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chartsheets/sheet35.xml" ContentType="application/vnd.openxmlformats-officedocument.spreadsheetml.chartsheet+xml"/>
  <Override PartName="/xl/drawings/drawing35.xml" ContentType="application/vnd.openxmlformats-officedocument.drawing+xml"/>
  <Override PartName="/xl/chartsheets/sheet36.xml" ContentType="application/vnd.openxmlformats-officedocument.spreadsheetml.chartsheet+xml"/>
  <Override PartName="/xl/drawings/drawing36.xml" ContentType="application/vnd.openxmlformats-officedocument.drawing+xml"/>
  <Override PartName="/xl/chartsheets/sheet37.xml" ContentType="application/vnd.openxmlformats-officedocument.spreadsheetml.chartsheet+xml"/>
  <Override PartName="/xl/drawings/drawing37.xml" ContentType="application/vnd.openxmlformats-officedocument.drawing+xml"/>
  <Override PartName="/xl/chartsheets/sheet38.xml" ContentType="application/vnd.openxmlformats-officedocument.spreadsheetml.chartsheet+xml"/>
  <Override PartName="/xl/drawings/drawing38.xml" ContentType="application/vnd.openxmlformats-officedocument.drawing+xml"/>
  <Override PartName="/xl/chartsheets/sheet39.xml" ContentType="application/vnd.openxmlformats-officedocument.spreadsheetml.chartsheet+xml"/>
  <Override PartName="/xl/drawings/drawing39.xml" ContentType="application/vnd.openxmlformats-officedocument.drawing+xml"/>
  <Override PartName="/xl/chartsheets/sheet40.xml" ContentType="application/vnd.openxmlformats-officedocument.spreadsheetml.chartsheet+xml"/>
  <Override PartName="/xl/drawings/drawing40.xml" ContentType="application/vnd.openxmlformats-officedocument.drawing+xml"/>
  <Override PartName="/xl/chartsheets/sheet41.xml" ContentType="application/vnd.openxmlformats-officedocument.spreadsheetml.chartsheet+xml"/>
  <Override PartName="/xl/drawings/drawing41.xml" ContentType="application/vnd.openxmlformats-officedocument.drawing+xml"/>
  <Override PartName="/xl/chartsheets/sheet42.xml" ContentType="application/vnd.openxmlformats-officedocument.spreadsheetml.chartsheet+xml"/>
  <Override PartName="/xl/drawings/drawing42.xml" ContentType="application/vnd.openxmlformats-officedocument.drawing+xml"/>
  <Override PartName="/xl/chartsheets/sheet43.xml" ContentType="application/vnd.openxmlformats-officedocument.spreadsheetml.chartsheet+xml"/>
  <Override PartName="/xl/drawings/drawing43.xml" ContentType="application/vnd.openxmlformats-officedocument.drawing+xml"/>
  <Override PartName="/xl/chartsheets/sheet44.xml" ContentType="application/vnd.openxmlformats-officedocument.spreadsheetml.chartsheet+xml"/>
  <Override PartName="/xl/drawings/drawing44.xml" ContentType="application/vnd.openxmlformats-officedocument.drawing+xml"/>
  <Override PartName="/xl/chartsheets/sheet45.xml" ContentType="application/vnd.openxmlformats-officedocument.spreadsheetml.chartsheet+xml"/>
  <Override PartName="/xl/drawings/drawing45.xml" ContentType="application/vnd.openxmlformats-officedocument.drawing+xml"/>
  <Override PartName="/xl/chartsheets/sheet46.xml" ContentType="application/vnd.openxmlformats-officedocument.spreadsheetml.chartsheet+xml"/>
  <Override PartName="/xl/drawings/drawing4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845" windowHeight="7350" firstSheet="43" activeTab="46"/>
  </bookViews>
  <sheets>
    <sheet name="BW_POP_RATIO" sheetId="1" r:id="rId1"/>
    <sheet name="POP_%_NOT_BW" sheetId="2" r:id="rId2"/>
    <sheet name="AL_NEW_V" sheetId="3" r:id="rId3"/>
    <sheet name="AL_NEW_V_PC" sheetId="4" r:id="rId4"/>
    <sheet name="AL_NEW_R" sheetId="5" r:id="rId5"/>
    <sheet name="AL_NEW_R_PC" sheetId="6" r:id="rId6"/>
    <sheet name="AL_NEW_L" sheetId="7" r:id="rId7"/>
    <sheet name="AL_NEW_L_PC" sheetId="8" r:id="rId8"/>
    <sheet name="AL_NEW_D" sheetId="9" r:id="rId9"/>
    <sheet name="AL_NEW_D_PC" sheetId="10" r:id="rId10"/>
    <sheet name="AL_NEW_O" sheetId="11" r:id="rId11"/>
    <sheet name="AL_NEW_O_PC" sheetId="12" r:id="rId12"/>
    <sheet name="AL_NEW_T" sheetId="13" r:id="rId13"/>
    <sheet name="AL_NEW_T_PC" sheetId="14" r:id="rId14"/>
    <sheet name="AL_NEW_%" sheetId="15" r:id="rId15"/>
    <sheet name="AL_NEW_BNH_%" sheetId="16" r:id="rId16"/>
    <sheet name="AL_NEW_WNH_%" sheetId="17" r:id="rId17"/>
    <sheet name="AL_ADMIT_%" sheetId="18" r:id="rId18"/>
    <sheet name="AL_ADMIT_N" sheetId="19" r:id="rId19"/>
    <sheet name="AL_RACE_TOT" sheetId="20" r:id="rId20"/>
    <sheet name="AL_RACE_TOT_D" sheetId="21" r:id="rId21"/>
    <sheet name="AL_RACE_TOT_PC" sheetId="22" r:id="rId22"/>
    <sheet name="AL_RACE_TOT_PC_D" sheetId="23" r:id="rId23"/>
    <sheet name="AL_RACE_NEW" sheetId="24" r:id="rId24"/>
    <sheet name="AL_RACE_NEW_D" sheetId="25" r:id="rId25"/>
    <sheet name="AL_RACE_NEW_PC" sheetId="26" r:id="rId26"/>
    <sheet name="AL_RACE_NEW_PC_D" sheetId="27" r:id="rId27"/>
    <sheet name="AL_RACE_PP" sheetId="28" r:id="rId28"/>
    <sheet name="AL_RACE_PP_D" sheetId="29" r:id="rId29"/>
    <sheet name="AL_RACE_PP_PC" sheetId="30" r:id="rId30"/>
    <sheet name="AL_RACE_PP_PC_D" sheetId="31" r:id="rId31"/>
    <sheet name="AL_RACE_OTHER" sheetId="32" r:id="rId32"/>
    <sheet name="AL_RACE_OTHER_D" sheetId="33" r:id="rId33"/>
    <sheet name="AL_RACE_OTHER_PC" sheetId="34" r:id="rId34"/>
    <sheet name="AL_RACE_OTH_PC_D" sheetId="35" r:id="rId35"/>
    <sheet name="AL_RACE_PP+OTH" sheetId="36" r:id="rId36"/>
    <sheet name="AL_RACE_PP+OTH_D" sheetId="37" r:id="rId37"/>
    <sheet name="AL_RACE_PP+OTH_PC" sheetId="38" r:id="rId38"/>
    <sheet name="AL_RACE_PP+OTH_PC_D" sheetId="39" r:id="rId39"/>
    <sheet name="AL_RACE_%_TOT" sheetId="40" r:id="rId40"/>
    <sheet name="AL_RACEBAL_%_TOT" sheetId="41" r:id="rId41"/>
    <sheet name="AL_RACEBAL_TOT" sheetId="42" r:id="rId42"/>
    <sheet name="AL_RACEBAL_TOT_PC" sheetId="43" r:id="rId43"/>
    <sheet name="AL_RACEBAL_%_NEW" sheetId="44" r:id="rId44"/>
    <sheet name="AL_RACEBAL_NEW" sheetId="45" r:id="rId45"/>
    <sheet name="AL_RACEBAL_NEW_PC" sheetId="46" r:id="rId46"/>
    <sheet name="AL_Data1" sheetId="47" r:id="rId47"/>
    <sheet name="AL_Data2" sheetId="48" r:id="rId48"/>
    <sheet name="AL_Data3" sheetId="49" r:id="rId49"/>
    <sheet name="AL_Data4" sheetId="50" r:id="rId50"/>
  </sheets>
  <definedNames>
    <definedName name="_xlnm.Print_Area" localSheetId="49">'AL_Data4'!$A$1:$O$42</definedName>
  </definedNames>
  <calcPr fullCalcOnLoad="1"/>
</workbook>
</file>

<file path=xl/sharedStrings.xml><?xml version="1.0" encoding="utf-8"?>
<sst xmlns="http://schemas.openxmlformats.org/spreadsheetml/2006/main" count="891" uniqueCount="40">
  <si>
    <t>-</t>
  </si>
  <si>
    <t>Violent</t>
  </si>
  <si>
    <t>Drugs</t>
  </si>
  <si>
    <t>Prob Rev</t>
  </si>
  <si>
    <t>Annual Admissions, by Race, Offense, and Admission-Type</t>
  </si>
  <si>
    <t>Other / NK</t>
  </si>
  <si>
    <t>Burg/Robb</t>
  </si>
  <si>
    <t>Theft/Larc.</t>
  </si>
  <si>
    <t>New Sentences</t>
  </si>
  <si>
    <t>Other/NK + PP</t>
  </si>
  <si>
    <t>Parole / Prob Rev</t>
  </si>
  <si>
    <t>All Admission-Types</t>
  </si>
  <si>
    <t>White, NH</t>
  </si>
  <si>
    <t>Black, NH</t>
  </si>
  <si>
    <t>Total</t>
  </si>
  <si>
    <t>VIOLENT</t>
  </si>
  <si>
    <t>BURGLARY / ROBBERY</t>
  </si>
  <si>
    <t>LARCENY / THEFT</t>
  </si>
  <si>
    <t>DRUGS</t>
  </si>
  <si>
    <t>OTHER/NK</t>
  </si>
  <si>
    <t>TOTAL</t>
  </si>
  <si>
    <t>YEAR</t>
  </si>
  <si>
    <t>Parole Rev</t>
  </si>
  <si>
    <t>Other/NK</t>
  </si>
  <si>
    <t>Parole/Prob</t>
  </si>
  <si>
    <t>New Sentence</t>
  </si>
  <si>
    <t>Year</t>
  </si>
  <si>
    <t>Hisp, All</t>
  </si>
  <si>
    <t>Race/Hisp NK</t>
  </si>
  <si>
    <t>Amerind, NH</t>
  </si>
  <si>
    <t>Asian/PI, NH</t>
  </si>
  <si>
    <t>Balance</t>
  </si>
  <si>
    <t>B/W Total</t>
  </si>
  <si>
    <t>% Black, NH</t>
  </si>
  <si>
    <t>B:W (NH) Ratio</t>
  </si>
  <si>
    <t>* Includes Race Not Known</t>
  </si>
  <si>
    <t>Probation Rev</t>
  </si>
  <si>
    <t>Prob/Parole</t>
  </si>
  <si>
    <t>Percent of Total Population, by Race</t>
  </si>
  <si>
    <t>CALIFORNIA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</si>
</sst>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_(* #,##0.0_);_(* \(#,##0.0\);_(* &quot;-&quot;??_);_(@_)"/>
    <numFmt numFmtId="170" formatCode="_(* #,##0_);_(* \(#,##0\);_(* &quot;-&quot;??_);_(@_)"/>
    <numFmt numFmtId="171" formatCode="#,##0.0"/>
    <numFmt numFmtId="172" formatCode="_(* #,##0.000_);_(* \(#,##0.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sz val="9.5"/>
      <name val="Arial"/>
      <family val="0"/>
    </font>
    <font>
      <b/>
      <sz val="11.75"/>
      <name val="Arial"/>
      <family val="2"/>
    </font>
    <font>
      <sz val="9.75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.75"/>
      <color indexed="10"/>
      <name val="Arial"/>
      <family val="2"/>
    </font>
    <font>
      <b/>
      <sz val="11.5"/>
      <color indexed="10"/>
      <name val="Arial"/>
      <family val="2"/>
    </font>
    <font>
      <b/>
      <sz val="10.5"/>
      <name val="Arial"/>
      <family val="2"/>
    </font>
    <font>
      <b/>
      <sz val="10.75"/>
      <name val="Arial"/>
      <family val="2"/>
    </font>
    <font>
      <b/>
      <sz val="10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color indexed="39"/>
      <name val="Arial"/>
      <family val="2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9" fontId="0" fillId="0" borderId="0" xfId="21" applyAlignment="1">
      <alignment/>
    </xf>
    <xf numFmtId="170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3" fontId="7" fillId="0" borderId="0" xfId="0" applyNumberFormat="1" applyFont="1" applyAlignment="1">
      <alignment/>
    </xf>
    <xf numFmtId="170" fontId="7" fillId="0" borderId="0" xfId="15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6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chartsheet" Target="chartsheets/sheet25.xml" /><Relationship Id="rId26" Type="http://schemas.openxmlformats.org/officeDocument/2006/relationships/chartsheet" Target="chartsheets/sheet26.xml" /><Relationship Id="rId27" Type="http://schemas.openxmlformats.org/officeDocument/2006/relationships/chartsheet" Target="chartsheets/sheet27.xml" /><Relationship Id="rId28" Type="http://schemas.openxmlformats.org/officeDocument/2006/relationships/chartsheet" Target="chartsheets/sheet28.xml" /><Relationship Id="rId29" Type="http://schemas.openxmlformats.org/officeDocument/2006/relationships/chartsheet" Target="chartsheets/sheet29.xml" /><Relationship Id="rId30" Type="http://schemas.openxmlformats.org/officeDocument/2006/relationships/chartsheet" Target="chartsheets/sheet30.xml" /><Relationship Id="rId31" Type="http://schemas.openxmlformats.org/officeDocument/2006/relationships/chartsheet" Target="chartsheets/sheet31.xml" /><Relationship Id="rId32" Type="http://schemas.openxmlformats.org/officeDocument/2006/relationships/chartsheet" Target="chartsheets/sheet32.xml" /><Relationship Id="rId33" Type="http://schemas.openxmlformats.org/officeDocument/2006/relationships/chartsheet" Target="chartsheets/sheet33.xml" /><Relationship Id="rId34" Type="http://schemas.openxmlformats.org/officeDocument/2006/relationships/chartsheet" Target="chartsheets/sheet34.xml" /><Relationship Id="rId35" Type="http://schemas.openxmlformats.org/officeDocument/2006/relationships/chartsheet" Target="chartsheets/sheet35.xml" /><Relationship Id="rId36" Type="http://schemas.openxmlformats.org/officeDocument/2006/relationships/chartsheet" Target="chartsheets/sheet36.xml" /><Relationship Id="rId37" Type="http://schemas.openxmlformats.org/officeDocument/2006/relationships/chartsheet" Target="chartsheets/sheet37.xml" /><Relationship Id="rId38" Type="http://schemas.openxmlformats.org/officeDocument/2006/relationships/chartsheet" Target="chartsheets/sheet38.xml" /><Relationship Id="rId39" Type="http://schemas.openxmlformats.org/officeDocument/2006/relationships/chartsheet" Target="chartsheets/sheet39.xml" /><Relationship Id="rId40" Type="http://schemas.openxmlformats.org/officeDocument/2006/relationships/chartsheet" Target="chartsheets/sheet40.xml" /><Relationship Id="rId41" Type="http://schemas.openxmlformats.org/officeDocument/2006/relationships/chartsheet" Target="chartsheets/sheet41.xml" /><Relationship Id="rId42" Type="http://schemas.openxmlformats.org/officeDocument/2006/relationships/chartsheet" Target="chartsheets/sheet42.xml" /><Relationship Id="rId43" Type="http://schemas.openxmlformats.org/officeDocument/2006/relationships/chartsheet" Target="chartsheets/sheet43.xml" /><Relationship Id="rId44" Type="http://schemas.openxmlformats.org/officeDocument/2006/relationships/chartsheet" Target="chartsheets/sheet44.xml" /><Relationship Id="rId45" Type="http://schemas.openxmlformats.org/officeDocument/2006/relationships/chartsheet" Target="chartsheets/sheet45.xml" /><Relationship Id="rId46" Type="http://schemas.openxmlformats.org/officeDocument/2006/relationships/chartsheet" Target="chartsheets/sheet46.xml" /><Relationship Id="rId47" Type="http://schemas.openxmlformats.org/officeDocument/2006/relationships/worksheet" Target="worksheets/sheet1.xml" /><Relationship Id="rId48" Type="http://schemas.openxmlformats.org/officeDocument/2006/relationships/worksheet" Target="worksheets/sheet2.xml" /><Relationship Id="rId49" Type="http://schemas.openxmlformats.org/officeDocument/2006/relationships/worksheet" Target="worksheets/sheet3.xml" /><Relationship Id="rId50" Type="http://schemas.openxmlformats.org/officeDocument/2006/relationships/worksheet" Target="worksheets/sheet4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RACIAL DISTRIBUTION OF TOTAL POPULATION:  CALIFORNIA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75"/>
          <c:w val="0.91075"/>
          <c:h val="0.862"/>
        </c:manualLayout>
      </c:layout>
      <c:scatterChart>
        <c:scatterStyle val="line"/>
        <c:varyColors val="0"/>
        <c:ser>
          <c:idx val="1"/>
          <c:order val="1"/>
          <c:tx>
            <c:strRef>
              <c:f>AL_Data2!$AA$110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AL_Data2!$AA$111:$AA$127</c:f>
              <c:numCache>
                <c:ptCount val="17"/>
                <c:pt idx="0">
                  <c:v>63.93763580653283</c:v>
                </c:pt>
                <c:pt idx="1">
                  <c:v>62.962369382280656</c:v>
                </c:pt>
                <c:pt idx="2">
                  <c:v>62.02583387031297</c:v>
                </c:pt>
                <c:pt idx="3">
                  <c:v>61.07207916535358</c:v>
                </c:pt>
                <c:pt idx="4">
                  <c:v>60.09753668110821</c:v>
                </c:pt>
                <c:pt idx="5">
                  <c:v>59.09008444999997</c:v>
                </c:pt>
                <c:pt idx="6">
                  <c:v>58.11294895858795</c:v>
                </c:pt>
                <c:pt idx="7">
                  <c:v>57.05895571001241</c:v>
                </c:pt>
                <c:pt idx="8">
                  <c:v>56.22214923709924</c:v>
                </c:pt>
                <c:pt idx="9">
                  <c:v>55.35781750445597</c:v>
                </c:pt>
                <c:pt idx="10">
                  <c:v>54.35815627519488</c:v>
                </c:pt>
                <c:pt idx="11">
                  <c:v>53.42693222783572</c:v>
                </c:pt>
                <c:pt idx="12">
                  <c:v>52.625528580874956</c:v>
                </c:pt>
                <c:pt idx="13">
                  <c:v>51.87425727629697</c:v>
                </c:pt>
                <c:pt idx="14">
                  <c:v>51.17173450079068</c:v>
                </c:pt>
                <c:pt idx="15">
                  <c:v>50.51098446479209</c:v>
                </c:pt>
                <c:pt idx="16">
                  <c:v>49.85983608266206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AL_Data2!$AB$110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AL_Data2!$AB$111:$AB$127</c:f>
              <c:numCache>
                <c:ptCount val="17"/>
                <c:pt idx="0">
                  <c:v>7.386388796716411</c:v>
                </c:pt>
                <c:pt idx="1">
                  <c:v>7.3347010825204855</c:v>
                </c:pt>
                <c:pt idx="2">
                  <c:v>7.2783237249340065</c:v>
                </c:pt>
                <c:pt idx="3">
                  <c:v>7.231383300496466</c:v>
                </c:pt>
                <c:pt idx="4">
                  <c:v>7.186709655173084</c:v>
                </c:pt>
                <c:pt idx="5">
                  <c:v>7.142447103693132</c:v>
                </c:pt>
                <c:pt idx="6">
                  <c:v>7.097510524120684</c:v>
                </c:pt>
                <c:pt idx="7">
                  <c:v>7.1183444735261405</c:v>
                </c:pt>
                <c:pt idx="8">
                  <c:v>7.09656401947346</c:v>
                </c:pt>
                <c:pt idx="9">
                  <c:v>7.050458511018991</c:v>
                </c:pt>
                <c:pt idx="10">
                  <c:v>6.995339678599764</c:v>
                </c:pt>
                <c:pt idx="11">
                  <c:v>6.928120824675811</c:v>
                </c:pt>
                <c:pt idx="12">
                  <c:v>6.873266806430846</c:v>
                </c:pt>
                <c:pt idx="13">
                  <c:v>6.824126582726963</c:v>
                </c:pt>
                <c:pt idx="14">
                  <c:v>6.7644290524949815</c:v>
                </c:pt>
                <c:pt idx="15">
                  <c:v>6.703628214894969</c:v>
                </c:pt>
                <c:pt idx="16">
                  <c:v>6.653645946865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AL_Data2!$AF$110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AL_Data2!$AF$111:$AF$127</c:f>
              <c:numCache>
                <c:ptCount val="17"/>
                <c:pt idx="0">
                  <c:v>28.675975396750758</c:v>
                </c:pt>
                <c:pt idx="1">
                  <c:v>29.70292953519886</c:v>
                </c:pt>
                <c:pt idx="2">
                  <c:v>30.695842404753023</c:v>
                </c:pt>
                <c:pt idx="3">
                  <c:v>31.696537534149954</c:v>
                </c:pt>
                <c:pt idx="4">
                  <c:v>32.71575366371871</c:v>
                </c:pt>
                <c:pt idx="5">
                  <c:v>33.7674684463069</c:v>
                </c:pt>
                <c:pt idx="6">
                  <c:v>34.789540517291364</c:v>
                </c:pt>
                <c:pt idx="7">
                  <c:v>35.822699816461444</c:v>
                </c:pt>
                <c:pt idx="8">
                  <c:v>36.6812867434273</c:v>
                </c:pt>
                <c:pt idx="9">
                  <c:v>37.59172398452504</c:v>
                </c:pt>
                <c:pt idx="10">
                  <c:v>38.64650404620536</c:v>
                </c:pt>
                <c:pt idx="11">
                  <c:v>39.64494694748847</c:v>
                </c:pt>
                <c:pt idx="12">
                  <c:v>40.501204612694195</c:v>
                </c:pt>
                <c:pt idx="13">
                  <c:v>41.301616140976066</c:v>
                </c:pt>
                <c:pt idx="14">
                  <c:v>42.06383644671434</c:v>
                </c:pt>
                <c:pt idx="15">
                  <c:v>42.78538732031294</c:v>
                </c:pt>
                <c:pt idx="16">
                  <c:v>43.48651797047294</c:v>
                </c:pt>
              </c:numCache>
            </c:numRef>
          </c:yVal>
          <c:smooth val="0"/>
        </c:ser>
        <c:axId val="35938585"/>
        <c:axId val="55011810"/>
      </c:scatterChart>
      <c:scatterChart>
        <c:scatterStyle val="lineMarker"/>
        <c:varyColors val="0"/>
        <c:ser>
          <c:idx val="0"/>
          <c:order val="0"/>
          <c:tx>
            <c:strRef>
              <c:f>AL_Data2!$AG$110</c:f>
              <c:strCache>
                <c:ptCount val="1"/>
                <c:pt idx="0">
                  <c:v>B:W (NH) Ratio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AL_Data2!$AG$111:$AG$127</c:f>
              <c:numCache>
                <c:ptCount val="17"/>
                <c:pt idx="0">
                  <c:v>0.11552489708982494</c:v>
                </c:pt>
                <c:pt idx="1">
                  <c:v>0.11649340954733309</c:v>
                </c:pt>
                <c:pt idx="2">
                  <c:v>0.11734342403444227</c:v>
                </c:pt>
                <c:pt idx="3">
                  <c:v>0.11840735405318994</c:v>
                </c:pt>
                <c:pt idx="4">
                  <c:v>0.11958409698732697</c:v>
                </c:pt>
                <c:pt idx="5">
                  <c:v>0.12087386860543124</c:v>
                </c:pt>
                <c:pt idx="6">
                  <c:v>0.12213302975174196</c:v>
                </c:pt>
                <c:pt idx="7">
                  <c:v>0.12475420177164319</c:v>
                </c:pt>
                <c:pt idx="8">
                  <c:v>0.12622363455985883</c:v>
                </c:pt>
                <c:pt idx="9">
                  <c:v>0.12736156931135284</c:v>
                </c:pt>
                <c:pt idx="10">
                  <c:v>0.12868978931487288</c:v>
                </c:pt>
                <c:pt idx="11">
                  <c:v>0.12967468907125876</c:v>
                </c:pt>
                <c:pt idx="12">
                  <c:v>0.13060708351590244</c:v>
                </c:pt>
                <c:pt idx="13">
                  <c:v>0.13155131159526265</c:v>
                </c:pt>
                <c:pt idx="14">
                  <c:v>0.13219073221742095</c:v>
                </c:pt>
                <c:pt idx="15">
                  <c:v>0.13271624550433442</c:v>
                </c:pt>
                <c:pt idx="16">
                  <c:v>0.1334470080453934</c:v>
                </c:pt>
              </c:numCache>
            </c:numRef>
          </c:yVal>
          <c:smooth val="0"/>
        </c:ser>
        <c:axId val="25344243"/>
        <c:axId val="26771596"/>
      </c:scatterChart>
      <c:valAx>
        <c:axId val="35938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5011810"/>
        <c:crosses val="autoZero"/>
        <c:crossBetween val="midCat"/>
        <c:dispUnits/>
        <c:majorUnit val="1"/>
      </c:valAx>
      <c:valAx>
        <c:axId val="5501181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938585"/>
        <c:crosses val="autoZero"/>
        <c:crossBetween val="midCat"/>
        <c:dispUnits/>
        <c:majorUnit val="10"/>
      </c:valAx>
      <c:valAx>
        <c:axId val="25344243"/>
        <c:scaling>
          <c:orientation val="minMax"/>
        </c:scaling>
        <c:axPos val="b"/>
        <c:delete val="1"/>
        <c:majorTickMark val="in"/>
        <c:minorTickMark val="none"/>
        <c:tickLblPos val="nextTo"/>
        <c:crossAx val="26771596"/>
        <c:crosses val="max"/>
        <c:crossBetween val="midCat"/>
        <c:dispUnits/>
      </c:valAx>
      <c:valAx>
        <c:axId val="26771596"/>
        <c:scaling>
          <c:orientation val="minMax"/>
          <c:max val="0.2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BLACK-TO-WHITE (NH)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5344243"/>
        <c:crosses val="max"/>
        <c:crossBetween val="midCat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"/>
          <c:y val="0.955"/>
          <c:w val="0.62"/>
          <c:h val="0.037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OFFENSES, PER 100,000:  CALIFORNIA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1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AL_Data3!$L$64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AL_Data3!$L$65:$L$81</c:f>
              <c:numCache>
                <c:ptCount val="17"/>
                <c:pt idx="0">
                  <c:v>2.7691048809883125</c:v>
                </c:pt>
                <c:pt idx="1">
                  <c:v>3.4168597817228856</c:v>
                </c:pt>
                <c:pt idx="2">
                  <c:v>4.274308406534168</c:v>
                </c:pt>
                <c:pt idx="3">
                  <c:v>6.627657134681968</c:v>
                </c:pt>
                <c:pt idx="4">
                  <c:v>8.77596810459756</c:v>
                </c:pt>
                <c:pt idx="5">
                  <c:v>11.397479640902695</c:v>
                </c:pt>
                <c:pt idx="6">
                  <c:v>14.564613466466346</c:v>
                </c:pt>
                <c:pt idx="7">
                  <c:v>17.139459846616756</c:v>
                </c:pt>
                <c:pt idx="8">
                  <c:v>16.09406795579839</c:v>
                </c:pt>
                <c:pt idx="9">
                  <c:v>17.00187149299834</c:v>
                </c:pt>
                <c:pt idx="10">
                  <c:v>20.46536044313382</c:v>
                </c:pt>
                <c:pt idx="11">
                  <c:v>22.460214700049153</c:v>
                </c:pt>
                <c:pt idx="12">
                  <c:v>27.447209223999998</c:v>
                </c:pt>
                <c:pt idx="13">
                  <c:v>29.53402657722711</c:v>
                </c:pt>
                <c:pt idx="14">
                  <c:v>33.68238956325107</c:v>
                </c:pt>
                <c:pt idx="15">
                  <c:v>31.995830486550453</c:v>
                </c:pt>
                <c:pt idx="16">
                  <c:v>30.466952795828515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AL_Data3!$M$65:$M$81</c:f>
              <c:numCache>
                <c:ptCount val="17"/>
                <c:pt idx="0">
                  <c:v>29.575169243105226</c:v>
                </c:pt>
                <c:pt idx="1">
                  <c:v>33.28743781685051</c:v>
                </c:pt>
                <c:pt idx="2">
                  <c:v>59.49693136132616</c:v>
                </c:pt>
                <c:pt idx="3">
                  <c:v>89.75126297222099</c:v>
                </c:pt>
                <c:pt idx="4">
                  <c:v>148.97896310842052</c:v>
                </c:pt>
                <c:pt idx="5">
                  <c:v>212.44058771130312</c:v>
                </c:pt>
                <c:pt idx="6">
                  <c:v>260.01092701707387</c:v>
                </c:pt>
                <c:pt idx="7">
                  <c:v>224.81744429518113</c:v>
                </c:pt>
                <c:pt idx="8">
                  <c:v>178.14476474466457</c:v>
                </c:pt>
                <c:pt idx="9">
                  <c:v>163.1223201497179</c:v>
                </c:pt>
                <c:pt idx="10">
                  <c:v>164.12305006349672</c:v>
                </c:pt>
                <c:pt idx="11">
                  <c:v>161.77411356081876</c:v>
                </c:pt>
                <c:pt idx="12">
                  <c:v>176.19606824987503</c:v>
                </c:pt>
                <c:pt idx="13">
                  <c:v>187.9872591024196</c:v>
                </c:pt>
                <c:pt idx="14">
                  <c:v>185.1474572164835</c:v>
                </c:pt>
                <c:pt idx="15">
                  <c:v>193.93564294298363</c:v>
                </c:pt>
                <c:pt idx="16">
                  <c:v>196.29457154141343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AL_Data3!$N$64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AL_Data3!$K$65:$K$81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AL_Data3!$N$65:$N$81</c:f>
              <c:numCache>
                <c:ptCount val="17"/>
                <c:pt idx="0">
                  <c:v>5.545168270425528</c:v>
                </c:pt>
                <c:pt idx="1">
                  <c:v>6.533515420444927</c:v>
                </c:pt>
                <c:pt idx="2">
                  <c:v>10.073789141186555</c:v>
                </c:pt>
                <c:pt idx="3">
                  <c:v>15.42806978478977</c:v>
                </c:pt>
                <c:pt idx="4">
                  <c:v>23.751215250003078</c:v>
                </c:pt>
                <c:pt idx="5">
                  <c:v>33.07775867101671</c:v>
                </c:pt>
                <c:pt idx="6">
                  <c:v>41.27900571812638</c:v>
                </c:pt>
                <c:pt idx="7">
                  <c:v>40.174449299969844</c:v>
                </c:pt>
                <c:pt idx="8">
                  <c:v>34.25620494526251</c:v>
                </c:pt>
                <c:pt idx="9">
                  <c:v>33.5095564771217</c:v>
                </c:pt>
                <c:pt idx="10">
                  <c:v>36.84477486304089</c:v>
                </c:pt>
                <c:pt idx="11">
                  <c:v>38.451974711001775</c:v>
                </c:pt>
                <c:pt idx="12">
                  <c:v>44.63059232582222</c:v>
                </c:pt>
                <c:pt idx="13">
                  <c:v>47.95540115529311</c:v>
                </c:pt>
                <c:pt idx="14">
                  <c:v>51.36693478049368</c:v>
                </c:pt>
                <c:pt idx="15">
                  <c:v>50.96972972406397</c:v>
                </c:pt>
                <c:pt idx="16">
                  <c:v>49.990758863349804</c:v>
                </c:pt>
              </c:numCache>
            </c:numRef>
          </c:yVal>
          <c:smooth val="1"/>
        </c:ser>
        <c:axId val="44617317"/>
        <c:axId val="66011534"/>
      </c:scatterChart>
      <c:valAx>
        <c:axId val="446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6011534"/>
        <c:crossesAt val="0"/>
        <c:crossBetween val="midCat"/>
        <c:dispUnits/>
        <c:majorUnit val="1"/>
      </c:valAx>
      <c:valAx>
        <c:axId val="66011534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4617317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OFFENSES:  CALIFORNIA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7475"/>
          <c:w val="0.918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AL_Data1!$N$5:$N$21</c:f>
              <c:numCache>
                <c:ptCount val="17"/>
                <c:pt idx="0">
                  <c:v>846</c:v>
                </c:pt>
                <c:pt idx="1">
                  <c:v>825</c:v>
                </c:pt>
                <c:pt idx="2">
                  <c:v>929</c:v>
                </c:pt>
                <c:pt idx="3">
                  <c:v>986</c:v>
                </c:pt>
                <c:pt idx="4">
                  <c:v>1011</c:v>
                </c:pt>
                <c:pt idx="5">
                  <c:v>1137</c:v>
                </c:pt>
                <c:pt idx="6">
                  <c:v>1720</c:v>
                </c:pt>
                <c:pt idx="7">
                  <c:v>2385</c:v>
                </c:pt>
                <c:pt idx="8">
                  <c:v>2304</c:v>
                </c:pt>
                <c:pt idx="9">
                  <c:v>2139</c:v>
                </c:pt>
                <c:pt idx="10">
                  <c:v>2282</c:v>
                </c:pt>
                <c:pt idx="11">
                  <c:v>2221</c:v>
                </c:pt>
                <c:pt idx="12">
                  <c:v>2339</c:v>
                </c:pt>
                <c:pt idx="13">
                  <c:v>2151</c:v>
                </c:pt>
                <c:pt idx="14">
                  <c:v>2101</c:v>
                </c:pt>
                <c:pt idx="15">
                  <c:v>1988</c:v>
                </c:pt>
                <c:pt idx="16">
                  <c:v>1881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AL_Data1!$O$5:$O$21</c:f>
              <c:numCache>
                <c:ptCount val="17"/>
                <c:pt idx="0">
                  <c:v>487</c:v>
                </c:pt>
                <c:pt idx="1">
                  <c:v>476</c:v>
                </c:pt>
                <c:pt idx="2">
                  <c:v>459</c:v>
                </c:pt>
                <c:pt idx="3">
                  <c:v>553</c:v>
                </c:pt>
                <c:pt idx="4">
                  <c:v>535</c:v>
                </c:pt>
                <c:pt idx="5">
                  <c:v>585</c:v>
                </c:pt>
                <c:pt idx="6">
                  <c:v>705</c:v>
                </c:pt>
                <c:pt idx="7">
                  <c:v>855</c:v>
                </c:pt>
                <c:pt idx="8">
                  <c:v>887</c:v>
                </c:pt>
                <c:pt idx="9">
                  <c:v>1004</c:v>
                </c:pt>
                <c:pt idx="10">
                  <c:v>1140</c:v>
                </c:pt>
                <c:pt idx="11">
                  <c:v>1063</c:v>
                </c:pt>
                <c:pt idx="12">
                  <c:v>1178</c:v>
                </c:pt>
                <c:pt idx="13">
                  <c:v>1121</c:v>
                </c:pt>
                <c:pt idx="14">
                  <c:v>1151</c:v>
                </c:pt>
                <c:pt idx="15">
                  <c:v>1093</c:v>
                </c:pt>
                <c:pt idx="16">
                  <c:v>1081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AL_Data1!$P$5:$P$21</c:f>
              <c:numCache>
                <c:ptCount val="17"/>
                <c:pt idx="0">
                  <c:v>1333</c:v>
                </c:pt>
                <c:pt idx="1">
                  <c:v>1301</c:v>
                </c:pt>
                <c:pt idx="2">
                  <c:v>1388</c:v>
                </c:pt>
                <c:pt idx="3">
                  <c:v>1539</c:v>
                </c:pt>
                <c:pt idx="4">
                  <c:v>1546</c:v>
                </c:pt>
                <c:pt idx="5">
                  <c:v>1722</c:v>
                </c:pt>
                <c:pt idx="6">
                  <c:v>2425</c:v>
                </c:pt>
                <c:pt idx="7">
                  <c:v>3240</c:v>
                </c:pt>
                <c:pt idx="8">
                  <c:v>3191</c:v>
                </c:pt>
                <c:pt idx="9">
                  <c:v>3143</c:v>
                </c:pt>
                <c:pt idx="10">
                  <c:v>3422</c:v>
                </c:pt>
                <c:pt idx="11">
                  <c:v>3284</c:v>
                </c:pt>
                <c:pt idx="12">
                  <c:v>3517</c:v>
                </c:pt>
                <c:pt idx="13">
                  <c:v>3272</c:v>
                </c:pt>
                <c:pt idx="14">
                  <c:v>3252</c:v>
                </c:pt>
                <c:pt idx="15">
                  <c:v>3081</c:v>
                </c:pt>
                <c:pt idx="16">
                  <c:v>2962</c:v>
                </c:pt>
              </c:numCache>
            </c:numRef>
          </c:yVal>
          <c:smooth val="1"/>
        </c:ser>
        <c:axId val="57232895"/>
        <c:axId val="45334008"/>
      </c:scatterChart>
      <c:scatterChart>
        <c:scatterStyle val="lineMarker"/>
        <c:varyColors val="0"/>
        <c:ser>
          <c:idx val="5"/>
          <c:order val="3"/>
          <c:tx>
            <c:strRef>
              <c:f>AL_Data1!$A$23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AL_Data1!$O$28:$O$44</c:f>
              <c:numCache>
                <c:ptCount val="17"/>
                <c:pt idx="0">
                  <c:v>36.53413353338335</c:v>
                </c:pt>
                <c:pt idx="1">
                  <c:v>36.587240584166025</c:v>
                </c:pt>
                <c:pt idx="2">
                  <c:v>33.069164265129686</c:v>
                </c:pt>
                <c:pt idx="3">
                  <c:v>35.9324236517219</c:v>
                </c:pt>
                <c:pt idx="4">
                  <c:v>34.605433376455366</c:v>
                </c:pt>
                <c:pt idx="5">
                  <c:v>33.972125435540065</c:v>
                </c:pt>
                <c:pt idx="6">
                  <c:v>29.07216494845361</c:v>
                </c:pt>
                <c:pt idx="7">
                  <c:v>26.38888888888889</c:v>
                </c:pt>
                <c:pt idx="8">
                  <c:v>27.796928862425574</c:v>
                </c:pt>
                <c:pt idx="9">
                  <c:v>31.94400254533885</c:v>
                </c:pt>
                <c:pt idx="10">
                  <c:v>33.31385154880187</c:v>
                </c:pt>
                <c:pt idx="11">
                  <c:v>32.369062119366625</c:v>
                </c:pt>
                <c:pt idx="12">
                  <c:v>33.494455501848165</c:v>
                </c:pt>
                <c:pt idx="13">
                  <c:v>34.26039119804401</c:v>
                </c:pt>
                <c:pt idx="14">
                  <c:v>35.393603936039355</c:v>
                </c:pt>
                <c:pt idx="15">
                  <c:v>35.47549496916586</c:v>
                </c:pt>
                <c:pt idx="16">
                  <c:v>36.49561107359892</c:v>
                </c:pt>
              </c:numCache>
            </c:numRef>
          </c:yVal>
          <c:smooth val="0"/>
        </c:ser>
        <c:axId val="5352889"/>
        <c:axId val="48176002"/>
      </c:scatterChart>
      <c:valAx>
        <c:axId val="57232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5334008"/>
        <c:crossesAt val="0"/>
        <c:crossBetween val="midCat"/>
        <c:dispUnits/>
        <c:majorUnit val="1"/>
      </c:valAx>
      <c:valAx>
        <c:axId val="45334008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232895"/>
        <c:crosses val="autoZero"/>
        <c:crossBetween val="midCat"/>
        <c:dispUnits/>
        <c:majorUnit val="500"/>
      </c:valAx>
      <c:valAx>
        <c:axId val="5352889"/>
        <c:scaling>
          <c:orientation val="minMax"/>
        </c:scaling>
        <c:axPos val="b"/>
        <c:delete val="1"/>
        <c:majorTickMark val="in"/>
        <c:minorTickMark val="none"/>
        <c:tickLblPos val="nextTo"/>
        <c:crossAx val="48176002"/>
        <c:crosses val="max"/>
        <c:crossBetween val="midCat"/>
        <c:dispUnits/>
      </c:valAx>
      <c:valAx>
        <c:axId val="48176002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35288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OTHER OFFENSES, PER 100,000: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07475"/>
          <c:w val="0.962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AL_Data3!$L$84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AL_Data3!$L$85:$L$101</c:f>
              <c:numCache>
                <c:ptCount val="17"/>
                <c:pt idx="0">
                  <c:v>5.21751164658377</c:v>
                </c:pt>
                <c:pt idx="1">
                  <c:v>5.069980791225504</c:v>
                </c:pt>
                <c:pt idx="2">
                  <c:v>5.664525691398348</c:v>
                </c:pt>
                <c:pt idx="3">
                  <c:v>5.957037315220074</c:v>
                </c:pt>
                <c:pt idx="4">
                  <c:v>6.056316555459476</c:v>
                </c:pt>
                <c:pt idx="5">
                  <c:v>6.760007486544791</c:v>
                </c:pt>
                <c:pt idx="6">
                  <c:v>10.129856515294023</c:v>
                </c:pt>
                <c:pt idx="7">
                  <c:v>13.956166519010228</c:v>
                </c:pt>
                <c:pt idx="8">
                  <c:v>13.474103404854468</c:v>
                </c:pt>
                <c:pt idx="9">
                  <c:v>12.514453931012888</c:v>
                </c:pt>
                <c:pt idx="10">
                  <c:v>13.478196978710356</c:v>
                </c:pt>
                <c:pt idx="11">
                  <c:v>13.274118373818297</c:v>
                </c:pt>
                <c:pt idx="12">
                  <c:v>14.112776956459882</c:v>
                </c:pt>
                <c:pt idx="13">
                  <c:v>13.047379578479259</c:v>
                </c:pt>
                <c:pt idx="14">
                  <c:v>12.743868264431931</c:v>
                </c:pt>
                <c:pt idx="15">
                  <c:v>12.042353465971658</c:v>
                </c:pt>
                <c:pt idx="16">
                  <c:v>11.381993685988766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AL_Data3!$M$84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AL_Data3!$M$85:$M$101</c:f>
              <c:numCache>
                <c:ptCount val="17"/>
                <c:pt idx="0">
                  <c:v>25.998388847278417</c:v>
                </c:pt>
                <c:pt idx="1">
                  <c:v>25.110650397497373</c:v>
                </c:pt>
                <c:pt idx="2">
                  <c:v>23.850734929998872</c:v>
                </c:pt>
                <c:pt idx="3">
                  <c:v>28.216286767275843</c:v>
                </c:pt>
                <c:pt idx="4">
                  <c:v>26.800183343310348</c:v>
                </c:pt>
                <c:pt idx="5">
                  <c:v>28.774657052816007</c:v>
                </c:pt>
                <c:pt idx="6">
                  <c:v>33.99623582103803</c:v>
                </c:pt>
                <c:pt idx="7">
                  <c:v>40.104092399828886</c:v>
                </c:pt>
                <c:pt idx="8">
                  <c:v>41.096074467754875</c:v>
                </c:pt>
                <c:pt idx="9">
                  <c:v>46.120757372660314</c:v>
                </c:pt>
                <c:pt idx="10">
                  <c:v>52.3211065638664</c:v>
                </c:pt>
                <c:pt idx="11">
                  <c:v>48.993128978675315</c:v>
                </c:pt>
                <c:pt idx="12">
                  <c:v>54.42028536925873</c:v>
                </c:pt>
                <c:pt idx="13">
                  <c:v>51.68842714098906</c:v>
                </c:pt>
                <c:pt idx="14">
                  <c:v>52.814057808221186</c:v>
                </c:pt>
                <c:pt idx="15">
                  <c:v>49.887422390369764</c:v>
                </c:pt>
                <c:pt idx="16">
                  <c:v>49.01696277114067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AL_Data3!$N$84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AL_Data3!$N$85:$N$101</c:f>
              <c:numCache>
                <c:ptCount val="17"/>
                <c:pt idx="0">
                  <c:v>7.369600502968323</c:v>
                </c:pt>
                <c:pt idx="1">
                  <c:v>7.16099710362161</c:v>
                </c:pt>
                <c:pt idx="2">
                  <c:v>7.574441672788159</c:v>
                </c:pt>
                <c:pt idx="3">
                  <c:v>8.31365525167768</c:v>
                </c:pt>
                <c:pt idx="4">
                  <c:v>8.271993416648964</c:v>
                </c:pt>
                <c:pt idx="5">
                  <c:v>9.134044328333992</c:v>
                </c:pt>
                <c:pt idx="6">
                  <c:v>12.727474744622564</c:v>
                </c:pt>
                <c:pt idx="7">
                  <c:v>16.85641229369364</c:v>
                </c:pt>
                <c:pt idx="8">
                  <c:v>16.56988782481926</c:v>
                </c:pt>
                <c:pt idx="9">
                  <c:v>16.311063343285348</c:v>
                </c:pt>
                <c:pt idx="10">
                  <c:v>17.906947817259752</c:v>
                </c:pt>
                <c:pt idx="11">
                  <c:v>17.374282464354682</c:v>
                </c:pt>
                <c:pt idx="12">
                  <c:v>18.769077270108422</c:v>
                </c:pt>
                <c:pt idx="13">
                  <c:v>17.53969065281903</c:v>
                </c:pt>
                <c:pt idx="14">
                  <c:v>17.42232706572439</c:v>
                </c:pt>
                <c:pt idx="15">
                  <c:v>16.47652263979027</c:v>
                </c:pt>
                <c:pt idx="16">
                  <c:v>15.812967508889589</c:v>
                </c:pt>
              </c:numCache>
            </c:numRef>
          </c:yVal>
          <c:smooth val="1"/>
        </c:ser>
        <c:axId val="30930835"/>
        <c:axId val="9942060"/>
      </c:scatterChart>
      <c:valAx>
        <c:axId val="30930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9942060"/>
        <c:crossesAt val="0"/>
        <c:crossBetween val="midCat"/>
        <c:dispUnits/>
        <c:majorUnit val="1"/>
      </c:valAx>
      <c:valAx>
        <c:axId val="9942060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0930835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3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"/>
          <c:w val="0.9205"/>
          <c:h val="0.85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AL_Data1!$Q$5:$Q$21</c:f>
              <c:numCache>
                <c:ptCount val="17"/>
                <c:pt idx="0">
                  <c:v>6394</c:v>
                </c:pt>
                <c:pt idx="1">
                  <c:v>6088</c:v>
                </c:pt>
                <c:pt idx="2">
                  <c:v>6773</c:v>
                </c:pt>
                <c:pt idx="3">
                  <c:v>7357</c:v>
                </c:pt>
                <c:pt idx="4">
                  <c:v>8085</c:v>
                </c:pt>
                <c:pt idx="5">
                  <c:v>8653</c:v>
                </c:pt>
                <c:pt idx="6">
                  <c:v>9987</c:v>
                </c:pt>
                <c:pt idx="7">
                  <c:v>11555</c:v>
                </c:pt>
                <c:pt idx="8">
                  <c:v>11244</c:v>
                </c:pt>
                <c:pt idx="9">
                  <c:v>11649</c:v>
                </c:pt>
                <c:pt idx="10">
                  <c:v>12672</c:v>
                </c:pt>
                <c:pt idx="11">
                  <c:v>12621</c:v>
                </c:pt>
                <c:pt idx="12">
                  <c:v>14036</c:v>
                </c:pt>
                <c:pt idx="13">
                  <c:v>14153</c:v>
                </c:pt>
                <c:pt idx="14">
                  <c:v>14754</c:v>
                </c:pt>
                <c:pt idx="15">
                  <c:v>14348</c:v>
                </c:pt>
                <c:pt idx="16">
                  <c:v>13050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AL_Data1!$R$5:$R$21</c:f>
              <c:numCache>
                <c:ptCount val="17"/>
                <c:pt idx="0">
                  <c:v>6126</c:v>
                </c:pt>
                <c:pt idx="1">
                  <c:v>5418</c:v>
                </c:pt>
                <c:pt idx="2">
                  <c:v>6428</c:v>
                </c:pt>
                <c:pt idx="3">
                  <c:v>7418</c:v>
                </c:pt>
                <c:pt idx="4">
                  <c:v>8765</c:v>
                </c:pt>
                <c:pt idx="5">
                  <c:v>10419</c:v>
                </c:pt>
                <c:pt idx="6">
                  <c:v>11715</c:v>
                </c:pt>
                <c:pt idx="7">
                  <c:v>11648</c:v>
                </c:pt>
                <c:pt idx="8">
                  <c:v>10670</c:v>
                </c:pt>
                <c:pt idx="9">
                  <c:v>10884</c:v>
                </c:pt>
                <c:pt idx="10">
                  <c:v>11228</c:v>
                </c:pt>
                <c:pt idx="11">
                  <c:v>10615</c:v>
                </c:pt>
                <c:pt idx="12">
                  <c:v>11109</c:v>
                </c:pt>
                <c:pt idx="13">
                  <c:v>11395</c:v>
                </c:pt>
                <c:pt idx="14">
                  <c:v>11375</c:v>
                </c:pt>
                <c:pt idx="15">
                  <c:v>11366</c:v>
                </c:pt>
                <c:pt idx="16">
                  <c:v>10992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AL_Data1!$S$5:$S$21</c:f>
              <c:numCache>
                <c:ptCount val="17"/>
                <c:pt idx="0">
                  <c:v>12520</c:v>
                </c:pt>
                <c:pt idx="1">
                  <c:v>11506</c:v>
                </c:pt>
                <c:pt idx="2">
                  <c:v>13201</c:v>
                </c:pt>
                <c:pt idx="3">
                  <c:v>14775</c:v>
                </c:pt>
                <c:pt idx="4">
                  <c:v>16850</c:v>
                </c:pt>
                <c:pt idx="5">
                  <c:v>19072</c:v>
                </c:pt>
                <c:pt idx="6">
                  <c:v>21702</c:v>
                </c:pt>
                <c:pt idx="7">
                  <c:v>23203</c:v>
                </c:pt>
                <c:pt idx="8">
                  <c:v>21914</c:v>
                </c:pt>
                <c:pt idx="9">
                  <c:v>22533</c:v>
                </c:pt>
                <c:pt idx="10">
                  <c:v>23900</c:v>
                </c:pt>
                <c:pt idx="11">
                  <c:v>23236</c:v>
                </c:pt>
                <c:pt idx="12">
                  <c:v>25145</c:v>
                </c:pt>
                <c:pt idx="13">
                  <c:v>25548</c:v>
                </c:pt>
                <c:pt idx="14">
                  <c:v>26129</c:v>
                </c:pt>
                <c:pt idx="15">
                  <c:v>25714</c:v>
                </c:pt>
                <c:pt idx="16">
                  <c:v>24042</c:v>
                </c:pt>
              </c:numCache>
            </c:numRef>
          </c:yVal>
          <c:smooth val="1"/>
        </c:ser>
        <c:axId val="22369677"/>
        <c:axId val="502"/>
      </c:scatterChart>
      <c:scatterChart>
        <c:scatterStyle val="lineMarker"/>
        <c:varyColors val="0"/>
        <c:ser>
          <c:idx val="5"/>
          <c:order val="3"/>
          <c:tx>
            <c:strRef>
              <c:f>AL_Data1!$A$23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AL_Data1!$R$28:$R$44</c:f>
              <c:numCache>
                <c:ptCount val="17"/>
                <c:pt idx="0">
                  <c:v>48.9297124600639</c:v>
                </c:pt>
                <c:pt idx="1">
                  <c:v>47.08847557795933</c:v>
                </c:pt>
                <c:pt idx="2">
                  <c:v>48.69328081205969</c:v>
                </c:pt>
                <c:pt idx="3">
                  <c:v>50.206429780033844</c:v>
                </c:pt>
                <c:pt idx="4">
                  <c:v>52.017804154302674</c:v>
                </c:pt>
                <c:pt idx="5">
                  <c:v>54.62982382550335</c:v>
                </c:pt>
                <c:pt idx="6">
                  <c:v>53.981199889411116</c:v>
                </c:pt>
                <c:pt idx="7">
                  <c:v>50.20040512002758</c:v>
                </c:pt>
                <c:pt idx="8">
                  <c:v>48.69033494569682</c:v>
                </c:pt>
                <c:pt idx="9">
                  <c:v>48.302489681800026</c:v>
                </c:pt>
                <c:pt idx="10">
                  <c:v>46.97907949790795</c:v>
                </c:pt>
                <c:pt idx="11">
                  <c:v>45.68342227577896</c:v>
                </c:pt>
                <c:pt idx="12">
                  <c:v>44.17975740703917</c:v>
                </c:pt>
                <c:pt idx="13">
                  <c:v>44.60231720682636</c:v>
                </c:pt>
                <c:pt idx="14">
                  <c:v>43.534004362968346</c:v>
                </c:pt>
                <c:pt idx="15">
                  <c:v>44.20160224002489</c:v>
                </c:pt>
                <c:pt idx="16">
                  <c:v>45.71999001746943</c:v>
                </c:pt>
              </c:numCache>
            </c:numRef>
          </c:yVal>
          <c:smooth val="0"/>
        </c:ser>
        <c:axId val="4519"/>
        <c:axId val="40672"/>
      </c:scatterChart>
      <c:valAx>
        <c:axId val="22369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02"/>
        <c:crossesAt val="0"/>
        <c:crossBetween val="midCat"/>
        <c:dispUnits/>
        <c:majorUnit val="1"/>
      </c:valAx>
      <c:valAx>
        <c:axId val="502"/>
        <c:scaling>
          <c:orientation val="minMax"/>
          <c:max val="3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369677"/>
        <c:crosses val="autoZero"/>
        <c:crossBetween val="midCat"/>
        <c:dispUnits/>
        <c:majorUnit val="5000"/>
      </c:valAx>
      <c:valAx>
        <c:axId val="4519"/>
        <c:scaling>
          <c:orientation val="minMax"/>
        </c:scaling>
        <c:axPos val="b"/>
        <c:delete val="1"/>
        <c:majorTickMark val="in"/>
        <c:minorTickMark val="none"/>
        <c:tickLblPos val="nextTo"/>
        <c:crossAx val="40672"/>
        <c:crosses val="max"/>
        <c:crossBetween val="midCat"/>
        <c:dispUnits/>
      </c:valAx>
      <c:valAx>
        <c:axId val="40672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51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4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ALL OFFENSES, PER 100,000: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5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AL_Data3!$L$104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AL_Data3!$L$105:$L$121</c:f>
              <c:numCache>
                <c:ptCount val="17"/>
                <c:pt idx="0">
                  <c:v>39.43353365042154</c:v>
                </c:pt>
                <c:pt idx="1">
                  <c:v>37.41338552361318</c:v>
                </c:pt>
                <c:pt idx="2">
                  <c:v>41.29798978239075</c:v>
                </c:pt>
                <c:pt idx="3">
                  <c:v>44.44819830433477</c:v>
                </c:pt>
                <c:pt idx="4">
                  <c:v>48.432561177932605</c:v>
                </c:pt>
                <c:pt idx="5">
                  <c:v>51.446213527767874</c:v>
                </c:pt>
                <c:pt idx="6">
                  <c:v>58.81795175479151</c:v>
                </c:pt>
                <c:pt idx="7">
                  <c:v>67.615725000907</c:v>
                </c:pt>
                <c:pt idx="8">
                  <c:v>65.75643172056581</c:v>
                </c:pt>
                <c:pt idx="9">
                  <c:v>68.15375121195378</c:v>
                </c:pt>
                <c:pt idx="10">
                  <c:v>74.84474676346083</c:v>
                </c:pt>
                <c:pt idx="11">
                  <c:v>75.43117874649292</c:v>
                </c:pt>
                <c:pt idx="12">
                  <c:v>84.68872909827742</c:v>
                </c:pt>
                <c:pt idx="13">
                  <c:v>85.84823950451742</c:v>
                </c:pt>
                <c:pt idx="14">
                  <c:v>89.49216200543965</c:v>
                </c:pt>
                <c:pt idx="15">
                  <c:v>86.91332370712342</c:v>
                </c:pt>
                <c:pt idx="16">
                  <c:v>78.96598490279287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AL_Data3!$M$104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AL_Data3!$M$105:$M$121</c:f>
              <c:numCache>
                <c:ptCount val="17"/>
                <c:pt idx="0">
                  <c:v>327.03517469902994</c:v>
                </c:pt>
                <c:pt idx="1">
                  <c:v>285.81828540680834</c:v>
                </c:pt>
                <c:pt idx="2">
                  <c:v>334.014213790921</c:v>
                </c:pt>
                <c:pt idx="3">
                  <c:v>378.496230089787</c:v>
                </c:pt>
                <c:pt idx="4">
                  <c:v>439.07216262451436</c:v>
                </c:pt>
                <c:pt idx="5">
                  <c:v>512.484020227846</c:v>
                </c:pt>
                <c:pt idx="6">
                  <c:v>564.9161739623553</c:v>
                </c:pt>
                <c:pt idx="7">
                  <c:v>546.3537640622303</c:v>
                </c:pt>
                <c:pt idx="8">
                  <c:v>494.3575136087311</c:v>
                </c:pt>
                <c:pt idx="9">
                  <c:v>499.9784096056124</c:v>
                </c:pt>
                <c:pt idx="10">
                  <c:v>515.317003946572</c:v>
                </c:pt>
                <c:pt idx="11">
                  <c:v>489.23994742110864</c:v>
                </c:pt>
                <c:pt idx="12">
                  <c:v>513.2045417377718</c:v>
                </c:pt>
                <c:pt idx="13">
                  <c:v>525.414475710589</c:v>
                </c:pt>
                <c:pt idx="14">
                  <c:v>521.9460534913259</c:v>
                </c:pt>
                <c:pt idx="15">
                  <c:v>518.7744216733237</c:v>
                </c:pt>
                <c:pt idx="16">
                  <c:v>498.4222523407754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AL_Data3!$N$104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AL_Data3!$K$105:$K$121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AL_Data3!$N$105:$N$121</c:f>
              <c:numCache>
                <c:ptCount val="17"/>
                <c:pt idx="0">
                  <c:v>69.2178531861691</c:v>
                </c:pt>
                <c:pt idx="1">
                  <c:v>63.33161619851671</c:v>
                </c:pt>
                <c:pt idx="2">
                  <c:v>72.03905224962281</c:v>
                </c:pt>
                <c:pt idx="3">
                  <c:v>79.814331607237</c:v>
                </c:pt>
                <c:pt idx="4">
                  <c:v>90.15723743242889</c:v>
                </c:pt>
                <c:pt idx="5">
                  <c:v>101.16404961090933</c:v>
                </c:pt>
                <c:pt idx="6">
                  <c:v>113.90171418878305</c:v>
                </c:pt>
                <c:pt idx="7">
                  <c:v>120.71584396622642</c:v>
                </c:pt>
                <c:pt idx="8">
                  <c:v>113.79270504327462</c:v>
                </c:pt>
                <c:pt idx="9">
                  <c:v>116.93833608471166</c:v>
                </c:pt>
                <c:pt idx="10">
                  <c:v>125.06605868863474</c:v>
                </c:pt>
                <c:pt idx="11">
                  <c:v>122.93204243049493</c:v>
                </c:pt>
                <c:pt idx="12">
                  <c:v>134.1906306388616</c:v>
                </c:pt>
                <c:pt idx="13">
                  <c:v>136.95110537842928</c:v>
                </c:pt>
                <c:pt idx="14">
                  <c:v>139.984004889395</c:v>
                </c:pt>
                <c:pt idx="15">
                  <c:v>137.51291890930446</c:v>
                </c:pt>
                <c:pt idx="16">
                  <c:v>128.3508996788398</c:v>
                </c:pt>
              </c:numCache>
            </c:numRef>
          </c:yVal>
          <c:smooth val="1"/>
        </c:ser>
        <c:axId val="366049"/>
        <c:axId val="3294442"/>
      </c:scatterChart>
      <c:valAx>
        <c:axId val="366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294442"/>
        <c:crossesAt val="0"/>
        <c:crossBetween val="midCat"/>
        <c:dispUnits/>
        <c:majorUnit val="1"/>
      </c:valAx>
      <c:valAx>
        <c:axId val="3294442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6049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OFFENSES AS % OF TOTAL: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475"/>
          <c:w val="0.951"/>
          <c:h val="0.883"/>
        </c:manualLayout>
      </c:layout>
      <c:scatterChart>
        <c:scatterStyle val="line"/>
        <c:varyColors val="0"/>
        <c:ser>
          <c:idx val="0"/>
          <c:order val="0"/>
          <c:tx>
            <c:strRef>
              <c:f>AL_Data1!$J$48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AL_Data1!$J$49:$J$65</c:f>
              <c:numCache>
                <c:ptCount val="17"/>
                <c:pt idx="0">
                  <c:v>24.92436327630783</c:v>
                </c:pt>
                <c:pt idx="1">
                  <c:v>25.142265907915156</c:v>
                </c:pt>
                <c:pt idx="2">
                  <c:v>23.812577065351416</c:v>
                </c:pt>
                <c:pt idx="3">
                  <c:v>20.86244070720138</c:v>
                </c:pt>
                <c:pt idx="4">
                  <c:v>19.478691019786908</c:v>
                </c:pt>
                <c:pt idx="5">
                  <c:v>18.06221315655278</c:v>
                </c:pt>
                <c:pt idx="6">
                  <c:v>16.056982061202955</c:v>
                </c:pt>
                <c:pt idx="7">
                  <c:v>16.28021579001971</c:v>
                </c:pt>
                <c:pt idx="8">
                  <c:v>17.675776067922524</c:v>
                </c:pt>
                <c:pt idx="9">
                  <c:v>18.171580671580674</c:v>
                </c:pt>
                <c:pt idx="10">
                  <c:v>18.03749237959764</c:v>
                </c:pt>
                <c:pt idx="11">
                  <c:v>18.07440398218496</c:v>
                </c:pt>
                <c:pt idx="12">
                  <c:v>17.209551045081493</c:v>
                </c:pt>
                <c:pt idx="13">
                  <c:v>18.833954567831775</c:v>
                </c:pt>
                <c:pt idx="14">
                  <c:v>19.855099914764658</c:v>
                </c:pt>
                <c:pt idx="15">
                  <c:v>20.818409532504624</c:v>
                </c:pt>
                <c:pt idx="16">
                  <c:v>21.195271014928363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AL_Data1!$K$48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AL_Data1!$K$49:$K$65</c:f>
              <c:numCache>
                <c:ptCount val="17"/>
                <c:pt idx="0">
                  <c:v>42.33456185708785</c:v>
                </c:pt>
                <c:pt idx="1">
                  <c:v>37.43174110478818</c:v>
                </c:pt>
                <c:pt idx="2">
                  <c:v>35.38347718865598</c:v>
                </c:pt>
                <c:pt idx="3">
                  <c:v>32.160413971539455</c:v>
                </c:pt>
                <c:pt idx="4">
                  <c:v>29.37214611872146</c:v>
                </c:pt>
                <c:pt idx="5">
                  <c:v>25.378208397076325</c:v>
                </c:pt>
                <c:pt idx="6">
                  <c:v>22.3033180912182</c:v>
                </c:pt>
                <c:pt idx="7">
                  <c:v>21.568627450980394</c:v>
                </c:pt>
                <c:pt idx="8">
                  <c:v>21.522950384717433</c:v>
                </c:pt>
                <c:pt idx="9">
                  <c:v>22.550675675675674</c:v>
                </c:pt>
                <c:pt idx="10">
                  <c:v>21.90865677707783</c:v>
                </c:pt>
                <c:pt idx="11">
                  <c:v>19.887346083311503</c:v>
                </c:pt>
                <c:pt idx="12">
                  <c:v>18.19767036339541</c:v>
                </c:pt>
                <c:pt idx="13">
                  <c:v>17.821225121316548</c:v>
                </c:pt>
                <c:pt idx="14">
                  <c:v>16.635098020645895</c:v>
                </c:pt>
                <c:pt idx="15">
                  <c:v>16.438420301051103</c:v>
                </c:pt>
                <c:pt idx="16">
                  <c:v>15.50445847109508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AL_Data1!$L$48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AL_Data1!$L$49:$L$65</c:f>
              <c:numCache>
                <c:ptCount val="17"/>
                <c:pt idx="0">
                  <c:v>12.49793718026294</c:v>
                </c:pt>
                <c:pt idx="1">
                  <c:v>13.191929643041902</c:v>
                </c:pt>
                <c:pt idx="2">
                  <c:v>13.479654747225647</c:v>
                </c:pt>
                <c:pt idx="3">
                  <c:v>13.971539456662354</c:v>
                </c:pt>
                <c:pt idx="4">
                  <c:v>13.344748858447488</c:v>
                </c:pt>
                <c:pt idx="5">
                  <c:v>12.904980452150264</c:v>
                </c:pt>
                <c:pt idx="6">
                  <c:v>12.445773244225583</c:v>
                </c:pt>
                <c:pt idx="7">
                  <c:v>12.283431891275029</c:v>
                </c:pt>
                <c:pt idx="8">
                  <c:v>13.181215176439373</c:v>
                </c:pt>
                <c:pt idx="9">
                  <c:v>13.283169533169534</c:v>
                </c:pt>
                <c:pt idx="10">
                  <c:v>13.373806136964031</c:v>
                </c:pt>
                <c:pt idx="11">
                  <c:v>14.299187843856432</c:v>
                </c:pt>
                <c:pt idx="12">
                  <c:v>15.096138197205367</c:v>
                </c:pt>
                <c:pt idx="13">
                  <c:v>13.814848676653305</c:v>
                </c:pt>
                <c:pt idx="14">
                  <c:v>13.344066672980395</c:v>
                </c:pt>
                <c:pt idx="15">
                  <c:v>12.91055083456235</c:v>
                </c:pt>
                <c:pt idx="16">
                  <c:v>12.67157599438934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AL_Data1!$M$48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AL_Data1!$M$49:$M$65</c:f>
              <c:numCache>
                <c:ptCount val="17"/>
                <c:pt idx="0">
                  <c:v>10.358105506353485</c:v>
                </c:pt>
                <c:pt idx="1">
                  <c:v>13.640282807380583</c:v>
                </c:pt>
                <c:pt idx="2">
                  <c:v>17.49938347718866</c:v>
                </c:pt>
                <c:pt idx="3">
                  <c:v>23.316084519189307</c:v>
                </c:pt>
                <c:pt idx="4">
                  <c:v>29.17427701674277</c:v>
                </c:pt>
                <c:pt idx="5">
                  <c:v>35.352711201767804</c:v>
                </c:pt>
                <c:pt idx="6">
                  <c:v>37.88544964239653</c:v>
                </c:pt>
                <c:pt idx="7">
                  <c:v>35.35895839817408</c:v>
                </c:pt>
                <c:pt idx="8">
                  <c:v>33.02467498010082</c:v>
                </c:pt>
                <c:pt idx="9">
                  <c:v>32.0945945945946</c:v>
                </c:pt>
                <c:pt idx="10">
                  <c:v>32.44005283478968</c:v>
                </c:pt>
                <c:pt idx="11">
                  <c:v>33.798794865077284</c:v>
                </c:pt>
                <c:pt idx="12">
                  <c:v>35.776894282857874</c:v>
                </c:pt>
                <c:pt idx="13">
                  <c:v>36.74895093419603</c:v>
                </c:pt>
                <c:pt idx="14">
                  <c:v>37.548536793256936</c:v>
                </c:pt>
                <c:pt idx="15">
                  <c:v>37.6454339021935</c:v>
                </c:pt>
                <c:pt idx="16">
                  <c:v>38.05981364592726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AL_Data1!$N$48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AL_Data1!$I$49:$I$65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AL_Data1!$N$49:$N$65</c:f>
              <c:numCache>
                <c:ptCount val="17"/>
                <c:pt idx="0">
                  <c:v>9.885032179987899</c:v>
                </c:pt>
                <c:pt idx="1">
                  <c:v>10.593780536874174</c:v>
                </c:pt>
                <c:pt idx="2">
                  <c:v>9.824907521578298</c:v>
                </c:pt>
                <c:pt idx="3">
                  <c:v>9.689521345407503</c:v>
                </c:pt>
                <c:pt idx="4">
                  <c:v>8.63013698630137</c:v>
                </c:pt>
                <c:pt idx="5">
                  <c:v>8.30188679245283</c:v>
                </c:pt>
                <c:pt idx="6">
                  <c:v>11.308476960956735</c:v>
                </c:pt>
                <c:pt idx="7">
                  <c:v>14.508766469550782</c:v>
                </c:pt>
                <c:pt idx="8">
                  <c:v>14.595383390819846</c:v>
                </c:pt>
                <c:pt idx="9">
                  <c:v>13.899979524979525</c:v>
                </c:pt>
                <c:pt idx="10">
                  <c:v>14.23999187157082</c:v>
                </c:pt>
                <c:pt idx="11">
                  <c:v>13.94026722556982</c:v>
                </c:pt>
                <c:pt idx="12">
                  <c:v>13.71974611145986</c:v>
                </c:pt>
                <c:pt idx="13">
                  <c:v>12.781020700002344</c:v>
                </c:pt>
                <c:pt idx="14">
                  <c:v>12.617198598352116</c:v>
                </c:pt>
                <c:pt idx="15">
                  <c:v>12.187185429688414</c:v>
                </c:pt>
                <c:pt idx="16">
                  <c:v>12.568880873659955</c:v>
                </c:pt>
              </c:numCache>
            </c:numRef>
          </c:yVal>
          <c:smooth val="0"/>
        </c:ser>
        <c:axId val="29649979"/>
        <c:axId val="65523220"/>
      </c:scatterChart>
      <c:valAx>
        <c:axId val="2964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5523220"/>
        <c:crosses val="autoZero"/>
        <c:crossBetween val="midCat"/>
        <c:dispUnits/>
        <c:majorUnit val="1"/>
      </c:valAx>
      <c:valAx>
        <c:axId val="65523220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9649979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BLACK NH ONLY,  NEW ADMISSIONS OFFENSES AS % OF TOTAL:  CALIFORNIA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8825"/>
          <c:w val="0.95225"/>
          <c:h val="0.852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AL_Data1!$J$88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AL_Data1!$I$89:$I$105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AL_Data1!$J$89:$J$105</c:f>
              <c:numCache>
                <c:ptCount val="17"/>
                <c:pt idx="0">
                  <c:v>23.392099249102188</c:v>
                </c:pt>
                <c:pt idx="1">
                  <c:v>23.108157991878922</c:v>
                </c:pt>
                <c:pt idx="2">
                  <c:v>20.301804604853764</c:v>
                </c:pt>
                <c:pt idx="3">
                  <c:v>19.53356699919116</c:v>
                </c:pt>
                <c:pt idx="4">
                  <c:v>16.21220764403879</c:v>
                </c:pt>
                <c:pt idx="5">
                  <c:v>15.222190229388616</c:v>
                </c:pt>
                <c:pt idx="6">
                  <c:v>13.691848058045242</c:v>
                </c:pt>
                <c:pt idx="7">
                  <c:v>15.453296703296704</c:v>
                </c:pt>
                <c:pt idx="8">
                  <c:v>17.647610121836927</c:v>
                </c:pt>
                <c:pt idx="9">
                  <c:v>17.456817346563763</c:v>
                </c:pt>
                <c:pt idx="10">
                  <c:v>17.09120057000356</c:v>
                </c:pt>
                <c:pt idx="11">
                  <c:v>17.296278850682995</c:v>
                </c:pt>
                <c:pt idx="12">
                  <c:v>15.86101359258259</c:v>
                </c:pt>
                <c:pt idx="13">
                  <c:v>17.81483106625713</c:v>
                </c:pt>
                <c:pt idx="14">
                  <c:v>18.821978021978023</c:v>
                </c:pt>
                <c:pt idx="15">
                  <c:v>18.608129509062117</c:v>
                </c:pt>
                <c:pt idx="16">
                  <c:v>17.98580786026201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AL_Data1!$K$88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AL_Data1!$I$89:$I$105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AL_Data1!$K$89:$K$105</c:f>
              <c:numCache>
                <c:ptCount val="17"/>
                <c:pt idx="0">
                  <c:v>46.980084884100556</c:v>
                </c:pt>
                <c:pt idx="1">
                  <c:v>43.170911775562935</c:v>
                </c:pt>
                <c:pt idx="2">
                  <c:v>40.86807716241444</c:v>
                </c:pt>
                <c:pt idx="3">
                  <c:v>36.155297923968725</c:v>
                </c:pt>
                <c:pt idx="4">
                  <c:v>31.40901312036509</c:v>
                </c:pt>
                <c:pt idx="5">
                  <c:v>26.873980228428834</c:v>
                </c:pt>
                <c:pt idx="6">
                  <c:v>23.243704652155355</c:v>
                </c:pt>
                <c:pt idx="7">
                  <c:v>24.579326923076923</c:v>
                </c:pt>
                <c:pt idx="8">
                  <c:v>25.192127460168695</c:v>
                </c:pt>
                <c:pt idx="9">
                  <c:v>27.416391032708564</c:v>
                </c:pt>
                <c:pt idx="10">
                  <c:v>27.921268257926613</c:v>
                </c:pt>
                <c:pt idx="11">
                  <c:v>25.313235986811115</c:v>
                </c:pt>
                <c:pt idx="12">
                  <c:v>22.981366459627328</c:v>
                </c:pt>
                <c:pt idx="13">
                  <c:v>21.281263712154452</c:v>
                </c:pt>
                <c:pt idx="14">
                  <c:v>20.5978021978022</c:v>
                </c:pt>
                <c:pt idx="15">
                  <c:v>19.813478796410347</c:v>
                </c:pt>
                <c:pt idx="16">
                  <c:v>18.44978165938865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AL_Data1!$L$88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AL_Data1!$I$89:$I$105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AL_Data1!$L$89:$L$105</c:f>
              <c:numCache>
                <c:ptCount val="17"/>
                <c:pt idx="0">
                  <c:v>12.634671890303622</c:v>
                </c:pt>
                <c:pt idx="1">
                  <c:v>13.2890365448505</c:v>
                </c:pt>
                <c:pt idx="2">
                  <c:v>13.87678904791537</c:v>
                </c:pt>
                <c:pt idx="3">
                  <c:v>13.143704502561338</c:v>
                </c:pt>
                <c:pt idx="4">
                  <c:v>12.344552196235025</c:v>
                </c:pt>
                <c:pt idx="5">
                  <c:v>10.835972742105767</c:v>
                </c:pt>
                <c:pt idx="6">
                  <c:v>11.020059752454118</c:v>
                </c:pt>
                <c:pt idx="7">
                  <c:v>11.478365384615383</c:v>
                </c:pt>
                <c:pt idx="8">
                  <c:v>12.811621368322399</c:v>
                </c:pt>
                <c:pt idx="9">
                  <c:v>13.276368981991915</c:v>
                </c:pt>
                <c:pt idx="10">
                  <c:v>12.985393658710368</c:v>
                </c:pt>
                <c:pt idx="11">
                  <c:v>14.309938765897314</c:v>
                </c:pt>
                <c:pt idx="12">
                  <c:v>16.22108200558106</c:v>
                </c:pt>
                <c:pt idx="13">
                  <c:v>15.287406757349714</c:v>
                </c:pt>
                <c:pt idx="14">
                  <c:v>14.989010989010989</c:v>
                </c:pt>
                <c:pt idx="15">
                  <c:v>14.578567657927152</c:v>
                </c:pt>
                <c:pt idx="16">
                  <c:v>14.346797671033478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AL_Data1!$M$88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AL_Data1!$I$89:$I$105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AL_Data1!$M$89:$M$105</c:f>
              <c:numCache>
                <c:ptCount val="17"/>
                <c:pt idx="0">
                  <c:v>9.043421482206988</c:v>
                </c:pt>
                <c:pt idx="1">
                  <c:v>11.646363971945368</c:v>
                </c:pt>
                <c:pt idx="2">
                  <c:v>17.81269446172993</c:v>
                </c:pt>
                <c:pt idx="3">
                  <c:v>23.712590994877324</c:v>
                </c:pt>
                <c:pt idx="4">
                  <c:v>33.93040501996577</c:v>
                </c:pt>
                <c:pt idx="5">
                  <c:v>41.453114502351475</c:v>
                </c:pt>
                <c:pt idx="6">
                  <c:v>46.02646180110968</c:v>
                </c:pt>
                <c:pt idx="7">
                  <c:v>41.14869505494506</c:v>
                </c:pt>
                <c:pt idx="8">
                  <c:v>36.035613870665415</c:v>
                </c:pt>
                <c:pt idx="9">
                  <c:v>32.62587284086732</c:v>
                </c:pt>
                <c:pt idx="10">
                  <c:v>31.848949055931598</c:v>
                </c:pt>
                <c:pt idx="11">
                  <c:v>33.06641544983514</c:v>
                </c:pt>
                <c:pt idx="12">
                  <c:v>34.332523179404085</c:v>
                </c:pt>
                <c:pt idx="13">
                  <c:v>35.7788503729706</c:v>
                </c:pt>
                <c:pt idx="14">
                  <c:v>35.472527472527474</c:v>
                </c:pt>
                <c:pt idx="15">
                  <c:v>37.383424247756466</c:v>
                </c:pt>
                <c:pt idx="16">
                  <c:v>39.383187772925766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AL_Data1!$N$88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AL_Data1!$I$89:$I$105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AL_Data1!$N$89:$N$105</c:f>
              <c:numCache>
                <c:ptCount val="17"/>
                <c:pt idx="0">
                  <c:v>7.949722494286647</c:v>
                </c:pt>
                <c:pt idx="1">
                  <c:v>8.785529715762273</c:v>
                </c:pt>
                <c:pt idx="2">
                  <c:v>7.140634723086496</c:v>
                </c:pt>
                <c:pt idx="3">
                  <c:v>7.454839579401456</c:v>
                </c:pt>
                <c:pt idx="4">
                  <c:v>6.103822019395323</c:v>
                </c:pt>
                <c:pt idx="5">
                  <c:v>5.614742297725309</c:v>
                </c:pt>
                <c:pt idx="6">
                  <c:v>6.017925736235595</c:v>
                </c:pt>
                <c:pt idx="7">
                  <c:v>7.340315934065934</c:v>
                </c:pt>
                <c:pt idx="8">
                  <c:v>8.31302717900656</c:v>
                </c:pt>
                <c:pt idx="9">
                  <c:v>9.22454979786843</c:v>
                </c:pt>
                <c:pt idx="10">
                  <c:v>10.15318845742786</c:v>
                </c:pt>
                <c:pt idx="11">
                  <c:v>10.014130946773433</c:v>
                </c:pt>
                <c:pt idx="12">
                  <c:v>10.604014762804933</c:v>
                </c:pt>
                <c:pt idx="13">
                  <c:v>9.8376480912681</c:v>
                </c:pt>
                <c:pt idx="14">
                  <c:v>10.118681318681318</c:v>
                </c:pt>
                <c:pt idx="15">
                  <c:v>9.61639978884392</c:v>
                </c:pt>
                <c:pt idx="16">
                  <c:v>9.834425036390101</c:v>
                </c:pt>
              </c:numCache>
            </c:numRef>
          </c:yVal>
          <c:smooth val="0"/>
        </c:ser>
        <c:axId val="52838069"/>
        <c:axId val="5780574"/>
      </c:scatterChart>
      <c:valAx>
        <c:axId val="52838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80574"/>
        <c:crosses val="autoZero"/>
        <c:crossBetween val="midCat"/>
        <c:dispUnits/>
        <c:majorUnit val="1"/>
      </c:valAx>
      <c:valAx>
        <c:axId val="5780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28380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WHITE NH ONLY, NEW ADMISSIONS OFFENSES AS % OF TOTAL: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9"/>
          <c:w val="0.95125"/>
          <c:h val="0.854"/>
        </c:manualLayout>
      </c:layout>
      <c:scatterChart>
        <c:scatterStyle val="line"/>
        <c:varyColors val="0"/>
        <c:ser>
          <c:idx val="0"/>
          <c:order val="0"/>
          <c:tx>
            <c:strRef>
              <c:f>AL_Data1!$B$88</c:f>
              <c:strCache>
                <c:ptCount val="1"/>
                <c:pt idx="0">
                  <c:v>VIOLENT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AL_Data1!$A$89:$A$105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AL_Data1!$B$89:$B$105</c:f>
              <c:numCache>
                <c:ptCount val="17"/>
                <c:pt idx="0">
                  <c:v>26.071316859555832</c:v>
                </c:pt>
                <c:pt idx="1">
                  <c:v>27.54599211563732</c:v>
                </c:pt>
                <c:pt idx="2">
                  <c:v>27.580097445740442</c:v>
                </c:pt>
                <c:pt idx="3">
                  <c:v>23.379094739703685</c:v>
                </c:pt>
                <c:pt idx="4">
                  <c:v>23.500309214594928</c:v>
                </c:pt>
                <c:pt idx="5">
                  <c:v>21.784352247775338</c:v>
                </c:pt>
                <c:pt idx="6">
                  <c:v>18.51406828877541</c:v>
                </c:pt>
                <c:pt idx="7">
                  <c:v>17.775854608394635</c:v>
                </c:pt>
                <c:pt idx="8">
                  <c:v>18.86339381003202</c:v>
                </c:pt>
                <c:pt idx="9">
                  <c:v>19.340715941282514</c:v>
                </c:pt>
                <c:pt idx="10">
                  <c:v>18.986742424242426</c:v>
                </c:pt>
                <c:pt idx="11">
                  <c:v>17.89874019491324</c:v>
                </c:pt>
                <c:pt idx="12">
                  <c:v>17.490738102023368</c:v>
                </c:pt>
                <c:pt idx="13">
                  <c:v>18.61796085635554</c:v>
                </c:pt>
                <c:pt idx="14">
                  <c:v>18.652568794903075</c:v>
                </c:pt>
                <c:pt idx="15">
                  <c:v>19.954000557569</c:v>
                </c:pt>
                <c:pt idx="16">
                  <c:v>19.2183908045977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AL_Data1!$C$88</c:f>
              <c:strCache>
                <c:ptCount val="1"/>
                <c:pt idx="0">
                  <c:v>BURGLARY / ROBBERY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AL_Data1!$A$89:$A$105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AL_Data1!$C$89:$C$105</c:f>
              <c:numCache>
                <c:ptCount val="17"/>
                <c:pt idx="0">
                  <c:v>37.957460118861434</c:v>
                </c:pt>
                <c:pt idx="1">
                  <c:v>32.802233902759525</c:v>
                </c:pt>
                <c:pt idx="2">
                  <c:v>31.522220581721545</c:v>
                </c:pt>
                <c:pt idx="3">
                  <c:v>29.83553078700557</c:v>
                </c:pt>
                <c:pt idx="4">
                  <c:v>28.497217068645643</c:v>
                </c:pt>
                <c:pt idx="5">
                  <c:v>24.789090488847798</c:v>
                </c:pt>
                <c:pt idx="6">
                  <c:v>21.91849404225493</c:v>
                </c:pt>
                <c:pt idx="7">
                  <c:v>19.783643444396365</c:v>
                </c:pt>
                <c:pt idx="8">
                  <c:v>18.65884027036642</c:v>
                </c:pt>
                <c:pt idx="9">
                  <c:v>20.0961455918963</c:v>
                </c:pt>
                <c:pt idx="10">
                  <c:v>18.552714646464647</c:v>
                </c:pt>
                <c:pt idx="11">
                  <c:v>17.558038190317724</c:v>
                </c:pt>
                <c:pt idx="12">
                  <c:v>15.624109432886863</c:v>
                </c:pt>
                <c:pt idx="13">
                  <c:v>15.360700911467534</c:v>
                </c:pt>
                <c:pt idx="14">
                  <c:v>13.833536668022232</c:v>
                </c:pt>
                <c:pt idx="15">
                  <c:v>13.841650404237523</c:v>
                </c:pt>
                <c:pt idx="16">
                  <c:v>13.302681992337165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AL_Data1!$D$88</c:f>
              <c:strCache>
                <c:ptCount val="1"/>
                <c:pt idx="0">
                  <c:v>LARCENY / THEFT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AL_Data1!$A$89:$A$105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AL_Data1!$D$89:$D$105</c:f>
              <c:numCache>
                <c:ptCount val="17"/>
                <c:pt idx="0">
                  <c:v>15.717860494213326</c:v>
                </c:pt>
                <c:pt idx="1">
                  <c:v>16.967805519053876</c:v>
                </c:pt>
                <c:pt idx="2">
                  <c:v>16.83153698508785</c:v>
                </c:pt>
                <c:pt idx="3">
                  <c:v>18.47220334375425</c:v>
                </c:pt>
                <c:pt idx="4">
                  <c:v>17.37786023500309</c:v>
                </c:pt>
                <c:pt idx="5">
                  <c:v>18.13243961631804</c:v>
                </c:pt>
                <c:pt idx="6">
                  <c:v>17.582857715029537</c:v>
                </c:pt>
                <c:pt idx="7">
                  <c:v>16.45175248810039</c:v>
                </c:pt>
                <c:pt idx="8">
                  <c:v>17.511561721807187</c:v>
                </c:pt>
                <c:pt idx="9">
                  <c:v>17.25469997424672</c:v>
                </c:pt>
                <c:pt idx="10">
                  <c:v>17.108585858585858</c:v>
                </c:pt>
                <c:pt idx="11">
                  <c:v>17.169796371127486</c:v>
                </c:pt>
                <c:pt idx="12">
                  <c:v>17.811342262752923</c:v>
                </c:pt>
                <c:pt idx="13">
                  <c:v>16.420546880520032</c:v>
                </c:pt>
                <c:pt idx="14">
                  <c:v>15.63643757625051</c:v>
                </c:pt>
                <c:pt idx="15">
                  <c:v>15.535266239197101</c:v>
                </c:pt>
                <c:pt idx="16">
                  <c:v>14.482758620689657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AL_Data1!$E$88</c:f>
              <c:strCache>
                <c:ptCount val="1"/>
                <c:pt idx="0">
                  <c:v>DRUGS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AL_Data1!$A$89:$A$105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AL_Data1!$E$89:$E$105</c:f>
              <c:numCache>
                <c:ptCount val="17"/>
                <c:pt idx="0">
                  <c:v>7.022208320300281</c:v>
                </c:pt>
                <c:pt idx="1">
                  <c:v>9.132720105124836</c:v>
                </c:pt>
                <c:pt idx="2">
                  <c:v>10.349918795216299</c:v>
                </c:pt>
                <c:pt idx="3">
                  <c:v>14.910969145031943</c:v>
                </c:pt>
                <c:pt idx="4">
                  <c:v>18.119975262832405</c:v>
                </c:pt>
                <c:pt idx="5">
                  <c:v>22.154166185138102</c:v>
                </c:pt>
                <c:pt idx="6">
                  <c:v>24.762190848102534</c:v>
                </c:pt>
                <c:pt idx="7">
                  <c:v>25.348334054521853</c:v>
                </c:pt>
                <c:pt idx="8">
                  <c:v>24.475275702596942</c:v>
                </c:pt>
                <c:pt idx="9">
                  <c:v>24.946347325950725</c:v>
                </c:pt>
                <c:pt idx="10">
                  <c:v>27.34375</c:v>
                </c:pt>
                <c:pt idx="11">
                  <c:v>29.775770541161556</c:v>
                </c:pt>
                <c:pt idx="12">
                  <c:v>32.40951838130521</c:v>
                </c:pt>
                <c:pt idx="13">
                  <c:v>34.40260015544408</c:v>
                </c:pt>
                <c:pt idx="14">
                  <c:v>37.6372509150061</c:v>
                </c:pt>
                <c:pt idx="15">
                  <c:v>36.81349316977976</c:v>
                </c:pt>
                <c:pt idx="16">
                  <c:v>38.582375478927204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AL_Data1!$F$88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AL_Data1!$A$89:$A$105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AL_Data1!$F$89:$F$105</c:f>
              <c:numCache>
                <c:ptCount val="17"/>
                <c:pt idx="0">
                  <c:v>13.231154207069126</c:v>
                </c:pt>
                <c:pt idx="1">
                  <c:v>13.551248357424441</c:v>
                </c:pt>
                <c:pt idx="2">
                  <c:v>13.716226192233869</c:v>
                </c:pt>
                <c:pt idx="3">
                  <c:v>13.402201984504552</c:v>
                </c:pt>
                <c:pt idx="4">
                  <c:v>12.504638218923933</c:v>
                </c:pt>
                <c:pt idx="5">
                  <c:v>13.13995146192072</c:v>
                </c:pt>
                <c:pt idx="6">
                  <c:v>17.22238910583759</c:v>
                </c:pt>
                <c:pt idx="7">
                  <c:v>20.640415404586758</c:v>
                </c:pt>
                <c:pt idx="8">
                  <c:v>20.490928495197437</c:v>
                </c:pt>
                <c:pt idx="9">
                  <c:v>18.362091166623745</c:v>
                </c:pt>
                <c:pt idx="10">
                  <c:v>18.008207070707073</c:v>
                </c:pt>
                <c:pt idx="11">
                  <c:v>17.597654702479993</c:v>
                </c:pt>
                <c:pt idx="12">
                  <c:v>16.664291821031632</c:v>
                </c:pt>
                <c:pt idx="13">
                  <c:v>15.198191196212818</c:v>
                </c:pt>
                <c:pt idx="14">
                  <c:v>14.240206045818082</c:v>
                </c:pt>
                <c:pt idx="15">
                  <c:v>13.855589629216617</c:v>
                </c:pt>
                <c:pt idx="16">
                  <c:v>14.413793103448274</c:v>
                </c:pt>
              </c:numCache>
            </c:numRef>
          </c:yVal>
          <c:smooth val="0"/>
        </c:ser>
        <c:axId val="52025167"/>
        <c:axId val="65573320"/>
      </c:scatterChart>
      <c:valAx>
        <c:axId val="5202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65573320"/>
        <c:crosses val="autoZero"/>
        <c:crossBetween val="midCat"/>
        <c:dispUnits/>
        <c:majorUnit val="1"/>
      </c:valAx>
      <c:valAx>
        <c:axId val="65573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NEW OFFENSES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20251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 TYPES AS % OF TOTAL: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6675"/>
          <c:w val="0.95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AL_Data1!$J$108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AL_Data1!$I$109:$I$125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AL_Data1!$J$109:$J$125</c:f>
              <c:numCache>
                <c:ptCount val="17"/>
                <c:pt idx="0">
                  <c:v>67.63775719016259</c:v>
                </c:pt>
                <c:pt idx="1">
                  <c:v>59.46675781917621</c:v>
                </c:pt>
                <c:pt idx="2">
                  <c:v>54.61867945367851</c:v>
                </c:pt>
                <c:pt idx="3">
                  <c:v>48.27930797576666</c:v>
                </c:pt>
                <c:pt idx="4">
                  <c:v>45.12207685175647</c:v>
                </c:pt>
                <c:pt idx="5">
                  <c:v>40.652035711324245</c:v>
                </c:pt>
                <c:pt idx="6">
                  <c:v>39.532781756240006</c:v>
                </c:pt>
                <c:pt idx="7">
                  <c:v>40.80906868192932</c:v>
                </c:pt>
                <c:pt idx="8">
                  <c:v>39.128358456874714</c:v>
                </c:pt>
                <c:pt idx="9">
                  <c:v>41.92454611785914</c:v>
                </c:pt>
                <c:pt idx="10">
                  <c:v>41.5791808369067</c:v>
                </c:pt>
                <c:pt idx="11">
                  <c:v>38.387271959289585</c:v>
                </c:pt>
                <c:pt idx="12">
                  <c:v>39.586017744726284</c:v>
                </c:pt>
                <c:pt idx="13">
                  <c:v>37.93756670224119</c:v>
                </c:pt>
                <c:pt idx="14">
                  <c:v>35.69339981407927</c:v>
                </c:pt>
                <c:pt idx="15">
                  <c:v>35.84001745142128</c:v>
                </c:pt>
                <c:pt idx="16">
                  <c:v>34.86264168078381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AL_Data1!$K$108</c:f>
              <c:strCache>
                <c:ptCount val="1"/>
                <c:pt idx="0">
                  <c:v>Parole/Prob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AL_Data1!$I$109:$I$125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AL_Data1!$K$109:$K$125</c:f>
              <c:numCache>
                <c:ptCount val="17"/>
                <c:pt idx="0">
                  <c:v>30.76980317743796</c:v>
                </c:pt>
                <c:pt idx="1">
                  <c:v>38.30456332250897</c:v>
                </c:pt>
                <c:pt idx="2">
                  <c:v>41.661054389698556</c:v>
                </c:pt>
                <c:pt idx="3">
                  <c:v>32.633814252701264</c:v>
                </c:pt>
                <c:pt idx="4">
                  <c:v>21.7849661756121</c:v>
                </c:pt>
                <c:pt idx="5">
                  <c:v>20.72196578125432</c:v>
                </c:pt>
                <c:pt idx="6">
                  <c:v>22.621613478875524</c:v>
                </c:pt>
                <c:pt idx="7">
                  <c:v>22.537283417479017</c:v>
                </c:pt>
                <c:pt idx="8">
                  <c:v>23.880860429384164</c:v>
                </c:pt>
                <c:pt idx="9">
                  <c:v>25.227477574144814</c:v>
                </c:pt>
                <c:pt idx="10">
                  <c:v>25.84334931665998</c:v>
                </c:pt>
                <c:pt idx="11">
                  <c:v>21.408170243578656</c:v>
                </c:pt>
                <c:pt idx="12">
                  <c:v>20.055774398998636</c:v>
                </c:pt>
                <c:pt idx="13">
                  <c:v>19.38100320170758</c:v>
                </c:pt>
                <c:pt idx="14">
                  <c:v>20.1183131919209</c:v>
                </c:pt>
                <c:pt idx="15">
                  <c:v>20.439138168271974</c:v>
                </c:pt>
                <c:pt idx="16">
                  <c:v>21.44553694615694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AL_Data1!$L$108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AL_Data1!$I$109:$I$125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AL_Data1!$L$109:$L$125</c:f>
              <c:numCache>
                <c:ptCount val="17"/>
                <c:pt idx="0">
                  <c:v>1.5924396323994494</c:v>
                </c:pt>
                <c:pt idx="1">
                  <c:v>2.2286788583148183</c:v>
                </c:pt>
                <c:pt idx="2">
                  <c:v>3.720266156622936</c:v>
                </c:pt>
                <c:pt idx="3">
                  <c:v>19.08687777153207</c:v>
                </c:pt>
                <c:pt idx="4">
                  <c:v>33.092956972631434</c:v>
                </c:pt>
                <c:pt idx="5">
                  <c:v>38.625998507421436</c:v>
                </c:pt>
                <c:pt idx="6">
                  <c:v>37.84560476488447</c:v>
                </c:pt>
                <c:pt idx="7">
                  <c:v>36.653647900591665</c:v>
                </c:pt>
                <c:pt idx="8">
                  <c:v>36.99078111374112</c:v>
                </c:pt>
                <c:pt idx="9">
                  <c:v>32.84797630799605</c:v>
                </c:pt>
                <c:pt idx="10">
                  <c:v>32.577469846433324</c:v>
                </c:pt>
                <c:pt idx="11">
                  <c:v>40.20455779713177</c:v>
                </c:pt>
                <c:pt idx="12">
                  <c:v>40.35820785627508</c:v>
                </c:pt>
                <c:pt idx="13">
                  <c:v>42.68143009605122</c:v>
                </c:pt>
                <c:pt idx="14">
                  <c:v>44.18828699399983</c:v>
                </c:pt>
                <c:pt idx="15">
                  <c:v>43.720844380306744</c:v>
                </c:pt>
                <c:pt idx="16">
                  <c:v>43.691821373059256</c:v>
                </c:pt>
              </c:numCache>
            </c:numRef>
          </c:yVal>
          <c:smooth val="0"/>
        </c:ser>
        <c:axId val="53288969"/>
        <c:axId val="9838674"/>
      </c:scatterChart>
      <c:valAx>
        <c:axId val="53288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9838674"/>
        <c:crosses val="autoZero"/>
        <c:crossBetween val="midCat"/>
        <c:dispUnits/>
        <c:majorUnit val="1"/>
      </c:valAx>
      <c:valAx>
        <c:axId val="9838674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288969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32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ADMISSIONS BY ADMISSIONS-TYPE (W&amp;B NH ONLY):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65"/>
          <c:w val="0.962"/>
          <c:h val="0.875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AL_Data1!$B$108</c:f>
              <c:strCache>
                <c:ptCount val="1"/>
                <c:pt idx="0">
                  <c:v>New Sentence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AL_Data1!$A$109:$A$125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AL_Data1!$B$109:$B$125</c:f>
              <c:numCache>
                <c:ptCount val="17"/>
                <c:pt idx="0">
                  <c:v>18179</c:v>
                </c:pt>
                <c:pt idx="1">
                  <c:v>17397</c:v>
                </c:pt>
                <c:pt idx="2">
                  <c:v>20275</c:v>
                </c:pt>
                <c:pt idx="3">
                  <c:v>23190</c:v>
                </c:pt>
                <c:pt idx="4">
                  <c:v>26280</c:v>
                </c:pt>
                <c:pt idx="5">
                  <c:v>29415</c:v>
                </c:pt>
                <c:pt idx="6">
                  <c:v>34116</c:v>
                </c:pt>
                <c:pt idx="7">
                  <c:v>38556</c:v>
                </c:pt>
                <c:pt idx="8">
                  <c:v>37690</c:v>
                </c:pt>
                <c:pt idx="9">
                  <c:v>39072</c:v>
                </c:pt>
                <c:pt idx="10">
                  <c:v>39368</c:v>
                </c:pt>
                <c:pt idx="11">
                  <c:v>38170</c:v>
                </c:pt>
                <c:pt idx="12">
                  <c:v>43011</c:v>
                </c:pt>
                <c:pt idx="13">
                  <c:v>42657</c:v>
                </c:pt>
                <c:pt idx="14">
                  <c:v>42236</c:v>
                </c:pt>
                <c:pt idx="15">
                  <c:v>42717</c:v>
                </c:pt>
                <c:pt idx="16">
                  <c:v>39924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AL_Data1!$F$108</c:f>
              <c:strCache>
                <c:ptCount val="1"/>
                <c:pt idx="0">
                  <c:v>Prob/Parole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AL_Data1!$A$109:$A$125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AL_Data1!$F$109:$F$125</c:f>
              <c:numCache>
                <c:ptCount val="17"/>
                <c:pt idx="0">
                  <c:v>8270</c:v>
                </c:pt>
                <c:pt idx="1">
                  <c:v>11206</c:v>
                </c:pt>
                <c:pt idx="2">
                  <c:v>15465</c:v>
                </c:pt>
                <c:pt idx="3">
                  <c:v>15675</c:v>
                </c:pt>
                <c:pt idx="4">
                  <c:v>12688</c:v>
                </c:pt>
                <c:pt idx="5">
                  <c:v>14994</c:v>
                </c:pt>
                <c:pt idx="6">
                  <c:v>19522</c:v>
                </c:pt>
                <c:pt idx="7">
                  <c:v>21293</c:v>
                </c:pt>
                <c:pt idx="8">
                  <c:v>23003</c:v>
                </c:pt>
                <c:pt idx="9">
                  <c:v>23511</c:v>
                </c:pt>
                <c:pt idx="10">
                  <c:v>24469</c:v>
                </c:pt>
                <c:pt idx="11">
                  <c:v>21287</c:v>
                </c:pt>
                <c:pt idx="12">
                  <c:v>21791</c:v>
                </c:pt>
                <c:pt idx="13">
                  <c:v>21792</c:v>
                </c:pt>
                <c:pt idx="14">
                  <c:v>23806</c:v>
                </c:pt>
                <c:pt idx="15">
                  <c:v>24361</c:v>
                </c:pt>
                <c:pt idx="16">
                  <c:v>24559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AL_Data1!$E$108</c:f>
              <c:strCache>
                <c:ptCount val="1"/>
                <c:pt idx="0">
                  <c:v>Other/NK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AL_Data1!$A$109:$A$125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AL_Data1!$E$109:$E$125</c:f>
              <c:numCache>
                <c:ptCount val="17"/>
                <c:pt idx="0">
                  <c:v>428</c:v>
                </c:pt>
                <c:pt idx="1">
                  <c:v>652</c:v>
                </c:pt>
                <c:pt idx="2">
                  <c:v>1381</c:v>
                </c:pt>
                <c:pt idx="3">
                  <c:v>9168</c:v>
                </c:pt>
                <c:pt idx="4">
                  <c:v>19274</c:v>
                </c:pt>
                <c:pt idx="5">
                  <c:v>27949</c:v>
                </c:pt>
                <c:pt idx="6">
                  <c:v>32660</c:v>
                </c:pt>
                <c:pt idx="7">
                  <c:v>34630</c:v>
                </c:pt>
                <c:pt idx="8">
                  <c:v>35631</c:v>
                </c:pt>
                <c:pt idx="9">
                  <c:v>30613</c:v>
                </c:pt>
                <c:pt idx="10">
                  <c:v>30845</c:v>
                </c:pt>
                <c:pt idx="11">
                  <c:v>39977</c:v>
                </c:pt>
                <c:pt idx="12">
                  <c:v>43850</c:v>
                </c:pt>
                <c:pt idx="13">
                  <c:v>47991</c:v>
                </c:pt>
                <c:pt idx="14">
                  <c:v>52288</c:v>
                </c:pt>
                <c:pt idx="15">
                  <c:v>52110</c:v>
                </c:pt>
                <c:pt idx="16">
                  <c:v>50035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AL_Data1!$G$108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AL_Data1!$A$109:$A$125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AL_Data1!$G$109:$G$125</c:f>
              <c:numCache>
                <c:ptCount val="17"/>
                <c:pt idx="0">
                  <c:v>26877</c:v>
                </c:pt>
                <c:pt idx="1">
                  <c:v>29255</c:v>
                </c:pt>
                <c:pt idx="2">
                  <c:v>37121</c:v>
                </c:pt>
                <c:pt idx="3">
                  <c:v>48033</c:v>
                </c:pt>
                <c:pt idx="4">
                  <c:v>58242</c:v>
                </c:pt>
                <c:pt idx="5">
                  <c:v>72358</c:v>
                </c:pt>
                <c:pt idx="6">
                  <c:v>86298</c:v>
                </c:pt>
                <c:pt idx="7">
                  <c:v>94479</c:v>
                </c:pt>
                <c:pt idx="8">
                  <c:v>96324</c:v>
                </c:pt>
                <c:pt idx="9">
                  <c:v>93196</c:v>
                </c:pt>
                <c:pt idx="10">
                  <c:v>94682</c:v>
                </c:pt>
                <c:pt idx="11">
                  <c:v>99434</c:v>
                </c:pt>
                <c:pt idx="12">
                  <c:v>108652</c:v>
                </c:pt>
                <c:pt idx="13">
                  <c:v>112440</c:v>
                </c:pt>
                <c:pt idx="14">
                  <c:v>118330</c:v>
                </c:pt>
                <c:pt idx="15">
                  <c:v>119188</c:v>
                </c:pt>
                <c:pt idx="16">
                  <c:v>114518</c:v>
                </c:pt>
              </c:numCache>
            </c:numRef>
          </c:yVal>
          <c:smooth val="0"/>
        </c:ser>
        <c:axId val="21439203"/>
        <c:axId val="58735100"/>
      </c:scatterChart>
      <c:valAx>
        <c:axId val="21439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8735100"/>
        <c:crosses val="autoZero"/>
        <c:crossBetween val="midCat"/>
        <c:dispUnits/>
        <c:majorUnit val="1"/>
      </c:valAx>
      <c:valAx>
        <c:axId val="58735100"/>
        <c:scaling>
          <c:orientation val="minMax"/>
          <c:max val="1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1439203"/>
        <c:crosses val="autoZero"/>
        <c:crossBetween val="midCat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6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POPULATION, BY RACE: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75"/>
          <c:w val="0.9535"/>
          <c:h val="0.862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AL_Data2!$AC$110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AL_Data2!$AC$111:$AC$127</c:f>
              <c:numCache>
                <c:ptCount val="17"/>
                <c:pt idx="0">
                  <c:v>0.6946748756361626</c:v>
                </c:pt>
                <c:pt idx="1">
                  <c:v>0.692819146517852</c:v>
                </c:pt>
                <c:pt idx="2">
                  <c:v>0.6869569959678685</c:v>
                </c:pt>
                <c:pt idx="3">
                  <c:v>0.6783703099077826</c:v>
                </c:pt>
                <c:pt idx="4">
                  <c:v>0.6678934113814947</c:v>
                </c:pt>
                <c:pt idx="5">
                  <c:v>0.6535442088969364</c:v>
                </c:pt>
                <c:pt idx="6">
                  <c:v>0.6351093523545904</c:v>
                </c:pt>
                <c:pt idx="7">
                  <c:v>0.622391704070536</c:v>
                </c:pt>
                <c:pt idx="8">
                  <c:v>0.6166643755154063</c:v>
                </c:pt>
                <c:pt idx="9">
                  <c:v>0.6109874422855273</c:v>
                </c:pt>
                <c:pt idx="10">
                  <c:v>0.6068409085013334</c:v>
                </c:pt>
                <c:pt idx="11">
                  <c:v>0.602978959247894</c:v>
                </c:pt>
                <c:pt idx="12">
                  <c:v>0.5983896689875141</c:v>
                </c:pt>
                <c:pt idx="13">
                  <c:v>0.5945408157855164</c:v>
                </c:pt>
                <c:pt idx="14">
                  <c:v>0.5869567133701752</c:v>
                </c:pt>
                <c:pt idx="15">
                  <c:v>0.582462441858551</c:v>
                </c:pt>
                <c:pt idx="16">
                  <c:v>0.5761662478166847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AL_Data2!$AD$110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AL_Data2!$AD$111:$AD$127</c:f>
              <c:numCache>
                <c:ptCount val="17"/>
                <c:pt idx="0">
                  <c:v>6.736429894797194</c:v>
                </c:pt>
                <c:pt idx="1">
                  <c:v>7.123947552752903</c:v>
                </c:pt>
                <c:pt idx="2">
                  <c:v>7.5024217976996574</c:v>
                </c:pt>
                <c:pt idx="3">
                  <c:v>7.8712880401889755</c:v>
                </c:pt>
                <c:pt idx="4">
                  <c:v>8.208024491597142</c:v>
                </c:pt>
                <c:pt idx="5">
                  <c:v>8.5387880486984</c:v>
                </c:pt>
                <c:pt idx="6">
                  <c:v>8.877286346779762</c:v>
                </c:pt>
                <c:pt idx="7">
                  <c:v>9.238236520667204</c:v>
                </c:pt>
                <c:pt idx="8">
                  <c:v>9.533583964786347</c:v>
                </c:pt>
                <c:pt idx="9">
                  <c:v>9.84295820681754</c:v>
                </c:pt>
                <c:pt idx="10">
                  <c:v>10.157510747030681</c:v>
                </c:pt>
                <c:pt idx="11">
                  <c:v>10.427944356035388</c:v>
                </c:pt>
                <c:pt idx="12">
                  <c:v>10.687066627187653</c:v>
                </c:pt>
                <c:pt idx="13">
                  <c:v>10.888828607963625</c:v>
                </c:pt>
                <c:pt idx="14">
                  <c:v>11.075778574937733</c:v>
                </c:pt>
                <c:pt idx="15">
                  <c:v>11.222265758551732</c:v>
                </c:pt>
                <c:pt idx="16">
                  <c:v>11.353321051384908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AL_Data2!$AE$110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AL_Data2!$Z$111:$Z$127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AL_Data2!$AE$111:$AE$127</c:f>
              <c:numCache>
                <c:ptCount val="17"/>
                <c:pt idx="0">
                  <c:v>21.2448706263174</c:v>
                </c:pt>
                <c:pt idx="1">
                  <c:v>21.8861628359281</c:v>
                </c:pt>
                <c:pt idx="2">
                  <c:v>22.506463611085497</c:v>
                </c:pt>
                <c:pt idx="3">
                  <c:v>23.146879184053194</c:v>
                </c:pt>
                <c:pt idx="4">
                  <c:v>23.839835760740065</c:v>
                </c:pt>
                <c:pt idx="5">
                  <c:v>24.575136188711568</c:v>
                </c:pt>
                <c:pt idx="6">
                  <c:v>25.27714481815701</c:v>
                </c:pt>
                <c:pt idx="7">
                  <c:v>25.9620715917237</c:v>
                </c:pt>
                <c:pt idx="8">
                  <c:v>26.53103840312555</c:v>
                </c:pt>
                <c:pt idx="9">
                  <c:v>27.137778335421963</c:v>
                </c:pt>
                <c:pt idx="10">
                  <c:v>27.882152390673347</c:v>
                </c:pt>
                <c:pt idx="11">
                  <c:v>28.61402363220519</c:v>
                </c:pt>
                <c:pt idx="12">
                  <c:v>29.21574831651903</c:v>
                </c:pt>
                <c:pt idx="13">
                  <c:v>29.818246717226916</c:v>
                </c:pt>
                <c:pt idx="14">
                  <c:v>30.401101158406423</c:v>
                </c:pt>
                <c:pt idx="15">
                  <c:v>30.980659119902658</c:v>
                </c:pt>
                <c:pt idx="16">
                  <c:v>31.557030671271345</c:v>
                </c:pt>
              </c:numCache>
            </c:numRef>
          </c:yVal>
          <c:smooth val="0"/>
        </c:ser>
        <c:axId val="39617773"/>
        <c:axId val="21015638"/>
      </c:scatterChart>
      <c:valAx>
        <c:axId val="39617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1015638"/>
        <c:crosses val="autoZero"/>
        <c:crossBetween val="midCat"/>
        <c:dispUnits/>
        <c:majorUnit val="1"/>
      </c:valAx>
      <c:valAx>
        <c:axId val="21015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6177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325"/>
          <c:y val="0.9495"/>
          <c:w val="0.443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AL_Data2!$K$4:$K$20</c:f>
              <c:numCache>
                <c:ptCount val="17"/>
                <c:pt idx="0">
                  <c:v>9372</c:v>
                </c:pt>
                <c:pt idx="1">
                  <c:v>9983</c:v>
                </c:pt>
                <c:pt idx="2">
                  <c:v>12067</c:v>
                </c:pt>
                <c:pt idx="3">
                  <c:v>14561</c:v>
                </c:pt>
                <c:pt idx="4">
                  <c:v>17453</c:v>
                </c:pt>
                <c:pt idx="5">
                  <c:v>20308</c:v>
                </c:pt>
                <c:pt idx="6">
                  <c:v>24239</c:v>
                </c:pt>
                <c:pt idx="7">
                  <c:v>26907</c:v>
                </c:pt>
                <c:pt idx="8">
                  <c:v>27282</c:v>
                </c:pt>
                <c:pt idx="9">
                  <c:v>26747</c:v>
                </c:pt>
                <c:pt idx="10">
                  <c:v>28984</c:v>
                </c:pt>
                <c:pt idx="11">
                  <c:v>32664</c:v>
                </c:pt>
                <c:pt idx="12">
                  <c:v>37578</c:v>
                </c:pt>
                <c:pt idx="13">
                  <c:v>40180</c:v>
                </c:pt>
                <c:pt idx="14">
                  <c:v>44565</c:v>
                </c:pt>
                <c:pt idx="15">
                  <c:v>44459</c:v>
                </c:pt>
                <c:pt idx="16">
                  <c:v>43323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AL_Data2!$L$4:$L$20</c:f>
              <c:numCache>
                <c:ptCount val="17"/>
                <c:pt idx="0">
                  <c:v>9315</c:v>
                </c:pt>
                <c:pt idx="1">
                  <c:v>9918</c:v>
                </c:pt>
                <c:pt idx="2">
                  <c:v>12900</c:v>
                </c:pt>
                <c:pt idx="3">
                  <c:v>17475</c:v>
                </c:pt>
                <c:pt idx="4">
                  <c:v>21591</c:v>
                </c:pt>
                <c:pt idx="5">
                  <c:v>28984</c:v>
                </c:pt>
                <c:pt idx="6">
                  <c:v>34215</c:v>
                </c:pt>
                <c:pt idx="7">
                  <c:v>35639</c:v>
                </c:pt>
                <c:pt idx="8">
                  <c:v>35910</c:v>
                </c:pt>
                <c:pt idx="9">
                  <c:v>33512</c:v>
                </c:pt>
                <c:pt idx="10">
                  <c:v>33716</c:v>
                </c:pt>
                <c:pt idx="11">
                  <c:v>34717</c:v>
                </c:pt>
                <c:pt idx="12">
                  <c:v>36460</c:v>
                </c:pt>
                <c:pt idx="13">
                  <c:v>38807</c:v>
                </c:pt>
                <c:pt idx="14">
                  <c:v>40869</c:v>
                </c:pt>
                <c:pt idx="15">
                  <c:v>42400</c:v>
                </c:pt>
                <c:pt idx="16">
                  <c:v>41984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AL_Data2!$M$3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AL_Data2!$M$4:$M$20</c:f>
              <c:numCache>
                <c:ptCount val="17"/>
                <c:pt idx="0">
                  <c:v>8190</c:v>
                </c:pt>
                <c:pt idx="1">
                  <c:v>9354</c:v>
                </c:pt>
                <c:pt idx="2">
                  <c:v>12154</c:v>
                </c:pt>
                <c:pt idx="3">
                  <c:v>15997</c:v>
                </c:pt>
                <c:pt idx="4">
                  <c:v>19198</c:v>
                </c:pt>
                <c:pt idx="5">
                  <c:v>23066</c:v>
                </c:pt>
                <c:pt idx="6">
                  <c:v>27844</c:v>
                </c:pt>
                <c:pt idx="7">
                  <c:v>31933</c:v>
                </c:pt>
                <c:pt idx="8">
                  <c:v>33132</c:v>
                </c:pt>
                <c:pt idx="9">
                  <c:v>32937</c:v>
                </c:pt>
                <c:pt idx="10">
                  <c:v>31982</c:v>
                </c:pt>
                <c:pt idx="11">
                  <c:v>32053</c:v>
                </c:pt>
                <c:pt idx="12">
                  <c:v>34614</c:v>
                </c:pt>
                <c:pt idx="13">
                  <c:v>33453</c:v>
                </c:pt>
                <c:pt idx="14">
                  <c:v>32896</c:v>
                </c:pt>
                <c:pt idx="15">
                  <c:v>32329</c:v>
                </c:pt>
                <c:pt idx="16">
                  <c:v>29211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AL_Data2!$N$4:$N$20</c:f>
              <c:numCache>
                <c:ptCount val="17"/>
                <c:pt idx="0">
                  <c:v>26877</c:v>
                </c:pt>
                <c:pt idx="1">
                  <c:v>29255</c:v>
                </c:pt>
                <c:pt idx="2">
                  <c:v>37121</c:v>
                </c:pt>
                <c:pt idx="3">
                  <c:v>48033</c:v>
                </c:pt>
                <c:pt idx="4">
                  <c:v>58242</c:v>
                </c:pt>
                <c:pt idx="5">
                  <c:v>72358</c:v>
                </c:pt>
                <c:pt idx="6">
                  <c:v>86298</c:v>
                </c:pt>
                <c:pt idx="7">
                  <c:v>94479</c:v>
                </c:pt>
                <c:pt idx="8">
                  <c:v>96324</c:v>
                </c:pt>
                <c:pt idx="9">
                  <c:v>93196</c:v>
                </c:pt>
                <c:pt idx="10">
                  <c:v>94682</c:v>
                </c:pt>
                <c:pt idx="11">
                  <c:v>99434</c:v>
                </c:pt>
                <c:pt idx="12">
                  <c:v>108652</c:v>
                </c:pt>
                <c:pt idx="13">
                  <c:v>112440</c:v>
                </c:pt>
                <c:pt idx="14">
                  <c:v>118330</c:v>
                </c:pt>
                <c:pt idx="15">
                  <c:v>119188</c:v>
                </c:pt>
                <c:pt idx="16">
                  <c:v>114518</c:v>
                </c:pt>
              </c:numCache>
            </c:numRef>
          </c:yVal>
          <c:smooth val="0"/>
        </c:ser>
        <c:axId val="58853853"/>
        <c:axId val="59922630"/>
      </c:scatterChart>
      <c:valAx>
        <c:axId val="5885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9922630"/>
        <c:crosses val="autoZero"/>
        <c:crossBetween val="midCat"/>
        <c:dispUnits/>
        <c:majorUnit val="1"/>
      </c:valAx>
      <c:valAx>
        <c:axId val="59922630"/>
        <c:scaling>
          <c:orientation val="minMax"/>
          <c:max val="1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853853"/>
        <c:crosses val="autoZero"/>
        <c:crossBetween val="midCat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AL_Data2!$K$4:$K$20</c:f>
              <c:numCache>
                <c:ptCount val="17"/>
                <c:pt idx="0">
                  <c:v>9372</c:v>
                </c:pt>
                <c:pt idx="1">
                  <c:v>9983</c:v>
                </c:pt>
                <c:pt idx="2">
                  <c:v>12067</c:v>
                </c:pt>
                <c:pt idx="3">
                  <c:v>14561</c:v>
                </c:pt>
                <c:pt idx="4">
                  <c:v>17453</c:v>
                </c:pt>
                <c:pt idx="5">
                  <c:v>20308</c:v>
                </c:pt>
                <c:pt idx="6">
                  <c:v>24239</c:v>
                </c:pt>
                <c:pt idx="7">
                  <c:v>26907</c:v>
                </c:pt>
                <c:pt idx="8">
                  <c:v>27282</c:v>
                </c:pt>
                <c:pt idx="9">
                  <c:v>26747</c:v>
                </c:pt>
                <c:pt idx="10">
                  <c:v>28984</c:v>
                </c:pt>
                <c:pt idx="11">
                  <c:v>32664</c:v>
                </c:pt>
                <c:pt idx="12">
                  <c:v>37578</c:v>
                </c:pt>
                <c:pt idx="13">
                  <c:v>40180</c:v>
                </c:pt>
                <c:pt idx="14">
                  <c:v>44565</c:v>
                </c:pt>
                <c:pt idx="15">
                  <c:v>44459</c:v>
                </c:pt>
                <c:pt idx="16">
                  <c:v>43323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AL_Data2!$L$4:$L$20</c:f>
              <c:numCache>
                <c:ptCount val="17"/>
                <c:pt idx="0">
                  <c:v>9315</c:v>
                </c:pt>
                <c:pt idx="1">
                  <c:v>9918</c:v>
                </c:pt>
                <c:pt idx="2">
                  <c:v>12900</c:v>
                </c:pt>
                <c:pt idx="3">
                  <c:v>17475</c:v>
                </c:pt>
                <c:pt idx="4">
                  <c:v>21591</c:v>
                </c:pt>
                <c:pt idx="5">
                  <c:v>28984</c:v>
                </c:pt>
                <c:pt idx="6">
                  <c:v>34215</c:v>
                </c:pt>
                <c:pt idx="7">
                  <c:v>35639</c:v>
                </c:pt>
                <c:pt idx="8">
                  <c:v>35910</c:v>
                </c:pt>
                <c:pt idx="9">
                  <c:v>33512</c:v>
                </c:pt>
                <c:pt idx="10">
                  <c:v>33716</c:v>
                </c:pt>
                <c:pt idx="11">
                  <c:v>34717</c:v>
                </c:pt>
                <c:pt idx="12">
                  <c:v>36460</c:v>
                </c:pt>
                <c:pt idx="13">
                  <c:v>38807</c:v>
                </c:pt>
                <c:pt idx="14">
                  <c:v>40869</c:v>
                </c:pt>
                <c:pt idx="15">
                  <c:v>42400</c:v>
                </c:pt>
                <c:pt idx="16">
                  <c:v>41984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AL_Data2!$D$4:$D$20</c:f>
              <c:numCache>
                <c:ptCount val="17"/>
                <c:pt idx="0">
                  <c:v>106</c:v>
                </c:pt>
                <c:pt idx="1">
                  <c:v>140</c:v>
                </c:pt>
                <c:pt idx="2">
                  <c:v>174</c:v>
                </c:pt>
                <c:pt idx="3">
                  <c:v>210</c:v>
                </c:pt>
                <c:pt idx="4">
                  <c:v>244</c:v>
                </c:pt>
                <c:pt idx="5">
                  <c:v>285</c:v>
                </c:pt>
                <c:pt idx="6">
                  <c:v>397</c:v>
                </c:pt>
                <c:pt idx="7">
                  <c:v>509</c:v>
                </c:pt>
                <c:pt idx="8">
                  <c:v>570</c:v>
                </c:pt>
                <c:pt idx="9">
                  <c:v>550</c:v>
                </c:pt>
                <c:pt idx="10">
                  <c:v>636</c:v>
                </c:pt>
                <c:pt idx="11">
                  <c:v>809</c:v>
                </c:pt>
                <c:pt idx="12">
                  <c:v>892</c:v>
                </c:pt>
                <c:pt idx="13">
                  <c:v>984</c:v>
                </c:pt>
                <c:pt idx="14">
                  <c:v>1056</c:v>
                </c:pt>
                <c:pt idx="15">
                  <c:v>1143</c:v>
                </c:pt>
                <c:pt idx="16">
                  <c:v>1074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AL_Data2!$E$4:$E$20</c:f>
              <c:numCache>
                <c:ptCount val="17"/>
                <c:pt idx="0">
                  <c:v>25</c:v>
                </c:pt>
                <c:pt idx="1">
                  <c:v>31</c:v>
                </c:pt>
                <c:pt idx="2">
                  <c:v>21</c:v>
                </c:pt>
                <c:pt idx="3">
                  <c:v>19</c:v>
                </c:pt>
                <c:pt idx="4">
                  <c:v>20</c:v>
                </c:pt>
                <c:pt idx="5">
                  <c:v>44</c:v>
                </c:pt>
                <c:pt idx="6">
                  <c:v>75</c:v>
                </c:pt>
                <c:pt idx="7">
                  <c:v>120</c:v>
                </c:pt>
                <c:pt idx="8">
                  <c:v>187</c:v>
                </c:pt>
                <c:pt idx="9">
                  <c:v>239</c:v>
                </c:pt>
                <c:pt idx="10">
                  <c:v>274</c:v>
                </c:pt>
                <c:pt idx="11">
                  <c:v>318</c:v>
                </c:pt>
                <c:pt idx="12">
                  <c:v>303</c:v>
                </c:pt>
                <c:pt idx="13">
                  <c:v>341</c:v>
                </c:pt>
                <c:pt idx="14">
                  <c:v>360</c:v>
                </c:pt>
                <c:pt idx="15">
                  <c:v>380</c:v>
                </c:pt>
                <c:pt idx="16">
                  <c:v>384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AL_Data2!$F$4:$F$20</c:f>
              <c:numCache>
                <c:ptCount val="17"/>
                <c:pt idx="0">
                  <c:v>8059</c:v>
                </c:pt>
                <c:pt idx="1">
                  <c:v>9183</c:v>
                </c:pt>
                <c:pt idx="2">
                  <c:v>11959</c:v>
                </c:pt>
                <c:pt idx="3">
                  <c:v>15768</c:v>
                </c:pt>
                <c:pt idx="4">
                  <c:v>18934</c:v>
                </c:pt>
                <c:pt idx="5">
                  <c:v>22737</c:v>
                </c:pt>
                <c:pt idx="6">
                  <c:v>27372</c:v>
                </c:pt>
                <c:pt idx="7">
                  <c:v>31304</c:v>
                </c:pt>
                <c:pt idx="8">
                  <c:v>32375</c:v>
                </c:pt>
                <c:pt idx="9">
                  <c:v>32148</c:v>
                </c:pt>
                <c:pt idx="10">
                  <c:v>31072</c:v>
                </c:pt>
                <c:pt idx="11">
                  <c:v>30926</c:v>
                </c:pt>
                <c:pt idx="12">
                  <c:v>33419</c:v>
                </c:pt>
                <c:pt idx="13">
                  <c:v>32128</c:v>
                </c:pt>
                <c:pt idx="14">
                  <c:v>31480</c:v>
                </c:pt>
                <c:pt idx="15">
                  <c:v>30806</c:v>
                </c:pt>
                <c:pt idx="16">
                  <c:v>27753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AL_Data2!$G$3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AL_Data2!$G$4:$G$20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AL_Data2!$N$3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AL_Data2!$J$4:$J$20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AL_Data2!$N$4:$N$20</c:f>
              <c:numCache>
                <c:ptCount val="17"/>
                <c:pt idx="0">
                  <c:v>26877</c:v>
                </c:pt>
                <c:pt idx="1">
                  <c:v>29255</c:v>
                </c:pt>
                <c:pt idx="2">
                  <c:v>37121</c:v>
                </c:pt>
                <c:pt idx="3">
                  <c:v>48033</c:v>
                </c:pt>
                <c:pt idx="4">
                  <c:v>58242</c:v>
                </c:pt>
                <c:pt idx="5">
                  <c:v>72358</c:v>
                </c:pt>
                <c:pt idx="6">
                  <c:v>86298</c:v>
                </c:pt>
                <c:pt idx="7">
                  <c:v>94479</c:v>
                </c:pt>
                <c:pt idx="8">
                  <c:v>96324</c:v>
                </c:pt>
                <c:pt idx="9">
                  <c:v>93196</c:v>
                </c:pt>
                <c:pt idx="10">
                  <c:v>94682</c:v>
                </c:pt>
                <c:pt idx="11">
                  <c:v>99434</c:v>
                </c:pt>
                <c:pt idx="12">
                  <c:v>108652</c:v>
                </c:pt>
                <c:pt idx="13">
                  <c:v>112440</c:v>
                </c:pt>
                <c:pt idx="14">
                  <c:v>118330</c:v>
                </c:pt>
                <c:pt idx="15">
                  <c:v>119188</c:v>
                </c:pt>
                <c:pt idx="16">
                  <c:v>114518</c:v>
                </c:pt>
              </c:numCache>
            </c:numRef>
          </c:yVal>
          <c:smooth val="0"/>
        </c:ser>
        <c:axId val="2432759"/>
        <c:axId val="21894832"/>
      </c:scatterChart>
      <c:valAx>
        <c:axId val="2432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1894832"/>
        <c:crosses val="autoZero"/>
        <c:crossBetween val="midCat"/>
        <c:dispUnits/>
        <c:majorUnit val="1"/>
      </c:valAx>
      <c:valAx>
        <c:axId val="21894832"/>
        <c:scaling>
          <c:orientation val="minMax"/>
          <c:max val="1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32759"/>
        <c:crosses val="autoZero"/>
        <c:crossBetween val="midCat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4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AL_Data2!$AK$4:$AK$20</c:f>
              <c:numCache>
                <c:ptCount val="17"/>
                <c:pt idx="0">
                  <c:v>57.7996680281124</c:v>
                </c:pt>
                <c:pt idx="1">
                  <c:v>61.34984028945964</c:v>
                </c:pt>
                <c:pt idx="2">
                  <c:v>73.57785954585992</c:v>
                </c:pt>
                <c:pt idx="3">
                  <c:v>87.97202874941125</c:v>
                </c:pt>
                <c:pt idx="4">
                  <c:v>104.55083367204178</c:v>
                </c:pt>
                <c:pt idx="5">
                  <c:v>120.74074937269272</c:v>
                </c:pt>
                <c:pt idx="6">
                  <c:v>142.75441399663478</c:v>
                </c:pt>
                <c:pt idx="7">
                  <c:v>157.45013523145002</c:v>
                </c:pt>
                <c:pt idx="8">
                  <c:v>159.54882339029496</c:v>
                </c:pt>
                <c:pt idx="9">
                  <c:v>156.48625492884605</c:v>
                </c:pt>
                <c:pt idx="10">
                  <c:v>171.18845803284003</c:v>
                </c:pt>
                <c:pt idx="11">
                  <c:v>195.22098269356187</c:v>
                </c:pt>
                <c:pt idx="12">
                  <c:v>226.73361798625453</c:v>
                </c:pt>
                <c:pt idx="13">
                  <c:v>243.7209258313792</c:v>
                </c:pt>
                <c:pt idx="14">
                  <c:v>270.31436896925703</c:v>
                </c:pt>
                <c:pt idx="15">
                  <c:v>269.31136455917203</c:v>
                </c:pt>
                <c:pt idx="16">
                  <c:v>262.1489167772947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AL_Data2!$AL$4:$AL$20</c:f>
              <c:numCache>
                <c:ptCount val="17"/>
                <c:pt idx="0">
                  <c:v>497.27924458398036</c:v>
                </c:pt>
                <c:pt idx="1">
                  <c:v>523.2088879041575</c:v>
                </c:pt>
                <c:pt idx="2">
                  <c:v>670.3147725424519</c:v>
                </c:pt>
                <c:pt idx="3">
                  <c:v>891.6448666512574</c:v>
                </c:pt>
                <c:pt idx="4">
                  <c:v>1081.575249654979</c:v>
                </c:pt>
                <c:pt idx="5">
                  <c:v>1425.6489914851609</c:v>
                </c:pt>
                <c:pt idx="6">
                  <c:v>1649.902423569952</c:v>
                </c:pt>
                <c:pt idx="7">
                  <c:v>1671.6605251900608</c:v>
                </c:pt>
                <c:pt idx="8">
                  <c:v>1663.7655401770885</c:v>
                </c:pt>
                <c:pt idx="9">
                  <c:v>1539.4410568452115</c:v>
                </c:pt>
                <c:pt idx="10">
                  <c:v>1547.419674480105</c:v>
                </c:pt>
                <c:pt idx="11">
                  <c:v>1600.0888605387308</c:v>
                </c:pt>
                <c:pt idx="12">
                  <c:v>1684.3494096461573</c:v>
                </c:pt>
                <c:pt idx="13">
                  <c:v>1789.36020701192</c:v>
                </c:pt>
                <c:pt idx="14">
                  <c:v>1875.2890778142412</c:v>
                </c:pt>
                <c:pt idx="15">
                  <c:v>1935.2485904406933</c:v>
                </c:pt>
                <c:pt idx="16">
                  <c:v>1903.7263320847085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AL_Data2!$AR$3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AL_Data2!$AR$4:$AR$20</c:f>
              <c:numCache>
                <c:ptCount val="17"/>
                <c:pt idx="0">
                  <c:v>112.61995262536499</c:v>
                </c:pt>
                <c:pt idx="1">
                  <c:v>121.85167652222758</c:v>
                </c:pt>
                <c:pt idx="2">
                  <c:v>149.7476873444723</c:v>
                </c:pt>
                <c:pt idx="3">
                  <c:v>186.21850367256835</c:v>
                </c:pt>
                <c:pt idx="4">
                  <c:v>211.25798861222825</c:v>
                </c:pt>
                <c:pt idx="5">
                  <c:v>239.98003252933188</c:v>
                </c:pt>
                <c:pt idx="6">
                  <c:v>273.92438392346014</c:v>
                </c:pt>
                <c:pt idx="7">
                  <c:v>297.63430453228455</c:v>
                </c:pt>
                <c:pt idx="8">
                  <c:v>296.98050104120654</c:v>
                </c:pt>
                <c:pt idx="9">
                  <c:v>283.77352534391287</c:v>
                </c:pt>
                <c:pt idx="10">
                  <c:v>265.6906565563211</c:v>
                </c:pt>
                <c:pt idx="11">
                  <c:v>258.1655018626045</c:v>
                </c:pt>
                <c:pt idx="12">
                  <c:v>271.370463174517</c:v>
                </c:pt>
                <c:pt idx="13">
                  <c:v>254.86065971679406</c:v>
                </c:pt>
                <c:pt idx="14">
                  <c:v>242.73900745601907</c:v>
                </c:pt>
                <c:pt idx="15">
                  <c:v>231.19456844014286</c:v>
                </c:pt>
                <c:pt idx="16">
                  <c:v>202.66193337860986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AL_Data2!$AQ$4:$AQ$20</c:f>
              <c:numCache>
                <c:ptCount val="17"/>
                <c:pt idx="0">
                  <c:v>105.98158955822865</c:v>
                </c:pt>
                <c:pt idx="1">
                  <c:v>113.19663863829416</c:v>
                </c:pt>
                <c:pt idx="2">
                  <c:v>140.3912741609635</c:v>
                </c:pt>
                <c:pt idx="3">
                  <c:v>177.2294229400691</c:v>
                </c:pt>
                <c:pt idx="4">
                  <c:v>209.67679166068004</c:v>
                </c:pt>
                <c:pt idx="5">
                  <c:v>254.20721763282833</c:v>
                </c:pt>
                <c:pt idx="6">
                  <c:v>295.35783242438816</c:v>
                </c:pt>
                <c:pt idx="7">
                  <c:v>315.45460100146545</c:v>
                </c:pt>
                <c:pt idx="8">
                  <c:v>316.7082334441251</c:v>
                </c:pt>
                <c:pt idx="9">
                  <c:v>301.8403888259722</c:v>
                </c:pt>
                <c:pt idx="10">
                  <c:v>303.98230236238186</c:v>
                </c:pt>
                <c:pt idx="11">
                  <c:v>317.50624792865284</c:v>
                </c:pt>
                <c:pt idx="12">
                  <c:v>344.99790036205854</c:v>
                </c:pt>
                <c:pt idx="13">
                  <c:v>353.79819701997076</c:v>
                </c:pt>
                <c:pt idx="14">
                  <c:v>367.28248949304526</c:v>
                </c:pt>
                <c:pt idx="15">
                  <c:v>364.6811836221836</c:v>
                </c:pt>
                <c:pt idx="16">
                  <c:v>345.5048482097863</c:v>
                </c:pt>
              </c:numCache>
            </c:numRef>
          </c:yVal>
          <c:smooth val="0"/>
        </c:ser>
        <c:axId val="62835761"/>
        <c:axId val="28650938"/>
      </c:scatterChart>
      <c:valAx>
        <c:axId val="6283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8650938"/>
        <c:crosses val="autoZero"/>
        <c:crossBetween val="midCat"/>
        <c:dispUnits/>
        <c:majorUnit val="1"/>
      </c:valAx>
      <c:valAx>
        <c:axId val="28650938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835761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7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AL_Data2!$AK$4:$AK$20</c:f>
              <c:numCache>
                <c:ptCount val="17"/>
                <c:pt idx="0">
                  <c:v>57.7996680281124</c:v>
                </c:pt>
                <c:pt idx="1">
                  <c:v>61.34984028945964</c:v>
                </c:pt>
                <c:pt idx="2">
                  <c:v>73.57785954585992</c:v>
                </c:pt>
                <c:pt idx="3">
                  <c:v>87.97202874941125</c:v>
                </c:pt>
                <c:pt idx="4">
                  <c:v>104.55083367204178</c:v>
                </c:pt>
                <c:pt idx="5">
                  <c:v>120.74074937269272</c:v>
                </c:pt>
                <c:pt idx="6">
                  <c:v>142.75441399663478</c:v>
                </c:pt>
                <c:pt idx="7">
                  <c:v>157.45013523145002</c:v>
                </c:pt>
                <c:pt idx="8">
                  <c:v>159.54882339029496</c:v>
                </c:pt>
                <c:pt idx="9">
                  <c:v>156.48625492884605</c:v>
                </c:pt>
                <c:pt idx="10">
                  <c:v>171.18845803284003</c:v>
                </c:pt>
                <c:pt idx="11">
                  <c:v>195.22098269356187</c:v>
                </c:pt>
                <c:pt idx="12">
                  <c:v>226.73361798625453</c:v>
                </c:pt>
                <c:pt idx="13">
                  <c:v>243.7209258313792</c:v>
                </c:pt>
                <c:pt idx="14">
                  <c:v>270.31436896925703</c:v>
                </c:pt>
                <c:pt idx="15">
                  <c:v>269.31136455917203</c:v>
                </c:pt>
                <c:pt idx="16">
                  <c:v>262.1489167772947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AL_Data2!$AL$4:$AL$20</c:f>
              <c:numCache>
                <c:ptCount val="17"/>
                <c:pt idx="0">
                  <c:v>497.27924458398036</c:v>
                </c:pt>
                <c:pt idx="1">
                  <c:v>523.2088879041575</c:v>
                </c:pt>
                <c:pt idx="2">
                  <c:v>670.3147725424519</c:v>
                </c:pt>
                <c:pt idx="3">
                  <c:v>891.6448666512574</c:v>
                </c:pt>
                <c:pt idx="4">
                  <c:v>1081.575249654979</c:v>
                </c:pt>
                <c:pt idx="5">
                  <c:v>1425.6489914851609</c:v>
                </c:pt>
                <c:pt idx="6">
                  <c:v>1649.902423569952</c:v>
                </c:pt>
                <c:pt idx="7">
                  <c:v>1671.6605251900608</c:v>
                </c:pt>
                <c:pt idx="8">
                  <c:v>1663.7655401770885</c:v>
                </c:pt>
                <c:pt idx="9">
                  <c:v>1539.4410568452115</c:v>
                </c:pt>
                <c:pt idx="10">
                  <c:v>1547.419674480105</c:v>
                </c:pt>
                <c:pt idx="11">
                  <c:v>1600.0888605387308</c:v>
                </c:pt>
                <c:pt idx="12">
                  <c:v>1684.3494096461573</c:v>
                </c:pt>
                <c:pt idx="13">
                  <c:v>1789.36020701192</c:v>
                </c:pt>
                <c:pt idx="14">
                  <c:v>1875.2890778142412</c:v>
                </c:pt>
                <c:pt idx="15">
                  <c:v>1935.2485904406933</c:v>
                </c:pt>
                <c:pt idx="16">
                  <c:v>1903.7263320847085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AL_Data2!$AM$4:$AM$20</c:f>
              <c:numCache>
                <c:ptCount val="17"/>
                <c:pt idx="0">
                  <c:v>60.169154793665214</c:v>
                </c:pt>
                <c:pt idx="1">
                  <c:v>78.18826617519755</c:v>
                </c:pt>
                <c:pt idx="2">
                  <c:v>95.7944053865084</c:v>
                </c:pt>
                <c:pt idx="3">
                  <c:v>114.22168797898321</c:v>
                </c:pt>
                <c:pt idx="4">
                  <c:v>131.5214989138696</c:v>
                </c:pt>
                <c:pt idx="5">
                  <c:v>153.20439078408396</c:v>
                </c:pt>
                <c:pt idx="6">
                  <c:v>213.93890077438337</c:v>
                </c:pt>
                <c:pt idx="7">
                  <c:v>273.0584151882708</c:v>
                </c:pt>
                <c:pt idx="8">
                  <c:v>303.91409361620447</c:v>
                </c:pt>
                <c:pt idx="9">
                  <c:v>291.54828039523346</c:v>
                </c:pt>
                <c:pt idx="10">
                  <c:v>336.4830118403928</c:v>
                </c:pt>
                <c:pt idx="11">
                  <c:v>428.4140735876634</c:v>
                </c:pt>
                <c:pt idx="12">
                  <c:v>473.32505545119767</c:v>
                </c:pt>
                <c:pt idx="13">
                  <c:v>520.772691188145</c:v>
                </c:pt>
                <c:pt idx="14">
                  <c:v>558.4228784161096</c:v>
                </c:pt>
                <c:pt idx="15">
                  <c:v>600.4254983846821</c:v>
                </c:pt>
                <c:pt idx="16">
                  <c:v>562.3890538353991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AL_Data2!$AN$4:$AN$20</c:f>
              <c:numCache>
                <c:ptCount val="17"/>
                <c:pt idx="0">
                  <c:v>1.4633892211432815</c:v>
                </c:pt>
                <c:pt idx="1">
                  <c:v>1.6837375932980727</c:v>
                </c:pt>
                <c:pt idx="2">
                  <c:v>1.0586155425933963</c:v>
                </c:pt>
                <c:pt idx="3">
                  <c:v>0.890643508685415</c:v>
                </c:pt>
                <c:pt idx="4">
                  <c:v>0.877213758571475</c:v>
                </c:pt>
                <c:pt idx="5">
                  <c:v>1.8103300725448632</c:v>
                </c:pt>
                <c:pt idx="6">
                  <c:v>2.8915372800118435</c:v>
                </c:pt>
                <c:pt idx="7">
                  <c:v>4.337043191890308</c:v>
                </c:pt>
                <c:pt idx="8">
                  <c:v>6.449265490739096</c:v>
                </c:pt>
                <c:pt idx="9">
                  <c:v>7.864159962936444</c:v>
                </c:pt>
                <c:pt idx="10">
                  <c:v>8.660523595027595</c:v>
                </c:pt>
                <c:pt idx="11">
                  <c:v>9.737462098919142</c:v>
                </c:pt>
                <c:pt idx="12">
                  <c:v>9.00249395822724</c:v>
                </c:pt>
                <c:pt idx="13">
                  <c:v>9.85389647918256</c:v>
                </c:pt>
                <c:pt idx="14">
                  <c:v>10.088662529194067</c:v>
                </c:pt>
                <c:pt idx="15">
                  <c:v>10.360575284575011</c:v>
                </c:pt>
                <c:pt idx="16">
                  <c:v>10.204428722065376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AL_Data2!$AO$4:$AO$20</c:f>
              <c:numCache>
                <c:ptCount val="17"/>
                <c:pt idx="0">
                  <c:v>149.58109312801184</c:v>
                </c:pt>
                <c:pt idx="1">
                  <c:v>162.3485396675488</c:v>
                </c:pt>
                <c:pt idx="2">
                  <c:v>200.9592742814307</c:v>
                </c:pt>
                <c:pt idx="3">
                  <c:v>251.350803340632</c:v>
                </c:pt>
                <c:pt idx="4">
                  <c:v>285.92570220477194</c:v>
                </c:pt>
                <c:pt idx="5">
                  <c:v>325.0413038477874</c:v>
                </c:pt>
                <c:pt idx="6">
                  <c:v>370.61780194884415</c:v>
                </c:pt>
                <c:pt idx="7">
                  <c:v>402.58915342204</c:v>
                </c:pt>
                <c:pt idx="8">
                  <c:v>401.21796762496314</c:v>
                </c:pt>
                <c:pt idx="9">
                  <c:v>383.6716835904452</c:v>
                </c:pt>
                <c:pt idx="10">
                  <c:v>357.786367270838</c:v>
                </c:pt>
                <c:pt idx="11">
                  <c:v>345.1136885462228</c:v>
                </c:pt>
                <c:pt idx="12">
                  <c:v>363.2077968331723</c:v>
                </c:pt>
                <c:pt idx="13">
                  <c:v>339.0286230571121</c:v>
                </c:pt>
                <c:pt idx="14">
                  <c:v>321.4036231213764</c:v>
                </c:pt>
                <c:pt idx="15">
                  <c:v>304.2464232082956</c:v>
                </c:pt>
                <c:pt idx="16">
                  <c:v>265.33478858114864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AL_Data2!$AQ$3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AL_Data2!$AQ$4:$AQ$20</c:f>
              <c:numCache>
                <c:ptCount val="17"/>
                <c:pt idx="0">
                  <c:v>105.98158955822865</c:v>
                </c:pt>
                <c:pt idx="1">
                  <c:v>113.19663863829416</c:v>
                </c:pt>
                <c:pt idx="2">
                  <c:v>140.3912741609635</c:v>
                </c:pt>
                <c:pt idx="3">
                  <c:v>177.2294229400691</c:v>
                </c:pt>
                <c:pt idx="4">
                  <c:v>209.67679166068004</c:v>
                </c:pt>
                <c:pt idx="5">
                  <c:v>254.20721763282833</c:v>
                </c:pt>
                <c:pt idx="6">
                  <c:v>295.35783242438816</c:v>
                </c:pt>
                <c:pt idx="7">
                  <c:v>315.45460100146545</c:v>
                </c:pt>
                <c:pt idx="8">
                  <c:v>316.7082334441251</c:v>
                </c:pt>
                <c:pt idx="9">
                  <c:v>301.8403888259722</c:v>
                </c:pt>
                <c:pt idx="10">
                  <c:v>303.98230236238186</c:v>
                </c:pt>
                <c:pt idx="11">
                  <c:v>317.50624792865284</c:v>
                </c:pt>
                <c:pt idx="12">
                  <c:v>344.99790036205854</c:v>
                </c:pt>
                <c:pt idx="13">
                  <c:v>353.79819701997076</c:v>
                </c:pt>
                <c:pt idx="14">
                  <c:v>367.28248949304526</c:v>
                </c:pt>
                <c:pt idx="15">
                  <c:v>364.6811836221836</c:v>
                </c:pt>
                <c:pt idx="16">
                  <c:v>345.5048482097863</c:v>
                </c:pt>
              </c:numCache>
            </c:numRef>
          </c:yVal>
          <c:smooth val="0"/>
        </c:ser>
        <c:axId val="56531851"/>
        <c:axId val="39024612"/>
      </c:scatterChart>
      <c:valAx>
        <c:axId val="56531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9024612"/>
        <c:crosses val="autoZero"/>
        <c:crossBetween val="midCat"/>
        <c:dispUnits/>
        <c:majorUnit val="1"/>
      </c:valAx>
      <c:valAx>
        <c:axId val="39024612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531851"/>
        <c:crosses val="autoZero"/>
        <c:crossBetween val="midCat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AL_Data2!$K$25:$K$41</c:f>
              <c:numCache>
                <c:ptCount val="17"/>
                <c:pt idx="0">
                  <c:v>6394</c:v>
                </c:pt>
                <c:pt idx="1">
                  <c:v>6088</c:v>
                </c:pt>
                <c:pt idx="2">
                  <c:v>6773</c:v>
                </c:pt>
                <c:pt idx="3">
                  <c:v>7357</c:v>
                </c:pt>
                <c:pt idx="4">
                  <c:v>8085</c:v>
                </c:pt>
                <c:pt idx="5">
                  <c:v>8653</c:v>
                </c:pt>
                <c:pt idx="6">
                  <c:v>9987</c:v>
                </c:pt>
                <c:pt idx="7">
                  <c:v>11555</c:v>
                </c:pt>
                <c:pt idx="8">
                  <c:v>11244</c:v>
                </c:pt>
                <c:pt idx="9">
                  <c:v>11649</c:v>
                </c:pt>
                <c:pt idx="10">
                  <c:v>12672</c:v>
                </c:pt>
                <c:pt idx="11">
                  <c:v>12621</c:v>
                </c:pt>
                <c:pt idx="12">
                  <c:v>14036</c:v>
                </c:pt>
                <c:pt idx="13">
                  <c:v>14153</c:v>
                </c:pt>
                <c:pt idx="14">
                  <c:v>14754</c:v>
                </c:pt>
                <c:pt idx="15">
                  <c:v>14348</c:v>
                </c:pt>
                <c:pt idx="16">
                  <c:v>13050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AL_Data2!$L$25:$L$41</c:f>
              <c:numCache>
                <c:ptCount val="17"/>
                <c:pt idx="0">
                  <c:v>6126</c:v>
                </c:pt>
                <c:pt idx="1">
                  <c:v>5418</c:v>
                </c:pt>
                <c:pt idx="2">
                  <c:v>6428</c:v>
                </c:pt>
                <c:pt idx="3">
                  <c:v>7418</c:v>
                </c:pt>
                <c:pt idx="4">
                  <c:v>8765</c:v>
                </c:pt>
                <c:pt idx="5">
                  <c:v>10419</c:v>
                </c:pt>
                <c:pt idx="6">
                  <c:v>11715</c:v>
                </c:pt>
                <c:pt idx="7">
                  <c:v>11648</c:v>
                </c:pt>
                <c:pt idx="8">
                  <c:v>10670</c:v>
                </c:pt>
                <c:pt idx="9">
                  <c:v>10884</c:v>
                </c:pt>
                <c:pt idx="10">
                  <c:v>11228</c:v>
                </c:pt>
                <c:pt idx="11">
                  <c:v>10615</c:v>
                </c:pt>
                <c:pt idx="12">
                  <c:v>11109</c:v>
                </c:pt>
                <c:pt idx="13">
                  <c:v>11395</c:v>
                </c:pt>
                <c:pt idx="14">
                  <c:v>11375</c:v>
                </c:pt>
                <c:pt idx="15">
                  <c:v>11366</c:v>
                </c:pt>
                <c:pt idx="16">
                  <c:v>10992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AL_Data2!$M$24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AL_Data2!$M$25:$M$41</c:f>
              <c:numCache>
                <c:ptCount val="17"/>
                <c:pt idx="0">
                  <c:v>5659</c:v>
                </c:pt>
                <c:pt idx="1">
                  <c:v>5891</c:v>
                </c:pt>
                <c:pt idx="2">
                  <c:v>7074</c:v>
                </c:pt>
                <c:pt idx="3">
                  <c:v>8415</c:v>
                </c:pt>
                <c:pt idx="4">
                  <c:v>9430</c:v>
                </c:pt>
                <c:pt idx="5">
                  <c:v>10343</c:v>
                </c:pt>
                <c:pt idx="6">
                  <c:v>12414</c:v>
                </c:pt>
                <c:pt idx="7">
                  <c:v>15353</c:v>
                </c:pt>
                <c:pt idx="8">
                  <c:v>15776</c:v>
                </c:pt>
                <c:pt idx="9">
                  <c:v>16539</c:v>
                </c:pt>
                <c:pt idx="10">
                  <c:v>15468</c:v>
                </c:pt>
                <c:pt idx="11">
                  <c:v>14934</c:v>
                </c:pt>
                <c:pt idx="12">
                  <c:v>17866</c:v>
                </c:pt>
                <c:pt idx="13">
                  <c:v>17109</c:v>
                </c:pt>
                <c:pt idx="14">
                  <c:v>16107</c:v>
                </c:pt>
                <c:pt idx="15">
                  <c:v>17003</c:v>
                </c:pt>
                <c:pt idx="16">
                  <c:v>15882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AL_Data2!$N$24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AL_Data2!$J$25:$J$41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AL_Data2!$N$25:$N$41</c:f>
              <c:numCache>
                <c:ptCount val="17"/>
                <c:pt idx="0">
                  <c:v>18179</c:v>
                </c:pt>
                <c:pt idx="1">
                  <c:v>17397</c:v>
                </c:pt>
                <c:pt idx="2">
                  <c:v>20275</c:v>
                </c:pt>
                <c:pt idx="3">
                  <c:v>23190</c:v>
                </c:pt>
                <c:pt idx="4">
                  <c:v>26280</c:v>
                </c:pt>
                <c:pt idx="5">
                  <c:v>29415</c:v>
                </c:pt>
                <c:pt idx="6">
                  <c:v>34116</c:v>
                </c:pt>
                <c:pt idx="7">
                  <c:v>38556</c:v>
                </c:pt>
                <c:pt idx="8">
                  <c:v>37690</c:v>
                </c:pt>
                <c:pt idx="9">
                  <c:v>39072</c:v>
                </c:pt>
                <c:pt idx="10">
                  <c:v>39368</c:v>
                </c:pt>
                <c:pt idx="11">
                  <c:v>38170</c:v>
                </c:pt>
                <c:pt idx="12">
                  <c:v>43011</c:v>
                </c:pt>
                <c:pt idx="13">
                  <c:v>42657</c:v>
                </c:pt>
                <c:pt idx="14">
                  <c:v>42236</c:v>
                </c:pt>
                <c:pt idx="15">
                  <c:v>42717</c:v>
                </c:pt>
                <c:pt idx="16">
                  <c:v>39924</c:v>
                </c:pt>
              </c:numCache>
            </c:numRef>
          </c:yVal>
          <c:smooth val="0"/>
        </c:ser>
        <c:axId val="15677189"/>
        <c:axId val="6876974"/>
      </c:scatterChart>
      <c:valAx>
        <c:axId val="1567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876974"/>
        <c:crosses val="autoZero"/>
        <c:crossBetween val="midCat"/>
        <c:dispUnits/>
        <c:majorUnit val="1"/>
      </c:valAx>
      <c:valAx>
        <c:axId val="6876974"/>
        <c:scaling>
          <c:orientation val="minMax"/>
          <c:max val="4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677189"/>
        <c:crosses val="autoZero"/>
        <c:crossBetween val="midCat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125"/>
          <c:y val="0.9495"/>
          <c:w val="0.471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CALIFORNIA</a:t>
            </a:r>
          </a:p>
        </c:rich>
      </c:tx>
      <c:layout>
        <c:manualLayout>
          <c:xMode val="factor"/>
          <c:yMode val="factor"/>
          <c:x val="0.041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47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AL_Data2!$B$24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AL_Data2!$B$25:$B$41</c:f>
              <c:numCache>
                <c:ptCount val="17"/>
                <c:pt idx="0">
                  <c:v>6394</c:v>
                </c:pt>
                <c:pt idx="1">
                  <c:v>6088</c:v>
                </c:pt>
                <c:pt idx="2">
                  <c:v>6773</c:v>
                </c:pt>
                <c:pt idx="3">
                  <c:v>7357</c:v>
                </c:pt>
                <c:pt idx="4">
                  <c:v>8085</c:v>
                </c:pt>
                <c:pt idx="5">
                  <c:v>8653</c:v>
                </c:pt>
                <c:pt idx="6">
                  <c:v>9987</c:v>
                </c:pt>
                <c:pt idx="7">
                  <c:v>11555</c:v>
                </c:pt>
                <c:pt idx="8">
                  <c:v>11244</c:v>
                </c:pt>
                <c:pt idx="9">
                  <c:v>11649</c:v>
                </c:pt>
                <c:pt idx="10">
                  <c:v>12672</c:v>
                </c:pt>
                <c:pt idx="11">
                  <c:v>12621</c:v>
                </c:pt>
                <c:pt idx="12">
                  <c:v>14036</c:v>
                </c:pt>
                <c:pt idx="13">
                  <c:v>14153</c:v>
                </c:pt>
                <c:pt idx="14">
                  <c:v>14754</c:v>
                </c:pt>
                <c:pt idx="15">
                  <c:v>14348</c:v>
                </c:pt>
                <c:pt idx="16">
                  <c:v>13050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AL_Data2!$C$24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AL_Data2!$C$25:$C$41</c:f>
              <c:numCache>
                <c:ptCount val="17"/>
                <c:pt idx="0">
                  <c:v>6126</c:v>
                </c:pt>
                <c:pt idx="1">
                  <c:v>5418</c:v>
                </c:pt>
                <c:pt idx="2">
                  <c:v>6428</c:v>
                </c:pt>
                <c:pt idx="3">
                  <c:v>7418</c:v>
                </c:pt>
                <c:pt idx="4">
                  <c:v>8765</c:v>
                </c:pt>
                <c:pt idx="5">
                  <c:v>10419</c:v>
                </c:pt>
                <c:pt idx="6">
                  <c:v>11715</c:v>
                </c:pt>
                <c:pt idx="7">
                  <c:v>11648</c:v>
                </c:pt>
                <c:pt idx="8">
                  <c:v>10670</c:v>
                </c:pt>
                <c:pt idx="9">
                  <c:v>10884</c:v>
                </c:pt>
                <c:pt idx="10">
                  <c:v>11228</c:v>
                </c:pt>
                <c:pt idx="11">
                  <c:v>10615</c:v>
                </c:pt>
                <c:pt idx="12">
                  <c:v>11109</c:v>
                </c:pt>
                <c:pt idx="13">
                  <c:v>11395</c:v>
                </c:pt>
                <c:pt idx="14">
                  <c:v>11375</c:v>
                </c:pt>
                <c:pt idx="15">
                  <c:v>11366</c:v>
                </c:pt>
                <c:pt idx="16">
                  <c:v>10992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AL_Data2!$D$25:$D$41</c:f>
              <c:numCache>
                <c:ptCount val="17"/>
                <c:pt idx="0">
                  <c:v>40</c:v>
                </c:pt>
                <c:pt idx="1">
                  <c:v>74</c:v>
                </c:pt>
                <c:pt idx="2">
                  <c:v>96</c:v>
                </c:pt>
                <c:pt idx="3">
                  <c:v>90</c:v>
                </c:pt>
                <c:pt idx="4">
                  <c:v>115</c:v>
                </c:pt>
                <c:pt idx="5">
                  <c:v>121</c:v>
                </c:pt>
                <c:pt idx="6">
                  <c:v>186</c:v>
                </c:pt>
                <c:pt idx="7">
                  <c:v>236</c:v>
                </c:pt>
                <c:pt idx="8">
                  <c:v>266</c:v>
                </c:pt>
                <c:pt idx="9">
                  <c:v>234</c:v>
                </c:pt>
                <c:pt idx="10">
                  <c:v>256</c:v>
                </c:pt>
                <c:pt idx="11">
                  <c:v>331</c:v>
                </c:pt>
                <c:pt idx="12">
                  <c:v>324</c:v>
                </c:pt>
                <c:pt idx="13">
                  <c:v>292</c:v>
                </c:pt>
                <c:pt idx="14">
                  <c:v>286</c:v>
                </c:pt>
                <c:pt idx="15">
                  <c:v>343</c:v>
                </c:pt>
                <c:pt idx="16">
                  <c:v>271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AL_Data2!$E$25:$E$41</c:f>
              <c:numCache>
                <c:ptCount val="17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26</c:v>
                </c:pt>
                <c:pt idx="6">
                  <c:v>37</c:v>
                </c:pt>
                <c:pt idx="7">
                  <c:v>87</c:v>
                </c:pt>
                <c:pt idx="8">
                  <c:v>142</c:v>
                </c:pt>
                <c:pt idx="9">
                  <c:v>169</c:v>
                </c:pt>
                <c:pt idx="10">
                  <c:v>182</c:v>
                </c:pt>
                <c:pt idx="11">
                  <c:v>191</c:v>
                </c:pt>
                <c:pt idx="12">
                  <c:v>171</c:v>
                </c:pt>
                <c:pt idx="13">
                  <c:v>156</c:v>
                </c:pt>
                <c:pt idx="14">
                  <c:v>146</c:v>
                </c:pt>
                <c:pt idx="15">
                  <c:v>174</c:v>
                </c:pt>
                <c:pt idx="16">
                  <c:v>200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AL_Data2!$F$25:$F$41</c:f>
              <c:numCache>
                <c:ptCount val="17"/>
                <c:pt idx="0">
                  <c:v>5614</c:v>
                </c:pt>
                <c:pt idx="1">
                  <c:v>5812</c:v>
                </c:pt>
                <c:pt idx="2">
                  <c:v>6975</c:v>
                </c:pt>
                <c:pt idx="3">
                  <c:v>8324</c:v>
                </c:pt>
                <c:pt idx="4">
                  <c:v>9313</c:v>
                </c:pt>
                <c:pt idx="5">
                  <c:v>10196</c:v>
                </c:pt>
                <c:pt idx="6">
                  <c:v>12191</c:v>
                </c:pt>
                <c:pt idx="7">
                  <c:v>15030</c:v>
                </c:pt>
                <c:pt idx="8">
                  <c:v>15368</c:v>
                </c:pt>
                <c:pt idx="9">
                  <c:v>16136</c:v>
                </c:pt>
                <c:pt idx="10">
                  <c:v>15030</c:v>
                </c:pt>
                <c:pt idx="11">
                  <c:v>14412</c:v>
                </c:pt>
                <c:pt idx="12">
                  <c:v>17371</c:v>
                </c:pt>
                <c:pt idx="13">
                  <c:v>16661</c:v>
                </c:pt>
                <c:pt idx="14">
                  <c:v>15675</c:v>
                </c:pt>
                <c:pt idx="15">
                  <c:v>16486</c:v>
                </c:pt>
                <c:pt idx="16">
                  <c:v>15411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AL_Data2!$G$24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AL_Data2!$G$25:$G$41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AL_Data2!$N$3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AL_Data2!$H$25:$H$41</c:f>
              <c:numCache>
                <c:ptCount val="17"/>
                <c:pt idx="0">
                  <c:v>18179</c:v>
                </c:pt>
                <c:pt idx="1">
                  <c:v>17397</c:v>
                </c:pt>
                <c:pt idx="2">
                  <c:v>20275</c:v>
                </c:pt>
                <c:pt idx="3">
                  <c:v>23190</c:v>
                </c:pt>
                <c:pt idx="4">
                  <c:v>26280</c:v>
                </c:pt>
                <c:pt idx="5">
                  <c:v>29415</c:v>
                </c:pt>
                <c:pt idx="6">
                  <c:v>34116</c:v>
                </c:pt>
                <c:pt idx="7">
                  <c:v>38556</c:v>
                </c:pt>
                <c:pt idx="8">
                  <c:v>37690</c:v>
                </c:pt>
                <c:pt idx="9">
                  <c:v>39072</c:v>
                </c:pt>
                <c:pt idx="10">
                  <c:v>39368</c:v>
                </c:pt>
                <c:pt idx="11">
                  <c:v>38170</c:v>
                </c:pt>
                <c:pt idx="12">
                  <c:v>43011</c:v>
                </c:pt>
                <c:pt idx="13">
                  <c:v>42657</c:v>
                </c:pt>
                <c:pt idx="14">
                  <c:v>42236</c:v>
                </c:pt>
                <c:pt idx="15">
                  <c:v>42717</c:v>
                </c:pt>
                <c:pt idx="16">
                  <c:v>39924</c:v>
                </c:pt>
              </c:numCache>
            </c:numRef>
          </c:yVal>
          <c:smooth val="0"/>
        </c:ser>
        <c:axId val="61892767"/>
        <c:axId val="20163992"/>
      </c:scatterChart>
      <c:valAx>
        <c:axId val="6189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0163992"/>
        <c:crosses val="autoZero"/>
        <c:crossBetween val="midCat"/>
        <c:dispUnits/>
        <c:majorUnit val="1"/>
      </c:valAx>
      <c:valAx>
        <c:axId val="20163992"/>
        <c:scaling>
          <c:orientation val="minMax"/>
          <c:max val="4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1892767"/>
        <c:crosses val="autoZero"/>
        <c:crossBetween val="midCat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1"/>
          <c:y val="0.9495"/>
          <c:w val="0.843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CALIFORNIA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47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AL_Data2!$AK$25:$AK$41</c:f>
              <c:numCache>
                <c:ptCount val="17"/>
                <c:pt idx="0">
                  <c:v>39.43353365042154</c:v>
                </c:pt>
                <c:pt idx="1">
                  <c:v>37.41338552361318</c:v>
                </c:pt>
                <c:pt idx="2">
                  <c:v>41.29798978239075</c:v>
                </c:pt>
                <c:pt idx="3">
                  <c:v>44.44819830433477</c:v>
                </c:pt>
                <c:pt idx="4">
                  <c:v>48.432561177932605</c:v>
                </c:pt>
                <c:pt idx="5">
                  <c:v>51.446213527767874</c:v>
                </c:pt>
                <c:pt idx="6">
                  <c:v>58.81795175479151</c:v>
                </c:pt>
                <c:pt idx="7">
                  <c:v>67.615725000907</c:v>
                </c:pt>
                <c:pt idx="8">
                  <c:v>65.75643172056581</c:v>
                </c:pt>
                <c:pt idx="9">
                  <c:v>68.15375121195378</c:v>
                </c:pt>
                <c:pt idx="10">
                  <c:v>74.84474676346083</c:v>
                </c:pt>
                <c:pt idx="11">
                  <c:v>75.43117874649292</c:v>
                </c:pt>
                <c:pt idx="12">
                  <c:v>84.68872909827742</c:v>
                </c:pt>
                <c:pt idx="13">
                  <c:v>85.84823950451742</c:v>
                </c:pt>
                <c:pt idx="14">
                  <c:v>89.49216200543965</c:v>
                </c:pt>
                <c:pt idx="15">
                  <c:v>86.91332370712342</c:v>
                </c:pt>
                <c:pt idx="16">
                  <c:v>78.96598490279287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AL_Data2!$AL$25:$AL$41</c:f>
              <c:numCache>
                <c:ptCount val="17"/>
                <c:pt idx="0">
                  <c:v>327.03517469902994</c:v>
                </c:pt>
                <c:pt idx="1">
                  <c:v>285.81828540680834</c:v>
                </c:pt>
                <c:pt idx="2">
                  <c:v>334.014213790921</c:v>
                </c:pt>
                <c:pt idx="3">
                  <c:v>378.496230089787</c:v>
                </c:pt>
                <c:pt idx="4">
                  <c:v>439.07216262451436</c:v>
                </c:pt>
                <c:pt idx="5">
                  <c:v>512.484020227846</c:v>
                </c:pt>
                <c:pt idx="6">
                  <c:v>564.9161739623553</c:v>
                </c:pt>
                <c:pt idx="7">
                  <c:v>546.3537640622303</c:v>
                </c:pt>
                <c:pt idx="8">
                  <c:v>494.3575136087311</c:v>
                </c:pt>
                <c:pt idx="9">
                  <c:v>499.9784096056124</c:v>
                </c:pt>
                <c:pt idx="10">
                  <c:v>515.317003946572</c:v>
                </c:pt>
                <c:pt idx="11">
                  <c:v>489.23994742110864</c:v>
                </c:pt>
                <c:pt idx="12">
                  <c:v>513.2045417377718</c:v>
                </c:pt>
                <c:pt idx="13">
                  <c:v>525.414475710589</c:v>
                </c:pt>
                <c:pt idx="14">
                  <c:v>521.9460534913259</c:v>
                </c:pt>
                <c:pt idx="15">
                  <c:v>518.7744216733237</c:v>
                </c:pt>
                <c:pt idx="16">
                  <c:v>498.4222523407754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AL_Data2!$AR$24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AL_Data2!$AR$25:$AR$41</c:f>
              <c:numCache>
                <c:ptCount val="17"/>
                <c:pt idx="0">
                  <c:v>77.81639950023693</c:v>
                </c:pt>
                <c:pt idx="1">
                  <c:v>76.74024229125963</c:v>
                </c:pt>
                <c:pt idx="2">
                  <c:v>87.15773739302261</c:v>
                </c:pt>
                <c:pt idx="3">
                  <c:v>97.95766133679204</c:v>
                </c:pt>
                <c:pt idx="4">
                  <c:v>103.76929016633568</c:v>
                </c:pt>
                <c:pt idx="5">
                  <c:v>107.60918566075088</c:v>
                </c:pt>
                <c:pt idx="6">
                  <c:v>122.12675269450634</c:v>
                </c:pt>
                <c:pt idx="7">
                  <c:v>143.09897214430728</c:v>
                </c:pt>
                <c:pt idx="8">
                  <c:v>141.40904214735224</c:v>
                </c:pt>
                <c:pt idx="9">
                  <c:v>142.494165700063</c:v>
                </c:pt>
                <c:pt idx="10">
                  <c:v>128.5005026456499</c:v>
                </c:pt>
                <c:pt idx="11">
                  <c:v>120.28339328038363</c:v>
                </c:pt>
                <c:pt idx="12">
                  <c:v>140.06773834506038</c:v>
                </c:pt>
                <c:pt idx="13">
                  <c:v>130.34439443681075</c:v>
                </c:pt>
                <c:pt idx="14">
                  <c:v>118.85327070446556</c:v>
                </c:pt>
                <c:pt idx="15">
                  <c:v>121.59365421719662</c:v>
                </c:pt>
                <c:pt idx="16">
                  <c:v>110.18714956417381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AL_Data2!$AQ$25:$AQ$41</c:f>
              <c:numCache>
                <c:ptCount val="17"/>
                <c:pt idx="0">
                  <c:v>71.6835702116694</c:v>
                </c:pt>
                <c:pt idx="1">
                  <c:v>67.31437095848243</c:v>
                </c:pt>
                <c:pt idx="2">
                  <c:v>76.67986001491164</c:v>
                </c:pt>
                <c:pt idx="3">
                  <c:v>85.56513892491</c:v>
                </c:pt>
                <c:pt idx="4">
                  <c:v>94.61052307342932</c:v>
                </c:pt>
                <c:pt idx="5">
                  <c:v>103.34040889286113</c:v>
                </c:pt>
                <c:pt idx="6">
                  <c:v>116.76316729229445</c:v>
                </c:pt>
                <c:pt idx="7">
                  <c:v>128.7340847829941</c:v>
                </c:pt>
                <c:pt idx="8">
                  <c:v>123.92273284445284</c:v>
                </c:pt>
                <c:pt idx="9">
                  <c:v>126.54521301567003</c:v>
                </c:pt>
                <c:pt idx="10">
                  <c:v>126.39335121144727</c:v>
                </c:pt>
                <c:pt idx="11">
                  <c:v>121.8819868801082</c:v>
                </c:pt>
                <c:pt idx="12">
                  <c:v>136.5709300562576</c:v>
                </c:pt>
                <c:pt idx="13">
                  <c:v>134.22242698577813</c:v>
                </c:pt>
                <c:pt idx="14">
                  <c:v>131.09560742185633</c:v>
                </c:pt>
                <c:pt idx="15">
                  <c:v>130.7017998522403</c:v>
                </c:pt>
                <c:pt idx="16">
                  <c:v>120.45211722111378</c:v>
                </c:pt>
              </c:numCache>
            </c:numRef>
          </c:yVal>
          <c:smooth val="0"/>
        </c:ser>
        <c:axId val="47258201"/>
        <c:axId val="22670626"/>
      </c:scatterChart>
      <c:valAx>
        <c:axId val="47258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670626"/>
        <c:crosses val="autoZero"/>
        <c:crossBetween val="midCat"/>
        <c:dispUnits/>
        <c:majorUnit val="1"/>
      </c:valAx>
      <c:valAx>
        <c:axId val="22670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2582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"/>
          <c:y val="0.9495"/>
          <c:w val="0.4717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AL_Data2!$AK$24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AL_Data2!$AK$25:$AK$41</c:f>
              <c:numCache>
                <c:ptCount val="17"/>
                <c:pt idx="0">
                  <c:v>39.43353365042154</c:v>
                </c:pt>
                <c:pt idx="1">
                  <c:v>37.41338552361318</c:v>
                </c:pt>
                <c:pt idx="2">
                  <c:v>41.29798978239075</c:v>
                </c:pt>
                <c:pt idx="3">
                  <c:v>44.44819830433477</c:v>
                </c:pt>
                <c:pt idx="4">
                  <c:v>48.432561177932605</c:v>
                </c:pt>
                <c:pt idx="5">
                  <c:v>51.446213527767874</c:v>
                </c:pt>
                <c:pt idx="6">
                  <c:v>58.81795175479151</c:v>
                </c:pt>
                <c:pt idx="7">
                  <c:v>67.615725000907</c:v>
                </c:pt>
                <c:pt idx="8">
                  <c:v>65.75643172056581</c:v>
                </c:pt>
                <c:pt idx="9">
                  <c:v>68.15375121195378</c:v>
                </c:pt>
                <c:pt idx="10">
                  <c:v>74.84474676346083</c:v>
                </c:pt>
                <c:pt idx="11">
                  <c:v>75.43117874649292</c:v>
                </c:pt>
                <c:pt idx="12">
                  <c:v>84.68872909827742</c:v>
                </c:pt>
                <c:pt idx="13">
                  <c:v>85.84823950451742</c:v>
                </c:pt>
                <c:pt idx="14">
                  <c:v>89.49216200543965</c:v>
                </c:pt>
                <c:pt idx="15">
                  <c:v>86.91332370712342</c:v>
                </c:pt>
                <c:pt idx="16">
                  <c:v>78.96598490279287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AL_Data2!$AL$25:$AL$41</c:f>
              <c:numCache>
                <c:ptCount val="17"/>
                <c:pt idx="0">
                  <c:v>327.03517469902994</c:v>
                </c:pt>
                <c:pt idx="1">
                  <c:v>285.81828540680834</c:v>
                </c:pt>
                <c:pt idx="2">
                  <c:v>334.014213790921</c:v>
                </c:pt>
                <c:pt idx="3">
                  <c:v>378.496230089787</c:v>
                </c:pt>
                <c:pt idx="4">
                  <c:v>439.07216262451436</c:v>
                </c:pt>
                <c:pt idx="5">
                  <c:v>512.484020227846</c:v>
                </c:pt>
                <c:pt idx="6">
                  <c:v>564.9161739623553</c:v>
                </c:pt>
                <c:pt idx="7">
                  <c:v>546.3537640622303</c:v>
                </c:pt>
                <c:pt idx="8">
                  <c:v>494.3575136087311</c:v>
                </c:pt>
                <c:pt idx="9">
                  <c:v>499.9784096056124</c:v>
                </c:pt>
                <c:pt idx="10">
                  <c:v>515.317003946572</c:v>
                </c:pt>
                <c:pt idx="11">
                  <c:v>489.23994742110864</c:v>
                </c:pt>
                <c:pt idx="12">
                  <c:v>513.2045417377718</c:v>
                </c:pt>
                <c:pt idx="13">
                  <c:v>525.414475710589</c:v>
                </c:pt>
                <c:pt idx="14">
                  <c:v>521.9460534913259</c:v>
                </c:pt>
                <c:pt idx="15">
                  <c:v>518.7744216733237</c:v>
                </c:pt>
                <c:pt idx="16">
                  <c:v>498.4222523407754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AL_Data2!$AM$25:$AM$41</c:f>
              <c:numCache>
                <c:ptCount val="17"/>
                <c:pt idx="0">
                  <c:v>22.705341431571778</c:v>
                </c:pt>
                <c:pt idx="1">
                  <c:v>41.328083549747284</c:v>
                </c:pt>
                <c:pt idx="2">
                  <c:v>52.8520857304874</c:v>
                </c:pt>
                <c:pt idx="3">
                  <c:v>48.95215199099281</c:v>
                </c:pt>
                <c:pt idx="4">
                  <c:v>61.98759170120903</c:v>
                </c:pt>
                <c:pt idx="5">
                  <c:v>65.04467117499705</c:v>
                </c:pt>
                <c:pt idx="6">
                  <c:v>100.23333890185216</c:v>
                </c:pt>
                <c:pt idx="7">
                  <c:v>126.60468759220416</c:v>
                </c:pt>
                <c:pt idx="8">
                  <c:v>141.82657702089543</c:v>
                </c:pt>
                <c:pt idx="9">
                  <c:v>124.04054111360841</c:v>
                </c:pt>
                <c:pt idx="10">
                  <c:v>135.4397028791518</c:v>
                </c:pt>
                <c:pt idx="11">
                  <c:v>175.28437374229492</c:v>
                </c:pt>
                <c:pt idx="12">
                  <c:v>171.92524435671305</c:v>
                </c:pt>
                <c:pt idx="13">
                  <c:v>154.53823762900237</c:v>
                </c:pt>
                <c:pt idx="14">
                  <c:v>151.2395295710297</c:v>
                </c:pt>
                <c:pt idx="15">
                  <c:v>180.18018018018017</c:v>
                </c:pt>
                <c:pt idx="16">
                  <c:v>141.90636274617614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AL_Data2!$AN$25:$AN$41</c:f>
              <c:numCache>
                <c:ptCount val="17"/>
                <c:pt idx="0">
                  <c:v>0.29267784422865634</c:v>
                </c:pt>
                <c:pt idx="1">
                  <c:v>0.27157057956420527</c:v>
                </c:pt>
                <c:pt idx="2">
                  <c:v>0.15123079179905663</c:v>
                </c:pt>
                <c:pt idx="3">
                  <c:v>0.04687597414133762</c:v>
                </c:pt>
                <c:pt idx="4">
                  <c:v>0.0877213758571475</c:v>
                </c:pt>
                <c:pt idx="5">
                  <c:v>1.0697404974128737</c:v>
                </c:pt>
                <c:pt idx="6">
                  <c:v>1.4264917248058429</c:v>
                </c:pt>
                <c:pt idx="7">
                  <c:v>3.1443563141204725</c:v>
                </c:pt>
                <c:pt idx="8">
                  <c:v>4.897303206871399</c:v>
                </c:pt>
                <c:pt idx="9">
                  <c:v>5.560849513540833</c:v>
                </c:pt>
                <c:pt idx="10">
                  <c:v>5.75261056312052</c:v>
                </c:pt>
                <c:pt idx="11">
                  <c:v>5.848601449350805</c:v>
                </c:pt>
                <c:pt idx="12">
                  <c:v>5.080615402167848</c:v>
                </c:pt>
                <c:pt idx="13">
                  <c:v>4.5079409112975934</c:v>
                </c:pt>
                <c:pt idx="14">
                  <c:v>4.091513136839816</c:v>
                </c:pt>
                <c:pt idx="15">
                  <c:v>4.744052893463295</c:v>
                </c:pt>
                <c:pt idx="16">
                  <c:v>5.3148066260757165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AL_Data2!$AO$25:$AO$41</c:f>
              <c:numCache>
                <c:ptCount val="17"/>
                <c:pt idx="0">
                  <c:v>104.20005668453386</c:v>
                </c:pt>
                <c:pt idx="1">
                  <c:v>102.75179272000368</c:v>
                </c:pt>
                <c:pt idx="2">
                  <c:v>117.20803897591597</c:v>
                </c:pt>
                <c:pt idx="3">
                  <c:v>132.68924955653353</c:v>
                </c:pt>
                <c:pt idx="4">
                  <c:v>140.63726970703715</c:v>
                </c:pt>
                <c:pt idx="5">
                  <c:v>145.75894506892027</c:v>
                </c:pt>
                <c:pt idx="6">
                  <c:v>165.06655061955132</c:v>
                </c:pt>
                <c:pt idx="7">
                  <c:v>193.29526501192373</c:v>
                </c:pt>
                <c:pt idx="8">
                  <c:v>190.45305718796706</c:v>
                </c:pt>
                <c:pt idx="9">
                  <c:v>192.5757834520164</c:v>
                </c:pt>
                <c:pt idx="10">
                  <c:v>173.0667192353468</c:v>
                </c:pt>
                <c:pt idx="11">
                  <c:v>160.8283799821562</c:v>
                </c:pt>
                <c:pt idx="12">
                  <c:v>188.79328043295837</c:v>
                </c:pt>
                <c:pt idx="13">
                  <c:v>175.8141150633262</c:v>
                </c:pt>
                <c:pt idx="14">
                  <c:v>160.0381763795291</c:v>
                </c:pt>
                <c:pt idx="15">
                  <c:v>162.81914344647024</c:v>
                </c:pt>
                <c:pt idx="16">
                  <c:v>147.3381049552871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AL_Data2!$AQ$24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AL_Data2!$AQ$25:$AQ$41</c:f>
              <c:numCache>
                <c:ptCount val="17"/>
                <c:pt idx="0">
                  <c:v>71.6835702116694</c:v>
                </c:pt>
                <c:pt idx="1">
                  <c:v>67.31437095848243</c:v>
                </c:pt>
                <c:pt idx="2">
                  <c:v>76.67986001491164</c:v>
                </c:pt>
                <c:pt idx="3">
                  <c:v>85.56513892491</c:v>
                </c:pt>
                <c:pt idx="4">
                  <c:v>94.61052307342932</c:v>
                </c:pt>
                <c:pt idx="5">
                  <c:v>103.34040889286113</c:v>
                </c:pt>
                <c:pt idx="6">
                  <c:v>116.76316729229445</c:v>
                </c:pt>
                <c:pt idx="7">
                  <c:v>128.7340847829941</c:v>
                </c:pt>
                <c:pt idx="8">
                  <c:v>123.92273284445284</c:v>
                </c:pt>
                <c:pt idx="9">
                  <c:v>126.54521301567003</c:v>
                </c:pt>
                <c:pt idx="10">
                  <c:v>126.39335121144727</c:v>
                </c:pt>
                <c:pt idx="11">
                  <c:v>121.8819868801082</c:v>
                </c:pt>
                <c:pt idx="12">
                  <c:v>136.5709300562576</c:v>
                </c:pt>
                <c:pt idx="13">
                  <c:v>134.22242698577813</c:v>
                </c:pt>
                <c:pt idx="14">
                  <c:v>131.09560742185633</c:v>
                </c:pt>
                <c:pt idx="15">
                  <c:v>130.7017998522403</c:v>
                </c:pt>
                <c:pt idx="16">
                  <c:v>120.45211722111378</c:v>
                </c:pt>
              </c:numCache>
            </c:numRef>
          </c:yVal>
          <c:smooth val="0"/>
        </c:ser>
        <c:axId val="2709043"/>
        <c:axId val="24381388"/>
      </c:scatterChart>
      <c:valAx>
        <c:axId val="2709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4381388"/>
        <c:crosses val="autoZero"/>
        <c:crossBetween val="midCat"/>
        <c:dispUnits/>
        <c:majorUnit val="1"/>
      </c:valAx>
      <c:valAx>
        <c:axId val="24381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090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82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CALIFORNIA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AL_Data2!$K$69:$K$85</c:f>
              <c:numCache>
                <c:ptCount val="17"/>
                <c:pt idx="0">
                  <c:v>2768</c:v>
                </c:pt>
                <c:pt idx="1">
                  <c:v>3664</c:v>
                </c:pt>
                <c:pt idx="2">
                  <c:v>4827</c:v>
                </c:pt>
                <c:pt idx="3">
                  <c:v>4640</c:v>
                </c:pt>
                <c:pt idx="4">
                  <c:v>4042</c:v>
                </c:pt>
                <c:pt idx="5">
                  <c:v>4291</c:v>
                </c:pt>
                <c:pt idx="6">
                  <c:v>5262</c:v>
                </c:pt>
                <c:pt idx="7">
                  <c:v>5730</c:v>
                </c:pt>
                <c:pt idx="8">
                  <c:v>6155</c:v>
                </c:pt>
                <c:pt idx="9">
                  <c:v>6300</c:v>
                </c:pt>
                <c:pt idx="10">
                  <c:v>6762</c:v>
                </c:pt>
                <c:pt idx="11">
                  <c:v>6216</c:v>
                </c:pt>
                <c:pt idx="12">
                  <c:v>7104</c:v>
                </c:pt>
                <c:pt idx="13">
                  <c:v>7402</c:v>
                </c:pt>
                <c:pt idx="14">
                  <c:v>8249</c:v>
                </c:pt>
                <c:pt idx="15">
                  <c:v>8713</c:v>
                </c:pt>
                <c:pt idx="16">
                  <c:v>8949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AL_Data2!$L$69:$L$85</c:f>
              <c:numCache>
                <c:ptCount val="17"/>
                <c:pt idx="0">
                  <c:v>3076</c:v>
                </c:pt>
                <c:pt idx="1">
                  <c:v>4253</c:v>
                </c:pt>
                <c:pt idx="2">
                  <c:v>5936</c:v>
                </c:pt>
                <c:pt idx="3">
                  <c:v>6093</c:v>
                </c:pt>
                <c:pt idx="4">
                  <c:v>4609</c:v>
                </c:pt>
                <c:pt idx="5">
                  <c:v>5863</c:v>
                </c:pt>
                <c:pt idx="6">
                  <c:v>7993</c:v>
                </c:pt>
                <c:pt idx="7">
                  <c:v>8679</c:v>
                </c:pt>
                <c:pt idx="8">
                  <c:v>9250</c:v>
                </c:pt>
                <c:pt idx="9">
                  <c:v>9486</c:v>
                </c:pt>
                <c:pt idx="10">
                  <c:v>9673</c:v>
                </c:pt>
                <c:pt idx="11">
                  <c:v>8399</c:v>
                </c:pt>
                <c:pt idx="12">
                  <c:v>8400</c:v>
                </c:pt>
                <c:pt idx="13">
                  <c:v>8499</c:v>
                </c:pt>
                <c:pt idx="14">
                  <c:v>9613</c:v>
                </c:pt>
                <c:pt idx="15">
                  <c:v>10249</c:v>
                </c:pt>
                <c:pt idx="16">
                  <c:v>10910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AL_Data2!$M$68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AL_Data2!$M$69:$M$85</c:f>
              <c:numCache>
                <c:ptCount val="17"/>
                <c:pt idx="0">
                  <c:v>2426</c:v>
                </c:pt>
                <c:pt idx="1">
                  <c:v>3289</c:v>
                </c:pt>
                <c:pt idx="2">
                  <c:v>4702</c:v>
                </c:pt>
                <c:pt idx="3">
                  <c:v>4942</c:v>
                </c:pt>
                <c:pt idx="4">
                  <c:v>4037</c:v>
                </c:pt>
                <c:pt idx="5">
                  <c:v>4840</c:v>
                </c:pt>
                <c:pt idx="6">
                  <c:v>6267</c:v>
                </c:pt>
                <c:pt idx="7">
                  <c:v>6884</c:v>
                </c:pt>
                <c:pt idx="8">
                  <c:v>7598</c:v>
                </c:pt>
                <c:pt idx="9">
                  <c:v>7725</c:v>
                </c:pt>
                <c:pt idx="10">
                  <c:v>8034</c:v>
                </c:pt>
                <c:pt idx="11">
                  <c:v>6672</c:v>
                </c:pt>
                <c:pt idx="12">
                  <c:v>6287</c:v>
                </c:pt>
                <c:pt idx="13">
                  <c:v>5891</c:v>
                </c:pt>
                <c:pt idx="14">
                  <c:v>5944</c:v>
                </c:pt>
                <c:pt idx="15">
                  <c:v>5399</c:v>
                </c:pt>
                <c:pt idx="16">
                  <c:v>4700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AL_Data2!$N$68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AL_Data2!$J$69:$J$85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AL_Data2!$N$69:$N$85</c:f>
              <c:numCache>
                <c:ptCount val="17"/>
                <c:pt idx="0">
                  <c:v>8270</c:v>
                </c:pt>
                <c:pt idx="1">
                  <c:v>11206</c:v>
                </c:pt>
                <c:pt idx="2">
                  <c:v>15465</c:v>
                </c:pt>
                <c:pt idx="3">
                  <c:v>15675</c:v>
                </c:pt>
                <c:pt idx="4">
                  <c:v>12688</c:v>
                </c:pt>
                <c:pt idx="5">
                  <c:v>14994</c:v>
                </c:pt>
                <c:pt idx="6">
                  <c:v>19522</c:v>
                </c:pt>
                <c:pt idx="7">
                  <c:v>21293</c:v>
                </c:pt>
                <c:pt idx="8">
                  <c:v>23003</c:v>
                </c:pt>
                <c:pt idx="9">
                  <c:v>23511</c:v>
                </c:pt>
                <c:pt idx="10">
                  <c:v>24469</c:v>
                </c:pt>
                <c:pt idx="11">
                  <c:v>21287</c:v>
                </c:pt>
                <c:pt idx="12">
                  <c:v>21791</c:v>
                </c:pt>
                <c:pt idx="13">
                  <c:v>21792</c:v>
                </c:pt>
                <c:pt idx="14">
                  <c:v>23806</c:v>
                </c:pt>
                <c:pt idx="15">
                  <c:v>24361</c:v>
                </c:pt>
                <c:pt idx="16">
                  <c:v>24559</c:v>
                </c:pt>
              </c:numCache>
            </c:numRef>
          </c:yVal>
          <c:smooth val="0"/>
        </c:ser>
        <c:axId val="18105901"/>
        <c:axId val="28735382"/>
      </c:scatterChart>
      <c:valAx>
        <c:axId val="1810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8735382"/>
        <c:crosses val="autoZero"/>
        <c:crossBetween val="midCat"/>
        <c:dispUnits/>
        <c:majorUnit val="1"/>
      </c:valAx>
      <c:valAx>
        <c:axId val="28735382"/>
        <c:scaling>
          <c:orientation val="minMax"/>
          <c:max val="2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105901"/>
        <c:crosses val="autoZero"/>
        <c:crossBetween val="midCat"/>
        <c:dispUnits/>
        <c:majorUnit val="2500"/>
        <c:minorUnit val="2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AL_Data2!$B$68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AL_Data2!$B$69:$B$85</c:f>
              <c:numCache>
                <c:ptCount val="17"/>
                <c:pt idx="0">
                  <c:v>2768</c:v>
                </c:pt>
                <c:pt idx="1">
                  <c:v>3664</c:v>
                </c:pt>
                <c:pt idx="2">
                  <c:v>4827</c:v>
                </c:pt>
                <c:pt idx="3">
                  <c:v>4640</c:v>
                </c:pt>
                <c:pt idx="4">
                  <c:v>4042</c:v>
                </c:pt>
                <c:pt idx="5">
                  <c:v>4291</c:v>
                </c:pt>
                <c:pt idx="6">
                  <c:v>5262</c:v>
                </c:pt>
                <c:pt idx="7">
                  <c:v>5730</c:v>
                </c:pt>
                <c:pt idx="8">
                  <c:v>6155</c:v>
                </c:pt>
                <c:pt idx="9">
                  <c:v>6300</c:v>
                </c:pt>
                <c:pt idx="10">
                  <c:v>6762</c:v>
                </c:pt>
                <c:pt idx="11">
                  <c:v>6216</c:v>
                </c:pt>
                <c:pt idx="12">
                  <c:v>7104</c:v>
                </c:pt>
                <c:pt idx="13">
                  <c:v>7402</c:v>
                </c:pt>
                <c:pt idx="14">
                  <c:v>8249</c:v>
                </c:pt>
                <c:pt idx="15">
                  <c:v>8713</c:v>
                </c:pt>
                <c:pt idx="16">
                  <c:v>8949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AL_Data2!$C$69:$C$85</c:f>
              <c:numCache>
                <c:ptCount val="17"/>
                <c:pt idx="0">
                  <c:v>3076</c:v>
                </c:pt>
                <c:pt idx="1">
                  <c:v>4253</c:v>
                </c:pt>
                <c:pt idx="2">
                  <c:v>5936</c:v>
                </c:pt>
                <c:pt idx="3">
                  <c:v>6093</c:v>
                </c:pt>
                <c:pt idx="4">
                  <c:v>4609</c:v>
                </c:pt>
                <c:pt idx="5">
                  <c:v>5863</c:v>
                </c:pt>
                <c:pt idx="6">
                  <c:v>7993</c:v>
                </c:pt>
                <c:pt idx="7">
                  <c:v>8679</c:v>
                </c:pt>
                <c:pt idx="8">
                  <c:v>9250</c:v>
                </c:pt>
                <c:pt idx="9">
                  <c:v>9486</c:v>
                </c:pt>
                <c:pt idx="10">
                  <c:v>9673</c:v>
                </c:pt>
                <c:pt idx="11">
                  <c:v>8399</c:v>
                </c:pt>
                <c:pt idx="12">
                  <c:v>8400</c:v>
                </c:pt>
                <c:pt idx="13">
                  <c:v>8499</c:v>
                </c:pt>
                <c:pt idx="14">
                  <c:v>9613</c:v>
                </c:pt>
                <c:pt idx="15">
                  <c:v>10249</c:v>
                </c:pt>
                <c:pt idx="16">
                  <c:v>10910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AL_Data2!$D$69:$D$85</c:f>
              <c:numCache>
                <c:ptCount val="17"/>
                <c:pt idx="0">
                  <c:v>64</c:v>
                </c:pt>
                <c:pt idx="1">
                  <c:v>64</c:v>
                </c:pt>
                <c:pt idx="2">
                  <c:v>74</c:v>
                </c:pt>
                <c:pt idx="3">
                  <c:v>95</c:v>
                </c:pt>
                <c:pt idx="4">
                  <c:v>67</c:v>
                </c:pt>
                <c:pt idx="5">
                  <c:v>74</c:v>
                </c:pt>
                <c:pt idx="6">
                  <c:v>83</c:v>
                </c:pt>
                <c:pt idx="7">
                  <c:v>111</c:v>
                </c:pt>
                <c:pt idx="8">
                  <c:v>132</c:v>
                </c:pt>
                <c:pt idx="9">
                  <c:v>133</c:v>
                </c:pt>
                <c:pt idx="10">
                  <c:v>160</c:v>
                </c:pt>
                <c:pt idx="11">
                  <c:v>152</c:v>
                </c:pt>
                <c:pt idx="12">
                  <c:v>182</c:v>
                </c:pt>
                <c:pt idx="13">
                  <c:v>198</c:v>
                </c:pt>
                <c:pt idx="14">
                  <c:v>197</c:v>
                </c:pt>
                <c:pt idx="15">
                  <c:v>219</c:v>
                </c:pt>
                <c:pt idx="16">
                  <c:v>254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AL_Data2!$E$68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AL_Data2!$E$69:$E$85</c:f>
              <c:numCache>
                <c:ptCount val="17"/>
                <c:pt idx="0">
                  <c:v>20</c:v>
                </c:pt>
                <c:pt idx="1">
                  <c:v>26</c:v>
                </c:pt>
                <c:pt idx="2">
                  <c:v>15</c:v>
                </c:pt>
                <c:pt idx="3">
                  <c:v>14</c:v>
                </c:pt>
                <c:pt idx="4">
                  <c:v>7</c:v>
                </c:pt>
                <c:pt idx="5">
                  <c:v>6</c:v>
                </c:pt>
                <c:pt idx="6">
                  <c:v>10</c:v>
                </c:pt>
                <c:pt idx="7">
                  <c:v>14</c:v>
                </c:pt>
                <c:pt idx="8">
                  <c:v>18</c:v>
                </c:pt>
                <c:pt idx="9">
                  <c:v>32</c:v>
                </c:pt>
                <c:pt idx="10">
                  <c:v>42</c:v>
                </c:pt>
                <c:pt idx="11">
                  <c:v>43</c:v>
                </c:pt>
                <c:pt idx="12">
                  <c:v>41</c:v>
                </c:pt>
                <c:pt idx="13">
                  <c:v>52</c:v>
                </c:pt>
                <c:pt idx="14">
                  <c:v>57</c:v>
                </c:pt>
                <c:pt idx="15">
                  <c:v>55</c:v>
                </c:pt>
                <c:pt idx="16">
                  <c:v>52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AL_Data2!$F$68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AL_Data2!$F$69:$F$85</c:f>
              <c:numCache>
                <c:ptCount val="17"/>
                <c:pt idx="0">
                  <c:v>2342</c:v>
                </c:pt>
                <c:pt idx="1">
                  <c:v>3199</c:v>
                </c:pt>
                <c:pt idx="2">
                  <c:v>4613</c:v>
                </c:pt>
                <c:pt idx="3">
                  <c:v>4833</c:v>
                </c:pt>
                <c:pt idx="4">
                  <c:v>3963</c:v>
                </c:pt>
                <c:pt idx="5">
                  <c:v>4760</c:v>
                </c:pt>
                <c:pt idx="6">
                  <c:v>6174</c:v>
                </c:pt>
                <c:pt idx="7">
                  <c:v>6759</c:v>
                </c:pt>
                <c:pt idx="8">
                  <c:v>7448</c:v>
                </c:pt>
                <c:pt idx="9">
                  <c:v>7560</c:v>
                </c:pt>
                <c:pt idx="10">
                  <c:v>7832</c:v>
                </c:pt>
                <c:pt idx="11">
                  <c:v>6477</c:v>
                </c:pt>
                <c:pt idx="12">
                  <c:v>6064</c:v>
                </c:pt>
                <c:pt idx="13">
                  <c:v>5641</c:v>
                </c:pt>
                <c:pt idx="14">
                  <c:v>5690</c:v>
                </c:pt>
                <c:pt idx="15">
                  <c:v>5125</c:v>
                </c:pt>
                <c:pt idx="16">
                  <c:v>4394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AL_Data2!$G$68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AL_Data2!$G$69:$G$85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AL_Data2!$H$68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AL_Data2!$A$69:$A$85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AL_Data2!$H$69:$H$85</c:f>
              <c:numCache>
                <c:ptCount val="17"/>
                <c:pt idx="0">
                  <c:v>8270</c:v>
                </c:pt>
                <c:pt idx="1">
                  <c:v>11206</c:v>
                </c:pt>
                <c:pt idx="2">
                  <c:v>15465</c:v>
                </c:pt>
                <c:pt idx="3">
                  <c:v>15675</c:v>
                </c:pt>
                <c:pt idx="4">
                  <c:v>12688</c:v>
                </c:pt>
                <c:pt idx="5">
                  <c:v>14994</c:v>
                </c:pt>
                <c:pt idx="6">
                  <c:v>19522</c:v>
                </c:pt>
                <c:pt idx="7">
                  <c:v>21293</c:v>
                </c:pt>
                <c:pt idx="8">
                  <c:v>23003</c:v>
                </c:pt>
                <c:pt idx="9">
                  <c:v>23511</c:v>
                </c:pt>
                <c:pt idx="10">
                  <c:v>24469</c:v>
                </c:pt>
                <c:pt idx="11">
                  <c:v>21287</c:v>
                </c:pt>
                <c:pt idx="12">
                  <c:v>21791</c:v>
                </c:pt>
                <c:pt idx="13">
                  <c:v>21792</c:v>
                </c:pt>
                <c:pt idx="14">
                  <c:v>23806</c:v>
                </c:pt>
                <c:pt idx="15">
                  <c:v>24361</c:v>
                </c:pt>
                <c:pt idx="16">
                  <c:v>24559</c:v>
                </c:pt>
              </c:numCache>
            </c:numRef>
          </c:yVal>
          <c:smooth val="0"/>
        </c:ser>
        <c:axId val="57291847"/>
        <c:axId val="45864576"/>
      </c:scatterChart>
      <c:valAx>
        <c:axId val="5729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5864576"/>
        <c:crosses val="autoZero"/>
        <c:crossBetween val="midCat"/>
        <c:dispUnits/>
        <c:majorUnit val="1"/>
      </c:valAx>
      <c:valAx>
        <c:axId val="45864576"/>
        <c:scaling>
          <c:orientation val="minMax"/>
          <c:max val="2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291847"/>
        <c:crosses val="autoZero"/>
        <c:crossBetween val="midCat"/>
        <c:dispUnits/>
        <c:majorUnit val="2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2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19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AL_Data1!$B$5:$B$21</c:f>
              <c:numCache>
                <c:ptCount val="17"/>
                <c:pt idx="0">
                  <c:v>1667</c:v>
                </c:pt>
                <c:pt idx="1">
                  <c:v>1677</c:v>
                </c:pt>
                <c:pt idx="2">
                  <c:v>1868</c:v>
                </c:pt>
                <c:pt idx="3">
                  <c:v>1720</c:v>
                </c:pt>
                <c:pt idx="4">
                  <c:v>1900</c:v>
                </c:pt>
                <c:pt idx="5">
                  <c:v>1885</c:v>
                </c:pt>
                <c:pt idx="6">
                  <c:v>1849</c:v>
                </c:pt>
                <c:pt idx="7">
                  <c:v>2054</c:v>
                </c:pt>
                <c:pt idx="8">
                  <c:v>2121</c:v>
                </c:pt>
                <c:pt idx="9">
                  <c:v>2253</c:v>
                </c:pt>
                <c:pt idx="10">
                  <c:v>2406</c:v>
                </c:pt>
                <c:pt idx="11">
                  <c:v>2259</c:v>
                </c:pt>
                <c:pt idx="12">
                  <c:v>2455</c:v>
                </c:pt>
                <c:pt idx="13">
                  <c:v>2635</c:v>
                </c:pt>
                <c:pt idx="14">
                  <c:v>2752</c:v>
                </c:pt>
                <c:pt idx="15">
                  <c:v>2863</c:v>
                </c:pt>
                <c:pt idx="16">
                  <c:v>2508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AL_Data1!$C$5:$C$21</c:f>
              <c:numCache>
                <c:ptCount val="17"/>
                <c:pt idx="0">
                  <c:v>1433</c:v>
                </c:pt>
                <c:pt idx="1">
                  <c:v>1252</c:v>
                </c:pt>
                <c:pt idx="2">
                  <c:v>1305</c:v>
                </c:pt>
                <c:pt idx="3">
                  <c:v>1449</c:v>
                </c:pt>
                <c:pt idx="4">
                  <c:v>1421</c:v>
                </c:pt>
                <c:pt idx="5">
                  <c:v>1586</c:v>
                </c:pt>
                <c:pt idx="6">
                  <c:v>1604</c:v>
                </c:pt>
                <c:pt idx="7">
                  <c:v>1800</c:v>
                </c:pt>
                <c:pt idx="8">
                  <c:v>1883</c:v>
                </c:pt>
                <c:pt idx="9">
                  <c:v>1900</c:v>
                </c:pt>
                <c:pt idx="10">
                  <c:v>1919</c:v>
                </c:pt>
                <c:pt idx="11">
                  <c:v>1836</c:v>
                </c:pt>
                <c:pt idx="12">
                  <c:v>1762</c:v>
                </c:pt>
                <c:pt idx="13">
                  <c:v>2030</c:v>
                </c:pt>
                <c:pt idx="14">
                  <c:v>2141</c:v>
                </c:pt>
                <c:pt idx="15">
                  <c:v>2115</c:v>
                </c:pt>
                <c:pt idx="16">
                  <c:v>1977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AL_Data1!$D$5:$D$21</c:f>
              <c:numCache>
                <c:ptCount val="17"/>
                <c:pt idx="0">
                  <c:v>3100</c:v>
                </c:pt>
                <c:pt idx="1">
                  <c:v>2929</c:v>
                </c:pt>
                <c:pt idx="2">
                  <c:v>3173</c:v>
                </c:pt>
                <c:pt idx="3">
                  <c:v>3169</c:v>
                </c:pt>
                <c:pt idx="4">
                  <c:v>3321</c:v>
                </c:pt>
                <c:pt idx="5">
                  <c:v>3471</c:v>
                </c:pt>
                <c:pt idx="6">
                  <c:v>3453</c:v>
                </c:pt>
                <c:pt idx="7">
                  <c:v>3854</c:v>
                </c:pt>
                <c:pt idx="8">
                  <c:v>4004</c:v>
                </c:pt>
                <c:pt idx="9">
                  <c:v>4153</c:v>
                </c:pt>
                <c:pt idx="10">
                  <c:v>4325</c:v>
                </c:pt>
                <c:pt idx="11">
                  <c:v>4095</c:v>
                </c:pt>
                <c:pt idx="12">
                  <c:v>4217</c:v>
                </c:pt>
                <c:pt idx="13">
                  <c:v>4665</c:v>
                </c:pt>
                <c:pt idx="14">
                  <c:v>4893</c:v>
                </c:pt>
                <c:pt idx="15">
                  <c:v>4978</c:v>
                </c:pt>
                <c:pt idx="16">
                  <c:v>4485</c:v>
                </c:pt>
              </c:numCache>
            </c:numRef>
          </c:yVal>
          <c:smooth val="1"/>
        </c:ser>
        <c:axId val="54923015"/>
        <c:axId val="24545088"/>
      </c:scatterChart>
      <c:scatterChart>
        <c:scatterStyle val="lineMarker"/>
        <c:varyColors val="0"/>
        <c:ser>
          <c:idx val="5"/>
          <c:order val="3"/>
          <c:tx>
            <c:strRef>
              <c:f>AL_Data1!$A$23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AL_Data1!$C$28:$C$44</c:f>
              <c:numCache>
                <c:ptCount val="17"/>
                <c:pt idx="0">
                  <c:v>46.225806451612904</c:v>
                </c:pt>
                <c:pt idx="1">
                  <c:v>42.744964151587574</c:v>
                </c:pt>
                <c:pt idx="2">
                  <c:v>41.128269776237</c:v>
                </c:pt>
                <c:pt idx="3">
                  <c:v>45.72420321868097</c:v>
                </c:pt>
                <c:pt idx="4">
                  <c:v>42.78831677205661</c:v>
                </c:pt>
                <c:pt idx="5">
                  <c:v>45.69288389513109</c:v>
                </c:pt>
                <c:pt idx="6">
                  <c:v>46.45236026643499</c:v>
                </c:pt>
                <c:pt idx="7">
                  <c:v>46.7047223663726</c:v>
                </c:pt>
                <c:pt idx="8">
                  <c:v>47.02797202797203</c:v>
                </c:pt>
                <c:pt idx="9">
                  <c:v>45.75006019744763</c:v>
                </c:pt>
                <c:pt idx="10">
                  <c:v>44.369942196531795</c:v>
                </c:pt>
                <c:pt idx="11">
                  <c:v>44.83516483516484</c:v>
                </c:pt>
                <c:pt idx="12">
                  <c:v>41.783258240455304</c:v>
                </c:pt>
                <c:pt idx="13">
                  <c:v>43.51554126473741</c:v>
                </c:pt>
                <c:pt idx="14">
                  <c:v>43.756386674841615</c:v>
                </c:pt>
                <c:pt idx="15">
                  <c:v>42.48694254720771</c:v>
                </c:pt>
                <c:pt idx="16">
                  <c:v>44.08026755852843</c:v>
                </c:pt>
              </c:numCache>
            </c:numRef>
          </c:yVal>
          <c:smooth val="0"/>
        </c:ser>
        <c:axId val="19579201"/>
        <c:axId val="41995082"/>
      </c:scatterChart>
      <c:valAx>
        <c:axId val="5492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4545088"/>
        <c:crossesAt val="0"/>
        <c:crossBetween val="midCat"/>
        <c:dispUnits/>
        <c:majorUnit val="1"/>
      </c:valAx>
      <c:valAx>
        <c:axId val="2454508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923015"/>
        <c:crosses val="autoZero"/>
        <c:crossBetween val="midCat"/>
        <c:dispUnits/>
        <c:majorUnit val="500"/>
      </c:valAx>
      <c:valAx>
        <c:axId val="19579201"/>
        <c:scaling>
          <c:orientation val="minMax"/>
        </c:scaling>
        <c:axPos val="b"/>
        <c:delete val="1"/>
        <c:majorTickMark val="in"/>
        <c:minorTickMark val="none"/>
        <c:tickLblPos val="nextTo"/>
        <c:crossAx val="41995082"/>
        <c:crosses val="max"/>
        <c:crossBetween val="midCat"/>
        <c:dispUnits/>
      </c:valAx>
      <c:valAx>
        <c:axId val="41995082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579201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CALIFORNIA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AL_Data2!$AK$69:$AK$85</c:f>
              <c:numCache>
                <c:ptCount val="17"/>
                <c:pt idx="0">
                  <c:v>17.07100737321971</c:v>
                </c:pt>
                <c:pt idx="1">
                  <c:v>22.51686014430333</c:v>
                </c:pt>
                <c:pt idx="2">
                  <c:v>29.432363307190336</c:v>
                </c:pt>
                <c:pt idx="3">
                  <c:v>28.033116777506226</c:v>
                </c:pt>
                <c:pt idx="4">
                  <c:v>24.213285378009104</c:v>
                </c:pt>
                <c:pt idx="5">
                  <c:v>25.512042326089443</c:v>
                </c:pt>
                <c:pt idx="6">
                  <c:v>30.990293595044854</c:v>
                </c:pt>
                <c:pt idx="7">
                  <c:v>33.52990949850256</c:v>
                </c:pt>
                <c:pt idx="8">
                  <c:v>35.995271899687175</c:v>
                </c:pt>
                <c:pt idx="9">
                  <c:v>36.858840470023935</c:v>
                </c:pt>
                <c:pt idx="10">
                  <c:v>39.93846098599449</c:v>
                </c:pt>
                <c:pt idx="11">
                  <c:v>37.150796853513974</c:v>
                </c:pt>
                <c:pt idx="12">
                  <c:v>42.86326100841855</c:v>
                </c:pt>
                <c:pt idx="13">
                  <c:v>44.89851401204253</c:v>
                </c:pt>
                <c:pt idx="14">
                  <c:v>50.03530191018514</c:v>
                </c:pt>
                <c:pt idx="15">
                  <c:v>52.779188002520655</c:v>
                </c:pt>
                <c:pt idx="16">
                  <c:v>54.150697233340495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AL_Data2!$AL$69:$AL$85</c:f>
              <c:numCache>
                <c:ptCount val="17"/>
                <c:pt idx="0">
                  <c:v>164.21158951586943</c:v>
                </c:pt>
                <c:pt idx="1">
                  <c:v>224.36049609360575</c:v>
                </c:pt>
                <c:pt idx="2">
                  <c:v>308.44872014046473</c:v>
                </c:pt>
                <c:pt idx="3">
                  <c:v>310.8893947070736</c:v>
                </c:pt>
                <c:pt idx="4">
                  <c:v>230.88232715760262</c:v>
                </c:pt>
                <c:pt idx="5">
                  <c:v>288.386007351556</c:v>
                </c:pt>
                <c:pt idx="6">
                  <c:v>385.435337471712</c:v>
                </c:pt>
                <c:pt idx="7">
                  <c:v>407.0917168866841</c:v>
                </c:pt>
                <c:pt idx="8">
                  <c:v>428.56672922968727</c:v>
                </c:pt>
                <c:pt idx="9">
                  <c:v>435.7584705548364</c:v>
                </c:pt>
                <c:pt idx="10">
                  <c:v>443.9491787651576</c:v>
                </c:pt>
                <c:pt idx="11">
                  <c:v>387.10563526989085</c:v>
                </c:pt>
                <c:pt idx="12">
                  <c:v>388.0563642629655</c:v>
                </c:pt>
                <c:pt idx="13">
                  <c:v>391.88219649533096</c:v>
                </c:pt>
                <c:pt idx="14">
                  <c:v>441.09603623842776</c:v>
                </c:pt>
                <c:pt idx="15">
                  <c:v>467.7915755525158</c:v>
                </c:pt>
                <c:pt idx="16">
                  <c:v>494.7040368484224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AL_Data2!$AR$46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AL_Data2!$AR$69:$AR$86</c:f>
              <c:numCache>
                <c:ptCount val="18"/>
                <c:pt idx="0">
                  <c:v>33.359707578649015</c:v>
                </c:pt>
                <c:pt idx="1">
                  <c:v>42.84478983126005</c:v>
                </c:pt>
                <c:pt idx="2">
                  <c:v>57.93266627395991</c:v>
                </c:pt>
                <c:pt idx="3">
                  <c:v>57.52902701442976</c:v>
                </c:pt>
                <c:pt idx="4">
                  <c:v>44.423820191038935</c:v>
                </c:pt>
                <c:pt idx="5">
                  <c:v>50.35564716214196</c:v>
                </c:pt>
                <c:pt idx="6">
                  <c:v>61.653645814118825</c:v>
                </c:pt>
                <c:pt idx="7">
                  <c:v>64.16292087809623</c:v>
                </c:pt>
                <c:pt idx="8">
                  <c:v>68.1050901518498</c:v>
                </c:pt>
                <c:pt idx="9">
                  <c:v>66.55586371805954</c:v>
                </c:pt>
                <c:pt idx="10">
                  <c:v>66.74250311967619</c:v>
                </c:pt>
                <c:pt idx="11">
                  <c:v>53.73850274318465</c:v>
                </c:pt>
                <c:pt idx="12">
                  <c:v>49.2894811919509</c:v>
                </c:pt>
                <c:pt idx="13">
                  <c:v>44.88040374231411</c:v>
                </c:pt>
                <c:pt idx="14">
                  <c:v>43.86067182388671</c:v>
                </c:pt>
                <c:pt idx="15">
                  <c:v>38.60990055394016</c:v>
                </c:pt>
                <c:pt idx="16">
                  <c:v>32.607958881225095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AL_Data2!$AQ$46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AL_Data2!$AQ$69:$AQ$85</c:f>
              <c:numCache>
                <c:ptCount val="17"/>
                <c:pt idx="0">
                  <c:v>32.61032651138709</c:v>
                </c:pt>
                <c:pt idx="1">
                  <c:v>43.35947812615704</c:v>
                </c:pt>
                <c:pt idx="2">
                  <c:v>58.488485086589804</c:v>
                </c:pt>
                <c:pt idx="3">
                  <c:v>57.83672068339648</c:v>
                </c:pt>
                <c:pt idx="4">
                  <c:v>45.678018141387795</c:v>
                </c:pt>
                <c:pt idx="5">
                  <c:v>52.67673265135338</c:v>
                </c:pt>
                <c:pt idx="6">
                  <c:v>66.81470723062999</c:v>
                </c:pt>
                <c:pt idx="7">
                  <c:v>71.09489748117787</c:v>
                </c:pt>
                <c:pt idx="8">
                  <c:v>75.63265119715969</c:v>
                </c:pt>
                <c:pt idx="9">
                  <c:v>76.14671640078365</c:v>
                </c:pt>
                <c:pt idx="10">
                  <c:v>78.55920826033588</c:v>
                </c:pt>
                <c:pt idx="11">
                  <c:v>67.97227809056493</c:v>
                </c:pt>
                <c:pt idx="12">
                  <c:v>69.19200057789656</c:v>
                </c:pt>
                <c:pt idx="13">
                  <c:v>68.56963989202421</c:v>
                </c:pt>
                <c:pt idx="14">
                  <c:v>73.89104153529482</c:v>
                </c:pt>
                <c:pt idx="15">
                  <c:v>74.53769099422773</c:v>
                </c:pt>
                <c:pt idx="16">
                  <c:v>74.09536987359316</c:v>
                </c:pt>
              </c:numCache>
            </c:numRef>
          </c:yVal>
          <c:smooth val="0"/>
        </c:ser>
        <c:axId val="10128001"/>
        <c:axId val="24043146"/>
      </c:scatterChart>
      <c:valAx>
        <c:axId val="1012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4043146"/>
        <c:crosses val="autoZero"/>
        <c:crossBetween val="midCat"/>
        <c:dispUnits/>
        <c:majorUnit val="1"/>
      </c:valAx>
      <c:valAx>
        <c:axId val="24043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1280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5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AL_Data2!$AK$68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AL_Data2!$AK$69:$AK$85</c:f>
              <c:numCache>
                <c:ptCount val="17"/>
                <c:pt idx="0">
                  <c:v>17.07100737321971</c:v>
                </c:pt>
                <c:pt idx="1">
                  <c:v>22.51686014430333</c:v>
                </c:pt>
                <c:pt idx="2">
                  <c:v>29.432363307190336</c:v>
                </c:pt>
                <c:pt idx="3">
                  <c:v>28.033116777506226</c:v>
                </c:pt>
                <c:pt idx="4">
                  <c:v>24.213285378009104</c:v>
                </c:pt>
                <c:pt idx="5">
                  <c:v>25.512042326089443</c:v>
                </c:pt>
                <c:pt idx="6">
                  <c:v>30.990293595044854</c:v>
                </c:pt>
                <c:pt idx="7">
                  <c:v>33.52990949850256</c:v>
                </c:pt>
                <c:pt idx="8">
                  <c:v>35.995271899687175</c:v>
                </c:pt>
                <c:pt idx="9">
                  <c:v>36.858840470023935</c:v>
                </c:pt>
                <c:pt idx="10">
                  <c:v>39.93846098599449</c:v>
                </c:pt>
                <c:pt idx="11">
                  <c:v>37.150796853513974</c:v>
                </c:pt>
                <c:pt idx="12">
                  <c:v>42.86326100841855</c:v>
                </c:pt>
                <c:pt idx="13">
                  <c:v>44.89851401204253</c:v>
                </c:pt>
                <c:pt idx="14">
                  <c:v>50.03530191018514</c:v>
                </c:pt>
                <c:pt idx="15">
                  <c:v>52.779188002520655</c:v>
                </c:pt>
                <c:pt idx="16">
                  <c:v>54.150697233340495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AL_Data2!$AL$69:$AL$85</c:f>
              <c:numCache>
                <c:ptCount val="17"/>
                <c:pt idx="0">
                  <c:v>164.21158951586943</c:v>
                </c:pt>
                <c:pt idx="1">
                  <c:v>224.36049609360575</c:v>
                </c:pt>
                <c:pt idx="2">
                  <c:v>308.44872014046473</c:v>
                </c:pt>
                <c:pt idx="3">
                  <c:v>310.8893947070736</c:v>
                </c:pt>
                <c:pt idx="4">
                  <c:v>230.88232715760262</c:v>
                </c:pt>
                <c:pt idx="5">
                  <c:v>288.386007351556</c:v>
                </c:pt>
                <c:pt idx="6">
                  <c:v>385.435337471712</c:v>
                </c:pt>
                <c:pt idx="7">
                  <c:v>407.0917168866841</c:v>
                </c:pt>
                <c:pt idx="8">
                  <c:v>428.56672922968727</c:v>
                </c:pt>
                <c:pt idx="9">
                  <c:v>435.7584705548364</c:v>
                </c:pt>
                <c:pt idx="10">
                  <c:v>443.9491787651576</c:v>
                </c:pt>
                <c:pt idx="11">
                  <c:v>387.10563526989085</c:v>
                </c:pt>
                <c:pt idx="12">
                  <c:v>388.0563642629655</c:v>
                </c:pt>
                <c:pt idx="13">
                  <c:v>391.88219649533096</c:v>
                </c:pt>
                <c:pt idx="14">
                  <c:v>441.09603623842776</c:v>
                </c:pt>
                <c:pt idx="15">
                  <c:v>467.7915755525158</c:v>
                </c:pt>
                <c:pt idx="16">
                  <c:v>494.7040368484224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AL_Data2!$AM$69:$AM$85</c:f>
              <c:numCache>
                <c:ptCount val="17"/>
                <c:pt idx="0">
                  <c:v>36.32854629051484</c:v>
                </c:pt>
                <c:pt idx="1">
                  <c:v>35.743207394376036</c:v>
                </c:pt>
                <c:pt idx="2">
                  <c:v>40.7401494172507</c:v>
                </c:pt>
                <c:pt idx="3">
                  <c:v>51.6717159904924</c:v>
                </c:pt>
                <c:pt idx="4">
                  <c:v>36.11450994766091</c:v>
                </c:pt>
                <c:pt idx="5">
                  <c:v>39.779385677270916</c:v>
                </c:pt>
                <c:pt idx="6">
                  <c:v>44.72778026265446</c:v>
                </c:pt>
                <c:pt idx="7">
                  <c:v>59.547120011587545</c:v>
                </c:pt>
                <c:pt idx="8">
                  <c:v>70.3801058900684</c:v>
                </c:pt>
                <c:pt idx="9">
                  <c:v>70.50167507739282</c:v>
                </c:pt>
                <c:pt idx="10">
                  <c:v>84.64981429946988</c:v>
                </c:pt>
                <c:pt idx="11">
                  <c:v>80.4931263106611</c:v>
                </c:pt>
                <c:pt idx="12">
                  <c:v>96.5752915830919</c:v>
                </c:pt>
                <c:pt idx="13">
                  <c:v>104.78962688541944</c:v>
                </c:pt>
                <c:pt idx="14">
                  <c:v>104.17548015906591</c:v>
                </c:pt>
                <c:pt idx="15">
                  <c:v>115.04215585848237</c:v>
                </c:pt>
                <c:pt idx="16">
                  <c:v>133.00448759235695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AL_Data2!$AN$69:$AN$85</c:f>
              <c:numCache>
                <c:ptCount val="17"/>
                <c:pt idx="0">
                  <c:v>1.1707113769146253</c:v>
                </c:pt>
                <c:pt idx="1">
                  <c:v>1.4121670137338673</c:v>
                </c:pt>
                <c:pt idx="2">
                  <c:v>0.7561539589952831</c:v>
                </c:pt>
                <c:pt idx="3">
                  <c:v>0.6562636379787268</c:v>
                </c:pt>
                <c:pt idx="4">
                  <c:v>0.30702481550001626</c:v>
                </c:pt>
                <c:pt idx="5">
                  <c:v>0.24686319171066318</c:v>
                </c:pt>
                <c:pt idx="6">
                  <c:v>0.3855383040015792</c:v>
                </c:pt>
                <c:pt idx="7">
                  <c:v>0.5059883723872025</c:v>
                </c:pt>
                <c:pt idx="8">
                  <c:v>0.6207849135470788</c:v>
                </c:pt>
                <c:pt idx="9">
                  <c:v>1.052941919723708</c:v>
                </c:pt>
                <c:pt idx="10">
                  <c:v>1.3275255145662737</c:v>
                </c:pt>
                <c:pt idx="11">
                  <c:v>1.3167008498538462</c:v>
                </c:pt>
                <c:pt idx="12">
                  <c:v>1.2181592484729928</c:v>
                </c:pt>
                <c:pt idx="13">
                  <c:v>1.5026469704325311</c:v>
                </c:pt>
                <c:pt idx="14">
                  <c:v>1.597371567122394</c:v>
                </c:pt>
                <c:pt idx="15">
                  <c:v>1.4995569490832255</c:v>
                </c:pt>
                <c:pt idx="16">
                  <c:v>1.3818497227796864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AL_Data2!$AO$69:$AO$85</c:f>
              <c:numCache>
                <c:ptCount val="17"/>
                <c:pt idx="0">
                  <c:v>43.46927908001039</c:v>
                </c:pt>
                <c:pt idx="1">
                  <c:v>56.555916192582885</c:v>
                </c:pt>
                <c:pt idx="2">
                  <c:v>77.51694391339073</c:v>
                </c:pt>
                <c:pt idx="3">
                  <c:v>77.0407428047485</c:v>
                </c:pt>
                <c:pt idx="4">
                  <c:v>59.84596798550287</c:v>
                </c:pt>
                <c:pt idx="5">
                  <c:v>68.04752633660853</c:v>
                </c:pt>
                <c:pt idx="6">
                  <c:v>83.5961679538274</c:v>
                </c:pt>
                <c:pt idx="7">
                  <c:v>86.92499642152978</c:v>
                </c:pt>
                <c:pt idx="8">
                  <c:v>92.30182001145097</c:v>
                </c:pt>
                <c:pt idx="9">
                  <c:v>90.22514395743951</c:v>
                </c:pt>
                <c:pt idx="10">
                  <c:v>90.18353593155263</c:v>
                </c:pt>
                <c:pt idx="11">
                  <c:v>72.27903255234706</c:v>
                </c:pt>
                <c:pt idx="12">
                  <c:v>65.90538555900407</c:v>
                </c:pt>
                <c:pt idx="13">
                  <c:v>59.52628432100253</c:v>
                </c:pt>
                <c:pt idx="14">
                  <c:v>58.09360278146861</c:v>
                </c:pt>
                <c:pt idx="15">
                  <c:v>50.61555927230133</c:v>
                </c:pt>
                <c:pt idx="16">
                  <c:v>42.009190394752544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AL_Data2!$AQ$24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AL_Data2!$AJ$69:$AJ$85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AL_Data2!$AQ$69:$AQ$85</c:f>
              <c:numCache>
                <c:ptCount val="17"/>
                <c:pt idx="0">
                  <c:v>32.61032651138709</c:v>
                </c:pt>
                <c:pt idx="1">
                  <c:v>43.35947812615704</c:v>
                </c:pt>
                <c:pt idx="2">
                  <c:v>58.488485086589804</c:v>
                </c:pt>
                <c:pt idx="3">
                  <c:v>57.83672068339648</c:v>
                </c:pt>
                <c:pt idx="4">
                  <c:v>45.678018141387795</c:v>
                </c:pt>
                <c:pt idx="5">
                  <c:v>52.67673265135338</c:v>
                </c:pt>
                <c:pt idx="6">
                  <c:v>66.81470723062999</c:v>
                </c:pt>
                <c:pt idx="7">
                  <c:v>71.09489748117787</c:v>
                </c:pt>
                <c:pt idx="8">
                  <c:v>75.63265119715969</c:v>
                </c:pt>
                <c:pt idx="9">
                  <c:v>76.14671640078365</c:v>
                </c:pt>
                <c:pt idx="10">
                  <c:v>78.55920826033588</c:v>
                </c:pt>
                <c:pt idx="11">
                  <c:v>67.97227809056493</c:v>
                </c:pt>
                <c:pt idx="12">
                  <c:v>69.19200057789656</c:v>
                </c:pt>
                <c:pt idx="13">
                  <c:v>68.56963989202421</c:v>
                </c:pt>
                <c:pt idx="14">
                  <c:v>73.89104153529482</c:v>
                </c:pt>
                <c:pt idx="15">
                  <c:v>74.53769099422773</c:v>
                </c:pt>
                <c:pt idx="16">
                  <c:v>74.09536987359316</c:v>
                </c:pt>
              </c:numCache>
            </c:numRef>
          </c:yVal>
          <c:smooth val="0"/>
        </c:ser>
        <c:axId val="15061723"/>
        <c:axId val="1337780"/>
      </c:scatterChart>
      <c:valAx>
        <c:axId val="1506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337780"/>
        <c:crosses val="autoZero"/>
        <c:crossBetween val="midCat"/>
        <c:dispUnits/>
        <c:majorUnit val="1"/>
      </c:valAx>
      <c:valAx>
        <c:axId val="1337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50617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 CALIFORNIA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AL_Data2!$K$90:$K$106</c:f>
              <c:numCache>
                <c:ptCount val="17"/>
                <c:pt idx="0">
                  <c:v>210</c:v>
                </c:pt>
                <c:pt idx="1">
                  <c:v>231</c:v>
                </c:pt>
                <c:pt idx="2">
                  <c:v>467</c:v>
                </c:pt>
                <c:pt idx="3">
                  <c:v>2564</c:v>
                </c:pt>
                <c:pt idx="4">
                  <c:v>5326</c:v>
                </c:pt>
                <c:pt idx="5">
                  <c:v>7364</c:v>
                </c:pt>
                <c:pt idx="6">
                  <c:v>8990</c:v>
                </c:pt>
                <c:pt idx="7">
                  <c:v>9622</c:v>
                </c:pt>
                <c:pt idx="8">
                  <c:v>9883</c:v>
                </c:pt>
                <c:pt idx="9">
                  <c:v>8798</c:v>
                </c:pt>
                <c:pt idx="10">
                  <c:v>9550</c:v>
                </c:pt>
                <c:pt idx="11">
                  <c:v>13827</c:v>
                </c:pt>
                <c:pt idx="12">
                  <c:v>16438</c:v>
                </c:pt>
                <c:pt idx="13">
                  <c:v>18625</c:v>
                </c:pt>
                <c:pt idx="14">
                  <c:v>21562</c:v>
                </c:pt>
                <c:pt idx="15">
                  <c:v>21398</c:v>
                </c:pt>
                <c:pt idx="16">
                  <c:v>21324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AL_Data2!$L$90:$L$106</c:f>
              <c:numCache>
                <c:ptCount val="17"/>
                <c:pt idx="0">
                  <c:v>113</c:v>
                </c:pt>
                <c:pt idx="1">
                  <c:v>247</c:v>
                </c:pt>
                <c:pt idx="2">
                  <c:v>536</c:v>
                </c:pt>
                <c:pt idx="3">
                  <c:v>3964</c:v>
                </c:pt>
                <c:pt idx="4">
                  <c:v>8217</c:v>
                </c:pt>
                <c:pt idx="5">
                  <c:v>12702</c:v>
                </c:pt>
                <c:pt idx="6">
                  <c:v>14507</c:v>
                </c:pt>
                <c:pt idx="7">
                  <c:v>15312</c:v>
                </c:pt>
                <c:pt idx="8">
                  <c:v>15990</c:v>
                </c:pt>
                <c:pt idx="9">
                  <c:v>13142</c:v>
                </c:pt>
                <c:pt idx="10">
                  <c:v>12815</c:v>
                </c:pt>
                <c:pt idx="11">
                  <c:v>15703</c:v>
                </c:pt>
                <c:pt idx="12">
                  <c:v>16951</c:v>
                </c:pt>
                <c:pt idx="13">
                  <c:v>18913</c:v>
                </c:pt>
                <c:pt idx="14">
                  <c:v>19881</c:v>
                </c:pt>
                <c:pt idx="15">
                  <c:v>20785</c:v>
                </c:pt>
                <c:pt idx="16">
                  <c:v>20082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AL_Data2!$M$89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AL_Data2!$M$90:$M$106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AL_Data2!$N$89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AL_Data2!$J$90:$J$106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AL_Data2!$N$90:$N$106</c:f>
              <c:numCache>
                <c:ptCount val="17"/>
                <c:pt idx="0">
                  <c:v>428</c:v>
                </c:pt>
                <c:pt idx="1">
                  <c:v>652</c:v>
                </c:pt>
                <c:pt idx="2">
                  <c:v>1381</c:v>
                </c:pt>
                <c:pt idx="3">
                  <c:v>9168</c:v>
                </c:pt>
                <c:pt idx="4">
                  <c:v>19274</c:v>
                </c:pt>
                <c:pt idx="5">
                  <c:v>27949</c:v>
                </c:pt>
                <c:pt idx="6">
                  <c:v>32660</c:v>
                </c:pt>
                <c:pt idx="7">
                  <c:v>34630</c:v>
                </c:pt>
                <c:pt idx="8">
                  <c:v>35631</c:v>
                </c:pt>
                <c:pt idx="9">
                  <c:v>30613</c:v>
                </c:pt>
                <c:pt idx="10">
                  <c:v>30845</c:v>
                </c:pt>
                <c:pt idx="11">
                  <c:v>39977</c:v>
                </c:pt>
                <c:pt idx="12">
                  <c:v>43850</c:v>
                </c:pt>
                <c:pt idx="13">
                  <c:v>47991</c:v>
                </c:pt>
                <c:pt idx="14">
                  <c:v>52288</c:v>
                </c:pt>
                <c:pt idx="15">
                  <c:v>52110</c:v>
                </c:pt>
                <c:pt idx="16">
                  <c:v>50035</c:v>
                </c:pt>
              </c:numCache>
            </c:numRef>
          </c:yVal>
          <c:smooth val="0"/>
        </c:ser>
        <c:axId val="12040021"/>
        <c:axId val="41251326"/>
      </c:scatterChart>
      <c:valAx>
        <c:axId val="1204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1251326"/>
        <c:crosses val="autoZero"/>
        <c:crossBetween val="midCat"/>
        <c:dispUnits/>
        <c:majorUnit val="1"/>
      </c:valAx>
      <c:valAx>
        <c:axId val="41251326"/>
        <c:scaling>
          <c:orientation val="minMax"/>
          <c:max val="5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2040021"/>
        <c:crosses val="autoZero"/>
        <c:crossBetween val="midCat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RACE: CALIFORNIA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AL_Data2!$B$89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AL_Data2!$B$90:$B$106</c:f>
              <c:numCache>
                <c:ptCount val="17"/>
                <c:pt idx="0">
                  <c:v>210</c:v>
                </c:pt>
                <c:pt idx="1">
                  <c:v>231</c:v>
                </c:pt>
                <c:pt idx="2">
                  <c:v>467</c:v>
                </c:pt>
                <c:pt idx="3">
                  <c:v>2564</c:v>
                </c:pt>
                <c:pt idx="4">
                  <c:v>5326</c:v>
                </c:pt>
                <c:pt idx="5">
                  <c:v>7364</c:v>
                </c:pt>
                <c:pt idx="6">
                  <c:v>8990</c:v>
                </c:pt>
                <c:pt idx="7">
                  <c:v>9622</c:v>
                </c:pt>
                <c:pt idx="8">
                  <c:v>9883</c:v>
                </c:pt>
                <c:pt idx="9">
                  <c:v>8798</c:v>
                </c:pt>
                <c:pt idx="10">
                  <c:v>9550</c:v>
                </c:pt>
                <c:pt idx="11">
                  <c:v>13827</c:v>
                </c:pt>
                <c:pt idx="12">
                  <c:v>16438</c:v>
                </c:pt>
                <c:pt idx="13">
                  <c:v>18625</c:v>
                </c:pt>
                <c:pt idx="14">
                  <c:v>21562</c:v>
                </c:pt>
                <c:pt idx="15">
                  <c:v>21398</c:v>
                </c:pt>
                <c:pt idx="16">
                  <c:v>21324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AL_Data2!$C$68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AL_Data2!$C$90:$C$106</c:f>
              <c:numCache>
                <c:ptCount val="17"/>
                <c:pt idx="0">
                  <c:v>113</c:v>
                </c:pt>
                <c:pt idx="1">
                  <c:v>247</c:v>
                </c:pt>
                <c:pt idx="2">
                  <c:v>536</c:v>
                </c:pt>
                <c:pt idx="3">
                  <c:v>3964</c:v>
                </c:pt>
                <c:pt idx="4">
                  <c:v>8217</c:v>
                </c:pt>
                <c:pt idx="5">
                  <c:v>12702</c:v>
                </c:pt>
                <c:pt idx="6">
                  <c:v>14507</c:v>
                </c:pt>
                <c:pt idx="7">
                  <c:v>15312</c:v>
                </c:pt>
                <c:pt idx="8">
                  <c:v>15990</c:v>
                </c:pt>
                <c:pt idx="9">
                  <c:v>13142</c:v>
                </c:pt>
                <c:pt idx="10">
                  <c:v>12815</c:v>
                </c:pt>
                <c:pt idx="11">
                  <c:v>15703</c:v>
                </c:pt>
                <c:pt idx="12">
                  <c:v>16951</c:v>
                </c:pt>
                <c:pt idx="13">
                  <c:v>18913</c:v>
                </c:pt>
                <c:pt idx="14">
                  <c:v>19881</c:v>
                </c:pt>
                <c:pt idx="15">
                  <c:v>20785</c:v>
                </c:pt>
                <c:pt idx="16">
                  <c:v>20082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AL_Data2!$D$68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AL_Data2!$D$90:$D$106</c:f>
              <c:numCache>
                <c:ptCount val="17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25</c:v>
                </c:pt>
                <c:pt idx="4">
                  <c:v>62</c:v>
                </c:pt>
                <c:pt idx="5">
                  <c:v>90</c:v>
                </c:pt>
                <c:pt idx="6">
                  <c:v>128</c:v>
                </c:pt>
                <c:pt idx="7">
                  <c:v>162</c:v>
                </c:pt>
                <c:pt idx="8">
                  <c:v>172</c:v>
                </c:pt>
                <c:pt idx="9">
                  <c:v>183</c:v>
                </c:pt>
                <c:pt idx="10">
                  <c:v>220</c:v>
                </c:pt>
                <c:pt idx="11">
                  <c:v>326</c:v>
                </c:pt>
                <c:pt idx="12">
                  <c:v>386</c:v>
                </c:pt>
                <c:pt idx="13">
                  <c:v>494</c:v>
                </c:pt>
                <c:pt idx="14">
                  <c:v>573</c:v>
                </c:pt>
                <c:pt idx="15">
                  <c:v>581</c:v>
                </c:pt>
                <c:pt idx="16">
                  <c:v>549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AL_Data2!$E$90:$E$106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11</c:v>
                </c:pt>
                <c:pt idx="5">
                  <c:v>12</c:v>
                </c:pt>
                <c:pt idx="6">
                  <c:v>28</c:v>
                </c:pt>
                <c:pt idx="7">
                  <c:v>19</c:v>
                </c:pt>
                <c:pt idx="8">
                  <c:v>27</c:v>
                </c:pt>
                <c:pt idx="9">
                  <c:v>38</c:v>
                </c:pt>
                <c:pt idx="10">
                  <c:v>50</c:v>
                </c:pt>
                <c:pt idx="11">
                  <c:v>84</c:v>
                </c:pt>
                <c:pt idx="12">
                  <c:v>91</c:v>
                </c:pt>
                <c:pt idx="13">
                  <c:v>133</c:v>
                </c:pt>
                <c:pt idx="14">
                  <c:v>157</c:v>
                </c:pt>
                <c:pt idx="15">
                  <c:v>151</c:v>
                </c:pt>
                <c:pt idx="16">
                  <c:v>132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AL_Data2!$F$90:$F$106</c:f>
              <c:numCache>
                <c:ptCount val="17"/>
                <c:pt idx="0">
                  <c:v>103</c:v>
                </c:pt>
                <c:pt idx="1">
                  <c:v>172</c:v>
                </c:pt>
                <c:pt idx="2">
                  <c:v>371</c:v>
                </c:pt>
                <c:pt idx="3">
                  <c:v>2611</c:v>
                </c:pt>
                <c:pt idx="4">
                  <c:v>5658</c:v>
                </c:pt>
                <c:pt idx="5">
                  <c:v>7781</c:v>
                </c:pt>
                <c:pt idx="6">
                  <c:v>9007</c:v>
                </c:pt>
                <c:pt idx="7">
                  <c:v>9515</c:v>
                </c:pt>
                <c:pt idx="8">
                  <c:v>9559</c:v>
                </c:pt>
                <c:pt idx="9">
                  <c:v>8452</c:v>
                </c:pt>
                <c:pt idx="10">
                  <c:v>8210</c:v>
                </c:pt>
                <c:pt idx="11">
                  <c:v>10037</c:v>
                </c:pt>
                <c:pt idx="12">
                  <c:v>9984</c:v>
                </c:pt>
                <c:pt idx="13">
                  <c:v>9826</c:v>
                </c:pt>
                <c:pt idx="14">
                  <c:v>10115</c:v>
                </c:pt>
                <c:pt idx="15">
                  <c:v>9195</c:v>
                </c:pt>
                <c:pt idx="16">
                  <c:v>7948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AL_Data2!$G$68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AL_Data2!$G$90:$G$106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AL_Data2!$N$3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AL_Data2!$A$90:$A$106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AL_Data2!$H$90:$H$106</c:f>
              <c:numCache>
                <c:ptCount val="17"/>
                <c:pt idx="0">
                  <c:v>428</c:v>
                </c:pt>
                <c:pt idx="1">
                  <c:v>652</c:v>
                </c:pt>
                <c:pt idx="2">
                  <c:v>1381</c:v>
                </c:pt>
                <c:pt idx="3">
                  <c:v>9168</c:v>
                </c:pt>
                <c:pt idx="4">
                  <c:v>19274</c:v>
                </c:pt>
                <c:pt idx="5">
                  <c:v>27949</c:v>
                </c:pt>
                <c:pt idx="6">
                  <c:v>32660</c:v>
                </c:pt>
                <c:pt idx="7">
                  <c:v>34630</c:v>
                </c:pt>
                <c:pt idx="8">
                  <c:v>35631</c:v>
                </c:pt>
                <c:pt idx="9">
                  <c:v>30613</c:v>
                </c:pt>
                <c:pt idx="10">
                  <c:v>30845</c:v>
                </c:pt>
                <c:pt idx="11">
                  <c:v>39977</c:v>
                </c:pt>
                <c:pt idx="12">
                  <c:v>43850</c:v>
                </c:pt>
                <c:pt idx="13">
                  <c:v>47991</c:v>
                </c:pt>
                <c:pt idx="14">
                  <c:v>52288</c:v>
                </c:pt>
                <c:pt idx="15">
                  <c:v>52110</c:v>
                </c:pt>
                <c:pt idx="16">
                  <c:v>50035</c:v>
                </c:pt>
              </c:numCache>
            </c:numRef>
          </c:yVal>
          <c:smooth val="0"/>
        </c:ser>
        <c:axId val="35717615"/>
        <c:axId val="53023080"/>
      </c:scatterChart>
      <c:valAx>
        <c:axId val="35717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3023080"/>
        <c:crosses val="autoZero"/>
        <c:crossBetween val="midCat"/>
        <c:dispUnits/>
        <c:majorUnit val="1"/>
      </c:valAx>
      <c:valAx>
        <c:axId val="53023080"/>
        <c:scaling>
          <c:orientation val="minMax"/>
          <c:max val="5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5717615"/>
        <c:crosses val="autoZero"/>
        <c:crossBetween val="midCat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OTHER ADMISSIONS, BY RACE, PER 100,000:  CALIFORNIA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AL_Data2!$AK$90:$AK$106</c:f>
              <c:numCache>
                <c:ptCount val="17"/>
                <c:pt idx="0">
                  <c:v>1.2951270044711485</c:v>
                </c:pt>
                <c:pt idx="1">
                  <c:v>1.4195946215431412</c:v>
                </c:pt>
                <c:pt idx="2">
                  <c:v>2.847506456278825</c:v>
                </c:pt>
                <c:pt idx="3">
                  <c:v>15.490713667570253</c:v>
                </c:pt>
                <c:pt idx="4">
                  <c:v>31.904987116100067</c:v>
                </c:pt>
                <c:pt idx="5">
                  <c:v>43.78249351883539</c:v>
                </c:pt>
                <c:pt idx="6">
                  <c:v>52.946168646798405</c:v>
                </c:pt>
                <c:pt idx="7">
                  <c:v>56.30450073204044</c:v>
                </c:pt>
                <c:pt idx="8">
                  <c:v>57.79711977004197</c:v>
                </c:pt>
                <c:pt idx="9">
                  <c:v>51.47366324686835</c:v>
                </c:pt>
                <c:pt idx="10">
                  <c:v>56.4052502833847</c:v>
                </c:pt>
                <c:pt idx="11">
                  <c:v>82.63900709355498</c:v>
                </c:pt>
                <c:pt idx="12">
                  <c:v>99.18162787955858</c:v>
                </c:pt>
                <c:pt idx="13">
                  <c:v>112.97417231481927</c:v>
                </c:pt>
                <c:pt idx="14">
                  <c:v>130.7869050536322</c:v>
                </c:pt>
                <c:pt idx="15">
                  <c:v>129.61885284952794</c:v>
                </c:pt>
                <c:pt idx="16">
                  <c:v>129.03223464116132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AL_Data2!$AL$90:$AL$106</c:f>
              <c:numCache>
                <c:ptCount val="17"/>
                <c:pt idx="0">
                  <c:v>6.0324803690810285</c:v>
                </c:pt>
                <c:pt idx="1">
                  <c:v>13.030106403743387</c:v>
                </c:pt>
                <c:pt idx="2">
                  <c:v>27.85183861106622</c:v>
                </c:pt>
                <c:pt idx="3">
                  <c:v>202.25924185439683</c:v>
                </c:pt>
                <c:pt idx="4">
                  <c:v>411.6207598728619</c:v>
                </c:pt>
                <c:pt idx="5">
                  <c:v>624.7789639057588</c:v>
                </c:pt>
                <c:pt idx="6">
                  <c:v>699.5509121358846</c:v>
                </c:pt>
                <c:pt idx="7">
                  <c:v>718.2150442411462</c:v>
                </c:pt>
                <c:pt idx="8">
                  <c:v>740.8412973386701</c:v>
                </c:pt>
                <c:pt idx="9">
                  <c:v>603.7041766847628</c:v>
                </c:pt>
                <c:pt idx="10">
                  <c:v>588.1534917683754</c:v>
                </c:pt>
                <c:pt idx="11">
                  <c:v>723.7432778477314</c:v>
                </c:pt>
                <c:pt idx="12">
                  <c:v>783.08850364542</c:v>
                </c:pt>
                <c:pt idx="13">
                  <c:v>872.0635348060002</c:v>
                </c:pt>
                <c:pt idx="14">
                  <c:v>912.2469880844877</c:v>
                </c:pt>
                <c:pt idx="15">
                  <c:v>948.6825932148541</c:v>
                </c:pt>
                <c:pt idx="16">
                  <c:v>910.6000428955103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AL_Data2!$AR$89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AL_Data2!$AR$90:$AR$106</c:f>
              <c:numCache>
                <c:ptCount val="17"/>
                <c:pt idx="0">
                  <c:v>1.4438455464790383</c:v>
                </c:pt>
                <c:pt idx="1">
                  <c:v>2.26664439970789</c:v>
                </c:pt>
                <c:pt idx="2">
                  <c:v>4.657283677489758</c:v>
                </c:pt>
                <c:pt idx="3">
                  <c:v>30.73181532134653</c:v>
                </c:pt>
                <c:pt idx="4">
                  <c:v>63.06487825485363</c:v>
                </c:pt>
                <c:pt idx="5">
                  <c:v>82.01519970643906</c:v>
                </c:pt>
                <c:pt idx="6">
                  <c:v>90.14398541483499</c:v>
                </c:pt>
                <c:pt idx="7">
                  <c:v>90.37241150988103</c:v>
                </c:pt>
                <c:pt idx="8">
                  <c:v>87.4663687420045</c:v>
                </c:pt>
                <c:pt idx="9">
                  <c:v>74.72349592579035</c:v>
                </c:pt>
                <c:pt idx="10">
                  <c:v>70.44765079099503</c:v>
                </c:pt>
                <c:pt idx="11">
                  <c:v>84.14360583903627</c:v>
                </c:pt>
                <c:pt idx="12">
                  <c:v>82.0132436375057</c:v>
                </c:pt>
                <c:pt idx="13">
                  <c:v>79.63586153766921</c:v>
                </c:pt>
                <c:pt idx="14">
                  <c:v>80.02506492766679</c:v>
                </c:pt>
                <c:pt idx="15">
                  <c:v>70.9910136690061</c:v>
                </c:pt>
                <c:pt idx="16">
                  <c:v>59.86682493321092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AL_Data2!$AQ$89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AL_Data2!$AQ$90:$AQ$106</c:f>
              <c:numCache>
                <c:ptCount val="17"/>
                <c:pt idx="0">
                  <c:v>1.6876928351721494</c:v>
                </c:pt>
                <c:pt idx="1">
                  <c:v>2.5227895536546843</c:v>
                </c:pt>
                <c:pt idx="2">
                  <c:v>5.222929059462046</c:v>
                </c:pt>
                <c:pt idx="3">
                  <c:v>33.82756333176261</c:v>
                </c:pt>
                <c:pt idx="4">
                  <c:v>69.3882504458629</c:v>
                </c:pt>
                <c:pt idx="5">
                  <c:v>98.19007608861384</c:v>
                </c:pt>
                <c:pt idx="6">
                  <c:v>111.77995790146375</c:v>
                </c:pt>
                <c:pt idx="7">
                  <c:v>115.62561873729345</c:v>
                </c:pt>
                <c:pt idx="8">
                  <c:v>117.15284940251257</c:v>
                </c:pt>
                <c:pt idx="9">
                  <c:v>99.14845940951851</c:v>
                </c:pt>
                <c:pt idx="10">
                  <c:v>99.02974289059874</c:v>
                </c:pt>
                <c:pt idx="11">
                  <c:v>127.65198295797971</c:v>
                </c:pt>
                <c:pt idx="12">
                  <c:v>139.2349697279044</c:v>
                </c:pt>
                <c:pt idx="13">
                  <c:v>151.00613014216842</c:v>
                </c:pt>
                <c:pt idx="14">
                  <c:v>162.29584053589411</c:v>
                </c:pt>
                <c:pt idx="15">
                  <c:v>159.44169277571555</c:v>
                </c:pt>
                <c:pt idx="16">
                  <c:v>150.95736111507935</c:v>
                </c:pt>
              </c:numCache>
            </c:numRef>
          </c:yVal>
          <c:smooth val="0"/>
        </c:ser>
        <c:axId val="7445673"/>
        <c:axId val="67011058"/>
      </c:scatterChart>
      <c:valAx>
        <c:axId val="74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7011058"/>
        <c:crosses val="autoZero"/>
        <c:crossBetween val="midCat"/>
        <c:dispUnits/>
        <c:majorUnit val="1"/>
      </c:valAx>
      <c:valAx>
        <c:axId val="67011058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7445673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3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ADMISSIONS, BY RACE, PER 100,000: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AL_Data2!$AK$89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AL_Data2!$AK$90:$AK$106</c:f>
              <c:numCache>
                <c:ptCount val="17"/>
                <c:pt idx="0">
                  <c:v>1.2951270044711485</c:v>
                </c:pt>
                <c:pt idx="1">
                  <c:v>1.4195946215431412</c:v>
                </c:pt>
                <c:pt idx="2">
                  <c:v>2.847506456278825</c:v>
                </c:pt>
                <c:pt idx="3">
                  <c:v>15.490713667570253</c:v>
                </c:pt>
                <c:pt idx="4">
                  <c:v>31.904987116100067</c:v>
                </c:pt>
                <c:pt idx="5">
                  <c:v>43.78249351883539</c:v>
                </c:pt>
                <c:pt idx="6">
                  <c:v>52.946168646798405</c:v>
                </c:pt>
                <c:pt idx="7">
                  <c:v>56.30450073204044</c:v>
                </c:pt>
                <c:pt idx="8">
                  <c:v>57.79711977004197</c:v>
                </c:pt>
                <c:pt idx="9">
                  <c:v>51.47366324686835</c:v>
                </c:pt>
                <c:pt idx="10">
                  <c:v>56.4052502833847</c:v>
                </c:pt>
                <c:pt idx="11">
                  <c:v>82.63900709355498</c:v>
                </c:pt>
                <c:pt idx="12">
                  <c:v>99.18162787955858</c:v>
                </c:pt>
                <c:pt idx="13">
                  <c:v>112.97417231481927</c:v>
                </c:pt>
                <c:pt idx="14">
                  <c:v>130.7869050536322</c:v>
                </c:pt>
                <c:pt idx="15">
                  <c:v>129.61885284952794</c:v>
                </c:pt>
                <c:pt idx="16">
                  <c:v>129.03223464116132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AL_Data2!$AL$89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AL_Data2!$AL$90:$AL$106</c:f>
              <c:numCache>
                <c:ptCount val="17"/>
                <c:pt idx="0">
                  <c:v>6.0324803690810285</c:v>
                </c:pt>
                <c:pt idx="1">
                  <c:v>13.030106403743387</c:v>
                </c:pt>
                <c:pt idx="2">
                  <c:v>27.85183861106622</c:v>
                </c:pt>
                <c:pt idx="3">
                  <c:v>202.25924185439683</c:v>
                </c:pt>
                <c:pt idx="4">
                  <c:v>411.6207598728619</c:v>
                </c:pt>
                <c:pt idx="5">
                  <c:v>624.7789639057588</c:v>
                </c:pt>
                <c:pt idx="6">
                  <c:v>699.5509121358846</c:v>
                </c:pt>
                <c:pt idx="7">
                  <c:v>718.2150442411462</c:v>
                </c:pt>
                <c:pt idx="8">
                  <c:v>740.8412973386701</c:v>
                </c:pt>
                <c:pt idx="9">
                  <c:v>603.7041766847628</c:v>
                </c:pt>
                <c:pt idx="10">
                  <c:v>588.1534917683754</c:v>
                </c:pt>
                <c:pt idx="11">
                  <c:v>723.7432778477314</c:v>
                </c:pt>
                <c:pt idx="12">
                  <c:v>783.08850364542</c:v>
                </c:pt>
                <c:pt idx="13">
                  <c:v>872.0635348060002</c:v>
                </c:pt>
                <c:pt idx="14">
                  <c:v>912.2469880844877</c:v>
                </c:pt>
                <c:pt idx="15">
                  <c:v>948.6825932148541</c:v>
                </c:pt>
                <c:pt idx="16">
                  <c:v>910.6000428955103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AL_Data2!$AM$89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AL_Data2!$AM$90:$AM$106</c:f>
              <c:numCache>
                <c:ptCount val="17"/>
                <c:pt idx="0">
                  <c:v>1.1352670715785889</c:v>
                </c:pt>
                <c:pt idx="1">
                  <c:v>1.1169752310742511</c:v>
                </c:pt>
                <c:pt idx="2">
                  <c:v>2.202170238770308</c:v>
                </c:pt>
                <c:pt idx="3">
                  <c:v>13.597819997498002</c:v>
                </c:pt>
                <c:pt idx="4">
                  <c:v>33.41939726499965</c:v>
                </c:pt>
                <c:pt idx="5">
                  <c:v>48.38033393181598</c:v>
                </c:pt>
                <c:pt idx="6">
                  <c:v>68.97778160987676</c:v>
                </c:pt>
                <c:pt idx="7">
                  <c:v>86.90660758447912</c:v>
                </c:pt>
                <c:pt idx="8">
                  <c:v>91.70741070524065</c:v>
                </c:pt>
                <c:pt idx="9">
                  <c:v>97.00606420423222</c:v>
                </c:pt>
                <c:pt idx="10">
                  <c:v>116.39349466177109</c:v>
                </c:pt>
                <c:pt idx="11">
                  <c:v>172.63657353470737</c:v>
                </c:pt>
                <c:pt idx="12">
                  <c:v>204.82451951139268</c:v>
                </c:pt>
                <c:pt idx="13">
                  <c:v>261.44482667372324</c:v>
                </c:pt>
                <c:pt idx="14">
                  <c:v>303.0078686860141</c:v>
                </c:pt>
                <c:pt idx="15">
                  <c:v>305.2031623460195</c:v>
                </c:pt>
                <c:pt idx="16">
                  <c:v>287.478203496866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AL_Data2!$AN$89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AL_Data2!$AN$90:$AN$106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0.15123079179905663</c:v>
                </c:pt>
                <c:pt idx="3">
                  <c:v>0.1875038965653505</c:v>
                </c:pt>
                <c:pt idx="4">
                  <c:v>0.4824675672143113</c:v>
                </c:pt>
                <c:pt idx="5">
                  <c:v>0.49372638342132635</c:v>
                </c:pt>
                <c:pt idx="6">
                  <c:v>1.0795072512044217</c:v>
                </c:pt>
                <c:pt idx="7">
                  <c:v>0.686698505382632</c:v>
                </c:pt>
                <c:pt idx="8">
                  <c:v>0.9311773703206181</c:v>
                </c:pt>
                <c:pt idx="9">
                  <c:v>1.2503685296719032</c:v>
                </c:pt>
                <c:pt idx="10">
                  <c:v>1.5803875173408022</c:v>
                </c:pt>
                <c:pt idx="11">
                  <c:v>2.5721597997144903</c:v>
                </c:pt>
                <c:pt idx="12">
                  <c:v>2.7037193075863986</c:v>
                </c:pt>
                <c:pt idx="13">
                  <c:v>3.843308597452436</c:v>
                </c:pt>
                <c:pt idx="14">
                  <c:v>4.399777825231857</c:v>
                </c:pt>
                <c:pt idx="15">
                  <c:v>4.116965442028492</c:v>
                </c:pt>
                <c:pt idx="16">
                  <c:v>3.5077723732099733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AL_Data2!$AO$90:$AO$106</c:f>
              <c:numCache>
                <c:ptCount val="17"/>
                <c:pt idx="0">
                  <c:v>1.9117573634675789</c:v>
                </c:pt>
                <c:pt idx="1">
                  <c:v>3.0408307549622555</c:v>
                </c:pt>
                <c:pt idx="2">
                  <c:v>6.23429139212399</c:v>
                </c:pt>
                <c:pt idx="3">
                  <c:v>41.62081097934996</c:v>
                </c:pt>
                <c:pt idx="4">
                  <c:v>85.44246451223195</c:v>
                </c:pt>
                <c:pt idx="5">
                  <c:v>111.2348324422586</c:v>
                </c:pt>
                <c:pt idx="6">
                  <c:v>121.9550833754654</c:v>
                </c:pt>
                <c:pt idx="7">
                  <c:v>122.36889198858644</c:v>
                </c:pt>
                <c:pt idx="8">
                  <c:v>118.4630904255451</c:v>
                </c:pt>
                <c:pt idx="9">
                  <c:v>100.87075618098926</c:v>
                </c:pt>
                <c:pt idx="10">
                  <c:v>94.5361121039386</c:v>
                </c:pt>
                <c:pt idx="11">
                  <c:v>112.00627601171954</c:v>
                </c:pt>
                <c:pt idx="12">
                  <c:v>108.50913084120987</c:v>
                </c:pt>
                <c:pt idx="13">
                  <c:v>103.68822367278335</c:v>
                </c:pt>
                <c:pt idx="14">
                  <c:v>103.27184396037873</c:v>
                </c:pt>
                <c:pt idx="15">
                  <c:v>90.81172048952406</c:v>
                </c:pt>
                <c:pt idx="16">
                  <c:v>75.98749323110906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AL_Data2!$AQ$24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AL_Data2!$AJ$90:$AJ$106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AL_Data2!$AQ$90:$AQ$105</c:f>
              <c:numCache>
                <c:ptCount val="16"/>
                <c:pt idx="0">
                  <c:v>1.6876928351721494</c:v>
                </c:pt>
                <c:pt idx="1">
                  <c:v>2.5227895536546843</c:v>
                </c:pt>
                <c:pt idx="2">
                  <c:v>5.222929059462046</c:v>
                </c:pt>
                <c:pt idx="3">
                  <c:v>33.82756333176261</c:v>
                </c:pt>
                <c:pt idx="4">
                  <c:v>69.3882504458629</c:v>
                </c:pt>
                <c:pt idx="5">
                  <c:v>98.19007608861384</c:v>
                </c:pt>
                <c:pt idx="6">
                  <c:v>111.77995790146375</c:v>
                </c:pt>
                <c:pt idx="7">
                  <c:v>115.62561873729345</c:v>
                </c:pt>
                <c:pt idx="8">
                  <c:v>117.15284940251257</c:v>
                </c:pt>
                <c:pt idx="9">
                  <c:v>99.14845940951851</c:v>
                </c:pt>
                <c:pt idx="10">
                  <c:v>99.02974289059874</c:v>
                </c:pt>
                <c:pt idx="11">
                  <c:v>127.65198295797971</c:v>
                </c:pt>
                <c:pt idx="12">
                  <c:v>139.2349697279044</c:v>
                </c:pt>
                <c:pt idx="13">
                  <c:v>151.00613014216842</c:v>
                </c:pt>
                <c:pt idx="14">
                  <c:v>162.29584053589411</c:v>
                </c:pt>
                <c:pt idx="15">
                  <c:v>159.44169277571555</c:v>
                </c:pt>
              </c:numCache>
            </c:numRef>
          </c:yVal>
          <c:smooth val="0"/>
        </c:ser>
        <c:axId val="66228611"/>
        <c:axId val="59186588"/>
      </c:scatterChart>
      <c:valAx>
        <c:axId val="6622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9186588"/>
        <c:crosses val="autoZero"/>
        <c:crossBetween val="midCat"/>
        <c:dispUnits/>
        <c:majorUnit val="1"/>
      </c:valAx>
      <c:valAx>
        <c:axId val="59186588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6228611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7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CALIFORNIA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25"/>
          <c:w val="0.945"/>
          <c:h val="0.861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AL_Data2!$K$47:$K$63</c:f>
              <c:numCache>
                <c:ptCount val="17"/>
                <c:pt idx="0">
                  <c:v>2978</c:v>
                </c:pt>
                <c:pt idx="1">
                  <c:v>3895</c:v>
                </c:pt>
                <c:pt idx="2">
                  <c:v>5294</c:v>
                </c:pt>
                <c:pt idx="3">
                  <c:v>7204</c:v>
                </c:pt>
                <c:pt idx="4">
                  <c:v>9368</c:v>
                </c:pt>
                <c:pt idx="5">
                  <c:v>11655</c:v>
                </c:pt>
                <c:pt idx="6">
                  <c:v>14252</c:v>
                </c:pt>
                <c:pt idx="7">
                  <c:v>15352</c:v>
                </c:pt>
                <c:pt idx="8">
                  <c:v>16038</c:v>
                </c:pt>
                <c:pt idx="9">
                  <c:v>15098</c:v>
                </c:pt>
                <c:pt idx="10">
                  <c:v>16312</c:v>
                </c:pt>
                <c:pt idx="11">
                  <c:v>20043</c:v>
                </c:pt>
                <c:pt idx="12">
                  <c:v>23542</c:v>
                </c:pt>
                <c:pt idx="13">
                  <c:v>26027</c:v>
                </c:pt>
                <c:pt idx="14">
                  <c:v>29811</c:v>
                </c:pt>
                <c:pt idx="15">
                  <c:v>30111</c:v>
                </c:pt>
                <c:pt idx="16">
                  <c:v>30273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AL_Data2!$L$47:$L$63</c:f>
              <c:numCache>
                <c:ptCount val="17"/>
                <c:pt idx="0">
                  <c:v>3189</c:v>
                </c:pt>
                <c:pt idx="1">
                  <c:v>4500</c:v>
                </c:pt>
                <c:pt idx="2">
                  <c:v>6472</c:v>
                </c:pt>
                <c:pt idx="3">
                  <c:v>10057</c:v>
                </c:pt>
                <c:pt idx="4">
                  <c:v>12826</c:v>
                </c:pt>
                <c:pt idx="5">
                  <c:v>18565</c:v>
                </c:pt>
                <c:pt idx="6">
                  <c:v>22500</c:v>
                </c:pt>
                <c:pt idx="7">
                  <c:v>23991</c:v>
                </c:pt>
                <c:pt idx="8">
                  <c:v>25240</c:v>
                </c:pt>
                <c:pt idx="9">
                  <c:v>22628</c:v>
                </c:pt>
                <c:pt idx="10">
                  <c:v>22488</c:v>
                </c:pt>
                <c:pt idx="11">
                  <c:v>24102</c:v>
                </c:pt>
                <c:pt idx="12">
                  <c:v>25351</c:v>
                </c:pt>
                <c:pt idx="13">
                  <c:v>27412</c:v>
                </c:pt>
                <c:pt idx="14">
                  <c:v>29494</c:v>
                </c:pt>
                <c:pt idx="15">
                  <c:v>31034</c:v>
                </c:pt>
                <c:pt idx="16">
                  <c:v>30992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AL_Data2!$M$47:$M$63</c:f>
              <c:numCache>
                <c:ptCount val="17"/>
                <c:pt idx="0">
                  <c:v>2531</c:v>
                </c:pt>
                <c:pt idx="1">
                  <c:v>3463</c:v>
                </c:pt>
                <c:pt idx="2">
                  <c:v>5080</c:v>
                </c:pt>
                <c:pt idx="3">
                  <c:v>7582</c:v>
                </c:pt>
                <c:pt idx="4">
                  <c:v>9768</c:v>
                </c:pt>
                <c:pt idx="5">
                  <c:v>12723</c:v>
                </c:pt>
                <c:pt idx="6">
                  <c:v>15430</c:v>
                </c:pt>
                <c:pt idx="7">
                  <c:v>16580</c:v>
                </c:pt>
                <c:pt idx="8">
                  <c:v>17356</c:v>
                </c:pt>
                <c:pt idx="9">
                  <c:v>16398</c:v>
                </c:pt>
                <c:pt idx="10">
                  <c:v>16514</c:v>
                </c:pt>
                <c:pt idx="11">
                  <c:v>17119</c:v>
                </c:pt>
                <c:pt idx="12">
                  <c:v>16748</c:v>
                </c:pt>
                <c:pt idx="13">
                  <c:v>16344</c:v>
                </c:pt>
                <c:pt idx="14">
                  <c:v>16789</c:v>
                </c:pt>
                <c:pt idx="15">
                  <c:v>15326</c:v>
                </c:pt>
                <c:pt idx="16">
                  <c:v>13329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AL_Data2!$J$47:$J$63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AL_Data2!$N$47:$N$63</c:f>
              <c:numCache>
                <c:ptCount val="17"/>
                <c:pt idx="0">
                  <c:v>8698</c:v>
                </c:pt>
                <c:pt idx="1">
                  <c:v>11858</c:v>
                </c:pt>
                <c:pt idx="2">
                  <c:v>16846</c:v>
                </c:pt>
                <c:pt idx="3">
                  <c:v>24843</c:v>
                </c:pt>
                <c:pt idx="4">
                  <c:v>31962</c:v>
                </c:pt>
                <c:pt idx="5">
                  <c:v>42943</c:v>
                </c:pt>
                <c:pt idx="6">
                  <c:v>52182</c:v>
                </c:pt>
                <c:pt idx="7">
                  <c:v>55923</c:v>
                </c:pt>
                <c:pt idx="8">
                  <c:v>58634</c:v>
                </c:pt>
                <c:pt idx="9">
                  <c:v>54124</c:v>
                </c:pt>
                <c:pt idx="10">
                  <c:v>55314</c:v>
                </c:pt>
                <c:pt idx="11">
                  <c:v>61264</c:v>
                </c:pt>
                <c:pt idx="12">
                  <c:v>65641</c:v>
                </c:pt>
                <c:pt idx="13">
                  <c:v>69783</c:v>
                </c:pt>
                <c:pt idx="14">
                  <c:v>76094</c:v>
                </c:pt>
                <c:pt idx="15">
                  <c:v>76471</c:v>
                </c:pt>
                <c:pt idx="16">
                  <c:v>74594</c:v>
                </c:pt>
              </c:numCache>
            </c:numRef>
          </c:yVal>
          <c:smooth val="0"/>
        </c:ser>
        <c:axId val="62917245"/>
        <c:axId val="29384294"/>
      </c:scatterChart>
      <c:valAx>
        <c:axId val="6291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9384294"/>
        <c:crosses val="autoZero"/>
        <c:crossBetween val="midCat"/>
        <c:dispUnits/>
        <c:majorUnit val="1"/>
      </c:valAx>
      <c:valAx>
        <c:axId val="29384294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917245"/>
        <c:crosses val="autoZero"/>
        <c:crossBetween val="midCat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AND OTHER ADMISSIONS, BY RACE: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025"/>
          <c:w val="0.945"/>
          <c:h val="0.861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AL_Data2!$B$46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AL_Data2!$B$47:$B$63</c:f>
              <c:numCache>
                <c:ptCount val="17"/>
                <c:pt idx="0">
                  <c:v>2978</c:v>
                </c:pt>
                <c:pt idx="1">
                  <c:v>3895</c:v>
                </c:pt>
                <c:pt idx="2">
                  <c:v>5294</c:v>
                </c:pt>
                <c:pt idx="3">
                  <c:v>7204</c:v>
                </c:pt>
                <c:pt idx="4">
                  <c:v>9368</c:v>
                </c:pt>
                <c:pt idx="5">
                  <c:v>11655</c:v>
                </c:pt>
                <c:pt idx="6">
                  <c:v>14252</c:v>
                </c:pt>
                <c:pt idx="7">
                  <c:v>15352</c:v>
                </c:pt>
                <c:pt idx="8">
                  <c:v>16038</c:v>
                </c:pt>
                <c:pt idx="9">
                  <c:v>15098</c:v>
                </c:pt>
                <c:pt idx="10">
                  <c:v>16312</c:v>
                </c:pt>
                <c:pt idx="11">
                  <c:v>20043</c:v>
                </c:pt>
                <c:pt idx="12">
                  <c:v>23542</c:v>
                </c:pt>
                <c:pt idx="13">
                  <c:v>26027</c:v>
                </c:pt>
                <c:pt idx="14">
                  <c:v>29811</c:v>
                </c:pt>
                <c:pt idx="15">
                  <c:v>30111</c:v>
                </c:pt>
                <c:pt idx="16">
                  <c:v>30273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AL_Data2!$C$46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AL_Data2!$C$47:$C$63</c:f>
              <c:numCache>
                <c:ptCount val="17"/>
                <c:pt idx="0">
                  <c:v>3189</c:v>
                </c:pt>
                <c:pt idx="1">
                  <c:v>4500</c:v>
                </c:pt>
                <c:pt idx="2">
                  <c:v>6472</c:v>
                </c:pt>
                <c:pt idx="3">
                  <c:v>10057</c:v>
                </c:pt>
                <c:pt idx="4">
                  <c:v>12826</c:v>
                </c:pt>
                <c:pt idx="5">
                  <c:v>18565</c:v>
                </c:pt>
                <c:pt idx="6">
                  <c:v>22500</c:v>
                </c:pt>
                <c:pt idx="7">
                  <c:v>23991</c:v>
                </c:pt>
                <c:pt idx="8">
                  <c:v>25240</c:v>
                </c:pt>
                <c:pt idx="9">
                  <c:v>22628</c:v>
                </c:pt>
                <c:pt idx="10">
                  <c:v>22488</c:v>
                </c:pt>
                <c:pt idx="11">
                  <c:v>24102</c:v>
                </c:pt>
                <c:pt idx="12">
                  <c:v>25351</c:v>
                </c:pt>
                <c:pt idx="13">
                  <c:v>27412</c:v>
                </c:pt>
                <c:pt idx="14">
                  <c:v>29494</c:v>
                </c:pt>
                <c:pt idx="15">
                  <c:v>31034</c:v>
                </c:pt>
                <c:pt idx="16">
                  <c:v>30992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AL_Data2!$D$46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AL_Data2!$D$47:$D$63</c:f>
              <c:numCache>
                <c:ptCount val="17"/>
                <c:pt idx="0">
                  <c:v>66</c:v>
                </c:pt>
                <c:pt idx="1">
                  <c:v>66</c:v>
                </c:pt>
                <c:pt idx="2">
                  <c:v>78</c:v>
                </c:pt>
                <c:pt idx="3">
                  <c:v>120</c:v>
                </c:pt>
                <c:pt idx="4">
                  <c:v>129</c:v>
                </c:pt>
                <c:pt idx="5">
                  <c:v>164</c:v>
                </c:pt>
                <c:pt idx="6">
                  <c:v>211</c:v>
                </c:pt>
                <c:pt idx="7">
                  <c:v>273</c:v>
                </c:pt>
                <c:pt idx="8">
                  <c:v>304</c:v>
                </c:pt>
                <c:pt idx="9">
                  <c:v>316</c:v>
                </c:pt>
                <c:pt idx="10">
                  <c:v>380</c:v>
                </c:pt>
                <c:pt idx="11">
                  <c:v>478</c:v>
                </c:pt>
                <c:pt idx="12">
                  <c:v>568</c:v>
                </c:pt>
                <c:pt idx="13">
                  <c:v>692</c:v>
                </c:pt>
                <c:pt idx="14">
                  <c:v>770</c:v>
                </c:pt>
                <c:pt idx="15">
                  <c:v>800</c:v>
                </c:pt>
                <c:pt idx="16">
                  <c:v>803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AL_Data2!$E$46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AL_Data2!$E$47:$E$63</c:f>
              <c:numCache>
                <c:ptCount val="17"/>
                <c:pt idx="0">
                  <c:v>20</c:v>
                </c:pt>
                <c:pt idx="1">
                  <c:v>26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38</c:v>
                </c:pt>
                <c:pt idx="7">
                  <c:v>33</c:v>
                </c:pt>
                <c:pt idx="8">
                  <c:v>45</c:v>
                </c:pt>
                <c:pt idx="9">
                  <c:v>70</c:v>
                </c:pt>
                <c:pt idx="10">
                  <c:v>92</c:v>
                </c:pt>
                <c:pt idx="11">
                  <c:v>127</c:v>
                </c:pt>
                <c:pt idx="12">
                  <c:v>132</c:v>
                </c:pt>
                <c:pt idx="13">
                  <c:v>185</c:v>
                </c:pt>
                <c:pt idx="14">
                  <c:v>214</c:v>
                </c:pt>
                <c:pt idx="15">
                  <c:v>206</c:v>
                </c:pt>
                <c:pt idx="16">
                  <c:v>184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AL_Data2!$F$46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AL_Data2!$F$47:$F$63</c:f>
              <c:numCache>
                <c:ptCount val="17"/>
                <c:pt idx="0">
                  <c:v>2445</c:v>
                </c:pt>
                <c:pt idx="1">
                  <c:v>3371</c:v>
                </c:pt>
                <c:pt idx="2">
                  <c:v>4984</c:v>
                </c:pt>
                <c:pt idx="3">
                  <c:v>7444</c:v>
                </c:pt>
                <c:pt idx="4">
                  <c:v>9621</c:v>
                </c:pt>
                <c:pt idx="5">
                  <c:v>12541</c:v>
                </c:pt>
                <c:pt idx="6">
                  <c:v>15181</c:v>
                </c:pt>
                <c:pt idx="7">
                  <c:v>16274</c:v>
                </c:pt>
                <c:pt idx="8">
                  <c:v>17007</c:v>
                </c:pt>
                <c:pt idx="9">
                  <c:v>16012</c:v>
                </c:pt>
                <c:pt idx="10">
                  <c:v>16042</c:v>
                </c:pt>
                <c:pt idx="11">
                  <c:v>16514</c:v>
                </c:pt>
                <c:pt idx="12">
                  <c:v>16048</c:v>
                </c:pt>
                <c:pt idx="13">
                  <c:v>15467</c:v>
                </c:pt>
                <c:pt idx="14">
                  <c:v>15805</c:v>
                </c:pt>
                <c:pt idx="15">
                  <c:v>14320</c:v>
                </c:pt>
                <c:pt idx="16">
                  <c:v>12342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AL_Data2!$G$46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AL_Data2!$G$47:$G$63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ser>
          <c:idx val="3"/>
          <c:order val="6"/>
          <c:tx>
            <c:strRef>
              <c:f>AL_Data2!$H$46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AL_Data2!$A$47:$A$63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AL_Data2!$H$47:$H$63</c:f>
              <c:numCache>
                <c:ptCount val="17"/>
                <c:pt idx="0">
                  <c:v>8698</c:v>
                </c:pt>
                <c:pt idx="1">
                  <c:v>11858</c:v>
                </c:pt>
                <c:pt idx="2">
                  <c:v>16846</c:v>
                </c:pt>
                <c:pt idx="3">
                  <c:v>24843</c:v>
                </c:pt>
                <c:pt idx="4">
                  <c:v>31962</c:v>
                </c:pt>
                <c:pt idx="5">
                  <c:v>42943</c:v>
                </c:pt>
                <c:pt idx="6">
                  <c:v>52182</c:v>
                </c:pt>
                <c:pt idx="7">
                  <c:v>55923</c:v>
                </c:pt>
                <c:pt idx="8">
                  <c:v>58634</c:v>
                </c:pt>
                <c:pt idx="9">
                  <c:v>54124</c:v>
                </c:pt>
                <c:pt idx="10">
                  <c:v>55314</c:v>
                </c:pt>
                <c:pt idx="11">
                  <c:v>61264</c:v>
                </c:pt>
                <c:pt idx="12">
                  <c:v>65641</c:v>
                </c:pt>
                <c:pt idx="13">
                  <c:v>69783</c:v>
                </c:pt>
                <c:pt idx="14">
                  <c:v>76094</c:v>
                </c:pt>
                <c:pt idx="15">
                  <c:v>76471</c:v>
                </c:pt>
                <c:pt idx="16">
                  <c:v>74594</c:v>
                </c:pt>
              </c:numCache>
            </c:numRef>
          </c:yVal>
          <c:smooth val="0"/>
        </c:ser>
        <c:axId val="63132055"/>
        <c:axId val="31317584"/>
      </c:scatterChart>
      <c:valAx>
        <c:axId val="63132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1317584"/>
        <c:crosses val="autoZero"/>
        <c:crossBetween val="midCat"/>
        <c:dispUnits/>
        <c:majorUnit val="1"/>
      </c:valAx>
      <c:valAx>
        <c:axId val="31317584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3132055"/>
        <c:crosses val="autoZero"/>
        <c:crossBetween val="midCat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75"/>
          <c:y val="0.9495"/>
          <c:w val="0.842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PAROLE, PROBATION, &amp; OTHER ADMITS, BY RACE, PER 100,000:  CALIFORNIA</a:t>
            </a:r>
          </a:p>
        </c:rich>
      </c:tx>
      <c:layout>
        <c:manualLayout>
          <c:xMode val="factor"/>
          <c:yMode val="factor"/>
          <c:x val="0.025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99"/>
          <c:w val="0.945"/>
          <c:h val="0.836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AL_Data2!$AK$47:$AK$63</c:f>
              <c:numCache>
                <c:ptCount val="17"/>
                <c:pt idx="0">
                  <c:v>18.36613437769086</c:v>
                </c:pt>
                <c:pt idx="1">
                  <c:v>23.93645476584647</c:v>
                </c:pt>
                <c:pt idx="2">
                  <c:v>32.279869763469165</c:v>
                </c:pt>
                <c:pt idx="3">
                  <c:v>43.52383044507648</c:v>
                </c:pt>
                <c:pt idx="4">
                  <c:v>56.11827249410916</c:v>
                </c:pt>
                <c:pt idx="5">
                  <c:v>69.29453584492482</c:v>
                </c:pt>
                <c:pt idx="6">
                  <c:v>83.93646224184326</c:v>
                </c:pt>
                <c:pt idx="7">
                  <c:v>89.834410230543</c:v>
                </c:pt>
                <c:pt idx="8">
                  <c:v>93.79239166972914</c:v>
                </c:pt>
                <c:pt idx="9">
                  <c:v>88.33250371689228</c:v>
                </c:pt>
                <c:pt idx="10">
                  <c:v>96.3437112693792</c:v>
                </c:pt>
                <c:pt idx="11">
                  <c:v>119.78980394706895</c:v>
                </c:pt>
                <c:pt idx="12">
                  <c:v>142.04488888797712</c:v>
                </c:pt>
                <c:pt idx="13">
                  <c:v>157.8726863268618</c:v>
                </c:pt>
                <c:pt idx="14">
                  <c:v>180.82220696381737</c:v>
                </c:pt>
                <c:pt idx="15">
                  <c:v>182.3980408520486</c:v>
                </c:pt>
                <c:pt idx="16">
                  <c:v>183.1829318745018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AL_Data2!$AL$47:$AL$63</c:f>
              <c:numCache>
                <c:ptCount val="17"/>
                <c:pt idx="0">
                  <c:v>170.24406988495045</c:v>
                </c:pt>
                <c:pt idx="1">
                  <c:v>237.39060249734914</c:v>
                </c:pt>
                <c:pt idx="2">
                  <c:v>336.30055875153096</c:v>
                </c:pt>
                <c:pt idx="3">
                  <c:v>513.1486365614704</c:v>
                </c:pt>
                <c:pt idx="4">
                  <c:v>642.5030870304645</c:v>
                </c:pt>
                <c:pt idx="5">
                  <c:v>913.1649712573148</c:v>
                </c:pt>
                <c:pt idx="6">
                  <c:v>1084.9862496075966</c:v>
                </c:pt>
                <c:pt idx="7">
                  <c:v>1125.3067611278302</c:v>
                </c:pt>
                <c:pt idx="8">
                  <c:v>1169.4080265683574</c:v>
                </c:pt>
                <c:pt idx="9">
                  <c:v>1039.4626472395992</c:v>
                </c:pt>
                <c:pt idx="10">
                  <c:v>1032.102670533533</c:v>
                </c:pt>
                <c:pt idx="11">
                  <c:v>1110.8489131176223</c:v>
                </c:pt>
                <c:pt idx="12">
                  <c:v>1171.1448679083855</c:v>
                </c:pt>
                <c:pt idx="13">
                  <c:v>1263.945731301331</c:v>
                </c:pt>
                <c:pt idx="14">
                  <c:v>1353.3430243229154</c:v>
                </c:pt>
                <c:pt idx="15">
                  <c:v>1416.47416876737</c:v>
                </c:pt>
                <c:pt idx="16">
                  <c:v>1405.304079743933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AL_Data2!$M$46</c:f>
              <c:strCache>
                <c:ptCount val="1"/>
                <c:pt idx="0">
                  <c:v>Balance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AL_Data2!$AR$47:$AR$63</c:f>
              <c:numCache>
                <c:ptCount val="17"/>
                <c:pt idx="0">
                  <c:v>34.803553125128055</c:v>
                </c:pt>
                <c:pt idx="1">
                  <c:v>45.11143423096794</c:v>
                </c:pt>
                <c:pt idx="2">
                  <c:v>62.58994995144967</c:v>
                </c:pt>
                <c:pt idx="3">
                  <c:v>88.26084233577627</c:v>
                </c:pt>
                <c:pt idx="4">
                  <c:v>107.48869844589258</c:v>
                </c:pt>
                <c:pt idx="5">
                  <c:v>132.37084686858103</c:v>
                </c:pt>
                <c:pt idx="6">
                  <c:v>151.79763122895383</c:v>
                </c:pt>
                <c:pt idx="7">
                  <c:v>154.53533238797726</c:v>
                </c:pt>
                <c:pt idx="8">
                  <c:v>155.5714588938543</c:v>
                </c:pt>
                <c:pt idx="9">
                  <c:v>141.27935964384986</c:v>
                </c:pt>
                <c:pt idx="10">
                  <c:v>137.19015391067123</c:v>
                </c:pt>
                <c:pt idx="11">
                  <c:v>137.8821085822209</c:v>
                </c:pt>
                <c:pt idx="12">
                  <c:v>131.3027248294566</c:v>
                </c:pt>
                <c:pt idx="13">
                  <c:v>124.51626527998333</c:v>
                </c:pt>
                <c:pt idx="14">
                  <c:v>123.88573675155351</c:v>
                </c:pt>
                <c:pt idx="15">
                  <c:v>109.60091422294626</c:v>
                </c:pt>
                <c:pt idx="16">
                  <c:v>92.47478381443602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AL_Data2!$N$46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AL_Data2!$AQ$47:$AQ$63</c:f>
              <c:numCache>
                <c:ptCount val="17"/>
                <c:pt idx="0">
                  <c:v>34.298019346559244</c:v>
                </c:pt>
                <c:pt idx="1">
                  <c:v>45.882267679811726</c:v>
                </c:pt>
                <c:pt idx="2">
                  <c:v>63.71141414605186</c:v>
                </c:pt>
                <c:pt idx="3">
                  <c:v>91.66428401515908</c:v>
                </c:pt>
                <c:pt idx="4">
                  <c:v>115.06626858725068</c:v>
                </c:pt>
                <c:pt idx="5">
                  <c:v>150.8668087399672</c:v>
                </c:pt>
                <c:pt idx="6">
                  <c:v>178.59466513209372</c:v>
                </c:pt>
                <c:pt idx="7">
                  <c:v>186.72051621847132</c:v>
                </c:pt>
                <c:pt idx="8">
                  <c:v>192.78550059967228</c:v>
                </c:pt>
                <c:pt idx="9">
                  <c:v>175.29517581030214</c:v>
                </c:pt>
                <c:pt idx="10">
                  <c:v>177.58895115093463</c:v>
                </c:pt>
                <c:pt idx="11">
                  <c:v>195.62426104854464</c:v>
                </c:pt>
                <c:pt idx="12">
                  <c:v>208.42697030580095</c:v>
                </c:pt>
                <c:pt idx="13">
                  <c:v>219.57577003419263</c:v>
                </c:pt>
                <c:pt idx="14">
                  <c:v>236.1868820711889</c:v>
                </c:pt>
                <c:pt idx="15">
                  <c:v>233.9793837699433</c:v>
                </c:pt>
                <c:pt idx="16">
                  <c:v>225.05273098867252</c:v>
                </c:pt>
              </c:numCache>
            </c:numRef>
          </c:yVal>
          <c:smooth val="0"/>
        </c:ser>
        <c:axId val="13422801"/>
        <c:axId val="53696346"/>
      </c:scatterChart>
      <c:valAx>
        <c:axId val="1342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3696346"/>
        <c:crosses val="autoZero"/>
        <c:crossBetween val="midCat"/>
        <c:dispUnits/>
        <c:majorUnit val="1"/>
      </c:valAx>
      <c:valAx>
        <c:axId val="53696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13422801"/>
        <c:crosses val="autoZero"/>
        <c:crossBetween val="midCat"/>
        <c:dispUnits/>
        <c:majorUnit val="1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495"/>
          <c:w val="0.514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PAROLE / PROBATION &amp; OTHER ADMITS, BY RACE, PER 100,000: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99"/>
          <c:w val="0.945"/>
          <c:h val="0.832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AL_Data2!$AK$46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AL_Data2!$AK$47:$AK$63</c:f>
              <c:numCache>
                <c:ptCount val="17"/>
                <c:pt idx="0">
                  <c:v>18.36613437769086</c:v>
                </c:pt>
                <c:pt idx="1">
                  <c:v>23.93645476584647</c:v>
                </c:pt>
                <c:pt idx="2">
                  <c:v>32.279869763469165</c:v>
                </c:pt>
                <c:pt idx="3">
                  <c:v>43.52383044507648</c:v>
                </c:pt>
                <c:pt idx="4">
                  <c:v>56.11827249410916</c:v>
                </c:pt>
                <c:pt idx="5">
                  <c:v>69.29453584492482</c:v>
                </c:pt>
                <c:pt idx="6">
                  <c:v>83.93646224184326</c:v>
                </c:pt>
                <c:pt idx="7">
                  <c:v>89.834410230543</c:v>
                </c:pt>
                <c:pt idx="8">
                  <c:v>93.79239166972914</c:v>
                </c:pt>
                <c:pt idx="9">
                  <c:v>88.33250371689228</c:v>
                </c:pt>
                <c:pt idx="10">
                  <c:v>96.3437112693792</c:v>
                </c:pt>
                <c:pt idx="11">
                  <c:v>119.78980394706895</c:v>
                </c:pt>
                <c:pt idx="12">
                  <c:v>142.04488888797712</c:v>
                </c:pt>
                <c:pt idx="13">
                  <c:v>157.8726863268618</c:v>
                </c:pt>
                <c:pt idx="14">
                  <c:v>180.82220696381737</c:v>
                </c:pt>
                <c:pt idx="15">
                  <c:v>182.3980408520486</c:v>
                </c:pt>
                <c:pt idx="16">
                  <c:v>183.1829318745018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AL_Data2!$AL$46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AL_Data2!$AL$47:$AL$63</c:f>
              <c:numCache>
                <c:ptCount val="17"/>
                <c:pt idx="0">
                  <c:v>170.24406988495045</c:v>
                </c:pt>
                <c:pt idx="1">
                  <c:v>237.39060249734914</c:v>
                </c:pt>
                <c:pt idx="2">
                  <c:v>336.30055875153096</c:v>
                </c:pt>
                <c:pt idx="3">
                  <c:v>513.1486365614704</c:v>
                </c:pt>
                <c:pt idx="4">
                  <c:v>642.5030870304645</c:v>
                </c:pt>
                <c:pt idx="5">
                  <c:v>913.1649712573148</c:v>
                </c:pt>
                <c:pt idx="6">
                  <c:v>1084.9862496075966</c:v>
                </c:pt>
                <c:pt idx="7">
                  <c:v>1125.3067611278302</c:v>
                </c:pt>
                <c:pt idx="8">
                  <c:v>1169.4080265683574</c:v>
                </c:pt>
                <c:pt idx="9">
                  <c:v>1039.4626472395992</c:v>
                </c:pt>
                <c:pt idx="10">
                  <c:v>1032.102670533533</c:v>
                </c:pt>
                <c:pt idx="11">
                  <c:v>1110.8489131176223</c:v>
                </c:pt>
                <c:pt idx="12">
                  <c:v>1171.1448679083855</c:v>
                </c:pt>
                <c:pt idx="13">
                  <c:v>1263.945731301331</c:v>
                </c:pt>
                <c:pt idx="14">
                  <c:v>1353.3430243229154</c:v>
                </c:pt>
                <c:pt idx="15">
                  <c:v>1416.47416876737</c:v>
                </c:pt>
                <c:pt idx="16">
                  <c:v>1405.304079743933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AL_Data2!$AM$68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AL_Data2!$AM$47:$AM$63</c:f>
              <c:numCache>
                <c:ptCount val="17"/>
                <c:pt idx="0">
                  <c:v>37.46381336209343</c:v>
                </c:pt>
                <c:pt idx="1">
                  <c:v>36.86018262545028</c:v>
                </c:pt>
                <c:pt idx="2">
                  <c:v>42.942319656021006</c:v>
                </c:pt>
                <c:pt idx="3">
                  <c:v>65.26953598799041</c:v>
                </c:pt>
                <c:pt idx="4">
                  <c:v>69.53390721266055</c:v>
                </c:pt>
                <c:pt idx="5">
                  <c:v>88.1597196090869</c:v>
                </c:pt>
                <c:pt idx="6">
                  <c:v>113.70556187253122</c:v>
                </c:pt>
                <c:pt idx="7">
                  <c:v>146.45372759606667</c:v>
                </c:pt>
                <c:pt idx="8">
                  <c:v>162.08751659530907</c:v>
                </c:pt>
                <c:pt idx="9">
                  <c:v>167.50773928162502</c:v>
                </c:pt>
                <c:pt idx="10">
                  <c:v>201.04330896124097</c:v>
                </c:pt>
                <c:pt idx="11">
                  <c:v>253.12969984536844</c:v>
                </c:pt>
                <c:pt idx="12">
                  <c:v>301.3998110944846</c:v>
                </c:pt>
                <c:pt idx="13">
                  <c:v>366.23445355914265</c:v>
                </c:pt>
                <c:pt idx="14">
                  <c:v>407.18334884507993</c:v>
                </c:pt>
                <c:pt idx="15">
                  <c:v>420.24531820450187</c:v>
                </c:pt>
                <c:pt idx="16">
                  <c:v>420.48269108922295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AL_Data2!$AN$68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AL_Data2!$AN$47:$AN$63</c:f>
              <c:numCache>
                <c:ptCount val="17"/>
                <c:pt idx="0">
                  <c:v>1.1707113769146253</c:v>
                </c:pt>
                <c:pt idx="1">
                  <c:v>1.4121670137338673</c:v>
                </c:pt>
                <c:pt idx="2">
                  <c:v>0.9073847507943398</c:v>
                </c:pt>
                <c:pt idx="3">
                  <c:v>0.8437675345440772</c:v>
                </c:pt>
                <c:pt idx="4">
                  <c:v>0.7894923827143274</c:v>
                </c:pt>
                <c:pt idx="5">
                  <c:v>0.7405895751319895</c:v>
                </c:pt>
                <c:pt idx="6">
                  <c:v>1.4650455552060009</c:v>
                </c:pt>
                <c:pt idx="7">
                  <c:v>1.1926868777698345</c:v>
                </c:pt>
                <c:pt idx="8">
                  <c:v>1.551962283867697</c:v>
                </c:pt>
                <c:pt idx="9">
                  <c:v>2.303310449395611</c:v>
                </c:pt>
                <c:pt idx="10">
                  <c:v>2.907913031907076</c:v>
                </c:pt>
                <c:pt idx="11">
                  <c:v>3.888860649568336</c:v>
                </c:pt>
                <c:pt idx="12">
                  <c:v>3.9218785560593914</c:v>
                </c:pt>
                <c:pt idx="13">
                  <c:v>5.345955567884967</c:v>
                </c:pt>
                <c:pt idx="14">
                  <c:v>5.997149392354252</c:v>
                </c:pt>
                <c:pt idx="15">
                  <c:v>5.616522391111717</c:v>
                </c:pt>
                <c:pt idx="16">
                  <c:v>4.889622095989659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AL_Data2!$AO$68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AL_Data2!$AO$47:$AO$63</c:f>
              <c:numCache>
                <c:ptCount val="17"/>
                <c:pt idx="0">
                  <c:v>45.38103644347796</c:v>
                </c:pt>
                <c:pt idx="1">
                  <c:v>59.59674694754514</c:v>
                </c:pt>
                <c:pt idx="2">
                  <c:v>83.75123530551473</c:v>
                </c:pt>
                <c:pt idx="3">
                  <c:v>118.66155378409847</c:v>
                </c:pt>
                <c:pt idx="4">
                  <c:v>145.28843249773482</c:v>
                </c:pt>
                <c:pt idx="5">
                  <c:v>179.28235877886712</c:v>
                </c:pt>
                <c:pt idx="6">
                  <c:v>205.5512513292928</c:v>
                </c:pt>
                <c:pt idx="7">
                  <c:v>209.29388841011624</c:v>
                </c:pt>
                <c:pt idx="8">
                  <c:v>210.76491043699608</c:v>
                </c:pt>
                <c:pt idx="9">
                  <c:v>191.09590013842876</c:v>
                </c:pt>
                <c:pt idx="10">
                  <c:v>184.71964803549122</c:v>
                </c:pt>
                <c:pt idx="11">
                  <c:v>184.2853085640666</c:v>
                </c:pt>
                <c:pt idx="12">
                  <c:v>174.41451640021393</c:v>
                </c:pt>
                <c:pt idx="13">
                  <c:v>163.21450799378587</c:v>
                </c:pt>
                <c:pt idx="14">
                  <c:v>161.36544674184734</c:v>
                </c:pt>
                <c:pt idx="15">
                  <c:v>141.42727976182542</c:v>
                </c:pt>
                <c:pt idx="16">
                  <c:v>117.99668362586159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AL_Data2!$AQ$24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AL_Data2!$AJ$47:$AJ$63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AL_Data2!$AQ$47:$AQ$63</c:f>
              <c:numCache>
                <c:ptCount val="17"/>
                <c:pt idx="0">
                  <c:v>34.298019346559244</c:v>
                </c:pt>
                <c:pt idx="1">
                  <c:v>45.882267679811726</c:v>
                </c:pt>
                <c:pt idx="2">
                  <c:v>63.71141414605186</c:v>
                </c:pt>
                <c:pt idx="3">
                  <c:v>91.66428401515908</c:v>
                </c:pt>
                <c:pt idx="4">
                  <c:v>115.06626858725068</c:v>
                </c:pt>
                <c:pt idx="5">
                  <c:v>150.8668087399672</c:v>
                </c:pt>
                <c:pt idx="6">
                  <c:v>178.59466513209372</c:v>
                </c:pt>
                <c:pt idx="7">
                  <c:v>186.72051621847132</c:v>
                </c:pt>
                <c:pt idx="8">
                  <c:v>192.78550059967228</c:v>
                </c:pt>
                <c:pt idx="9">
                  <c:v>175.29517581030214</c:v>
                </c:pt>
                <c:pt idx="10">
                  <c:v>177.58895115093463</c:v>
                </c:pt>
                <c:pt idx="11">
                  <c:v>195.62426104854464</c:v>
                </c:pt>
                <c:pt idx="12">
                  <c:v>208.42697030580095</c:v>
                </c:pt>
                <c:pt idx="13">
                  <c:v>219.57577003419263</c:v>
                </c:pt>
                <c:pt idx="14">
                  <c:v>236.1868820711889</c:v>
                </c:pt>
                <c:pt idx="15">
                  <c:v>233.9793837699433</c:v>
                </c:pt>
                <c:pt idx="16">
                  <c:v>225.05273098867252</c:v>
                </c:pt>
              </c:numCache>
            </c:numRef>
          </c:yVal>
          <c:smooth val="0"/>
        </c:ser>
        <c:axId val="13505067"/>
        <c:axId val="54436740"/>
      </c:scatterChart>
      <c:valAx>
        <c:axId val="135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54436740"/>
        <c:crosses val="autoZero"/>
        <c:crossBetween val="midCat"/>
        <c:dispUnits/>
        <c:majorUnit val="1"/>
      </c:valAx>
      <c:valAx>
        <c:axId val="54436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3505067"/>
        <c:crosses val="autoZero"/>
        <c:crossBetween val="midCat"/>
        <c:dispUnits/>
        <c:majorUnit val="1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575"/>
          <c:y val="0.9495"/>
          <c:w val="0.78225"/>
          <c:h val="0.043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VIOLENT OFFENSES, PER 100,000: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325"/>
          <c:w val="0.9402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AL_Data3!$L$3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AL_Data3!$L$4:$L$20</c:f>
              <c:numCache>
                <c:ptCount val="17"/>
                <c:pt idx="0">
                  <c:v>10.280841506920973</c:v>
                </c:pt>
                <c:pt idx="1">
                  <c:v>10.305888226527479</c:v>
                </c:pt>
                <c:pt idx="2">
                  <c:v>11.3900258251153</c:v>
                </c:pt>
                <c:pt idx="3">
                  <c:v>10.391586391661791</c:v>
                </c:pt>
                <c:pt idx="4">
                  <c:v>11.381801637362022</c:v>
                </c:pt>
                <c:pt idx="5">
                  <c:v>11.2072243730316</c:v>
                </c:pt>
                <c:pt idx="6">
                  <c:v>10.889595753941073</c:v>
                </c:pt>
                <c:pt idx="7">
                  <c:v>12.019272968573171</c:v>
                </c:pt>
                <c:pt idx="8">
                  <c:v>12.403894670875141</c:v>
                </c:pt>
                <c:pt idx="9">
                  <c:v>13.181423425232369</c:v>
                </c:pt>
                <c:pt idx="10">
                  <c:v>14.210579286054827</c:v>
                </c:pt>
                <c:pt idx="11">
                  <c:v>13.501230709795378</c:v>
                </c:pt>
                <c:pt idx="12">
                  <c:v>14.81268380851176</c:v>
                </c:pt>
                <c:pt idx="13">
                  <c:v>15.983191626821409</c:v>
                </c:pt>
                <c:pt idx="14">
                  <c:v>16.69258708411074</c:v>
                </c:pt>
                <c:pt idx="15">
                  <c:v>17.342685097121155</c:v>
                </c:pt>
                <c:pt idx="16">
                  <c:v>15.175991581318355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AL_Data3!$M$3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AL_Data3!$M$4:$M$20</c:f>
              <c:numCache>
                <c:ptCount val="17"/>
                <c:pt idx="0">
                  <c:v>76.50039264507181</c:v>
                </c:pt>
                <c:pt idx="1">
                  <c:v>66.0473409614847</c:v>
                </c:pt>
                <c:pt idx="2">
                  <c:v>67.8109130362713</c:v>
                </c:pt>
                <c:pt idx="3">
                  <c:v>73.93381469400126</c:v>
                </c:pt>
                <c:pt idx="4">
                  <c:v>71.18329071185795</c:v>
                </c:pt>
                <c:pt idx="5">
                  <c:v>78.01129245430117</c:v>
                </c:pt>
                <c:pt idx="6">
                  <c:v>77.34746419424823</c:v>
                </c:pt>
                <c:pt idx="7">
                  <c:v>84.42966821016608</c:v>
                </c:pt>
                <c:pt idx="8">
                  <c:v>87.24228660967579</c:v>
                </c:pt>
                <c:pt idx="9">
                  <c:v>87.28031773710617</c:v>
                </c:pt>
                <c:pt idx="10">
                  <c:v>88.07386271584178</c:v>
                </c:pt>
                <c:pt idx="11">
                  <c:v>84.62030555488982</c:v>
                </c:pt>
                <c:pt idx="12">
                  <c:v>81.39944212277919</c:v>
                </c:pt>
                <c:pt idx="13">
                  <c:v>93.60170124550204</c:v>
                </c:pt>
                <c:pt idx="14">
                  <c:v>98.240571474719</c:v>
                </c:pt>
                <c:pt idx="15">
                  <c:v>96.53421624486006</c:v>
                </c:pt>
                <c:pt idx="16">
                  <c:v>89.64526863880211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AL_Data3!$N$3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AL_Data3!$K$4:$K$20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AL_Data3!$N$4:$N$20</c:f>
              <c:numCache>
                <c:ptCount val="17"/>
                <c:pt idx="0">
                  <c:v>17.13860582085657</c:v>
                </c:pt>
                <c:pt idx="1">
                  <c:v>16.121875877407913</c:v>
                </c:pt>
                <c:pt idx="2">
                  <c:v>17.315348290891087</c:v>
                </c:pt>
                <c:pt idx="3">
                  <c:v>17.11889115826288</c:v>
                </c:pt>
                <c:pt idx="4">
                  <c:v>17.769269169916697</c:v>
                </c:pt>
                <c:pt idx="5">
                  <c:v>18.41130537958611</c:v>
                </c:pt>
                <c:pt idx="6">
                  <c:v>18.1228743477038</c:v>
                </c:pt>
                <c:pt idx="7">
                  <c:v>20.050806475276325</c:v>
                </c:pt>
                <c:pt idx="8">
                  <c:v>20.791548370597408</c:v>
                </c:pt>
                <c:pt idx="9">
                  <c:v>21.552607720224007</c:v>
                </c:pt>
                <c:pt idx="10">
                  <c:v>22.632247022106498</c:v>
                </c:pt>
                <c:pt idx="11">
                  <c:v>21.6649472264106</c:v>
                </c:pt>
                <c:pt idx="12">
                  <c:v>22.50474803754541</c:v>
                </c:pt>
                <c:pt idx="13">
                  <c:v>25.006924479034467</c:v>
                </c:pt>
                <c:pt idx="14">
                  <c:v>26.213851885790113</c:v>
                </c:pt>
                <c:pt idx="15">
                  <c:v>26.62126897139759</c:v>
                </c:pt>
                <c:pt idx="16">
                  <c:v>23.943672949821</c:v>
                </c:pt>
              </c:numCache>
            </c:numRef>
          </c:yVal>
          <c:smooth val="1"/>
        </c:ser>
        <c:axId val="42411419"/>
        <c:axId val="46158452"/>
      </c:scatterChart>
      <c:valAx>
        <c:axId val="42411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6158452"/>
        <c:crossesAt val="0"/>
        <c:crossBetween val="midCat"/>
        <c:dispUnits/>
        <c:majorUnit val="1"/>
      </c:valAx>
      <c:valAx>
        <c:axId val="4615845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411419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ADMISSIONS, ALL RACES: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3"/>
          <c:w val="0.945"/>
          <c:h val="0.858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AL_Data2!$Q$3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AL_Data2!$Q$4:$Q$20</c:f>
              <c:numCache>
                <c:ptCount val="17"/>
                <c:pt idx="0">
                  <c:v>34.86996316553187</c:v>
                </c:pt>
                <c:pt idx="1">
                  <c:v>34.12408135361476</c:v>
                </c:pt>
                <c:pt idx="2">
                  <c:v>32.50720616362705</c:v>
                </c:pt>
                <c:pt idx="3">
                  <c:v>30.31457539608186</c:v>
                </c:pt>
                <c:pt idx="4">
                  <c:v>29.966347309501735</c:v>
                </c:pt>
                <c:pt idx="5">
                  <c:v>28.066005141103957</c:v>
                </c:pt>
                <c:pt idx="6">
                  <c:v>28.08755706968875</c:v>
                </c:pt>
                <c:pt idx="7">
                  <c:v>28.47934461626393</c:v>
                </c:pt>
                <c:pt idx="8">
                  <c:v>28.323159337236824</c:v>
                </c:pt>
                <c:pt idx="9">
                  <c:v>28.699729602128848</c:v>
                </c:pt>
                <c:pt idx="10">
                  <c:v>30.611943135970932</c:v>
                </c:pt>
                <c:pt idx="11">
                  <c:v>32.84993060723696</c:v>
                </c:pt>
                <c:pt idx="12">
                  <c:v>34.585649596878106</c:v>
                </c:pt>
                <c:pt idx="13">
                  <c:v>35.73461401636428</c:v>
                </c:pt>
                <c:pt idx="14">
                  <c:v>37.661624271106234</c:v>
                </c:pt>
                <c:pt idx="15">
                  <c:v>37.301573983958114</c:v>
                </c:pt>
                <c:pt idx="16">
                  <c:v>37.83073403307777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AL_Data2!$R$4:$R$20</c:f>
              <c:numCache>
                <c:ptCount val="17"/>
                <c:pt idx="0">
                  <c:v>34.65788592476839</c:v>
                </c:pt>
                <c:pt idx="1">
                  <c:v>33.90189711160485</c:v>
                </c:pt>
                <c:pt idx="2">
                  <c:v>34.751218986557475</c:v>
                </c:pt>
                <c:pt idx="3">
                  <c:v>36.38123789894448</c:v>
                </c:pt>
                <c:pt idx="4">
                  <c:v>37.07118574224786</c:v>
                </c:pt>
                <c:pt idx="5">
                  <c:v>40.05638630144559</c:v>
                </c:pt>
                <c:pt idx="6">
                  <c:v>39.64750052144893</c:v>
                </c:pt>
                <c:pt idx="7">
                  <c:v>37.72161009324824</c:v>
                </c:pt>
                <c:pt idx="8">
                  <c:v>37.280428553631495</c:v>
                </c:pt>
                <c:pt idx="9">
                  <c:v>35.95862483368385</c:v>
                </c:pt>
                <c:pt idx="10">
                  <c:v>35.6097251853573</c:v>
                </c:pt>
                <c:pt idx="11">
                  <c:v>34.914616730695734</c:v>
                </c:pt>
                <c:pt idx="12">
                  <c:v>33.556676361226664</c:v>
                </c:pt>
                <c:pt idx="13">
                  <c:v>34.51351832088225</c:v>
                </c:pt>
                <c:pt idx="14">
                  <c:v>34.53815600439449</c:v>
                </c:pt>
                <c:pt idx="15">
                  <c:v>35.574051078967685</c:v>
                </c:pt>
                <c:pt idx="16">
                  <c:v>36.661485530658936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AL_Data2!$S$3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AL_Data2!$S$4:$S$20</c:f>
              <c:numCache>
                <c:ptCount val="17"/>
                <c:pt idx="0">
                  <c:v>0.3943892547531347</c:v>
                </c:pt>
                <c:pt idx="1">
                  <c:v>0.4785506750982738</c:v>
                </c:pt>
                <c:pt idx="2">
                  <c:v>0.4687373723768217</c:v>
                </c:pt>
                <c:pt idx="3">
                  <c:v>0.4371994253950409</c:v>
                </c:pt>
                <c:pt idx="4">
                  <c:v>0.41894165722330967</c:v>
                </c:pt>
                <c:pt idx="5">
                  <c:v>0.3938748998037535</c:v>
                </c:pt>
                <c:pt idx="6">
                  <c:v>0.46003383624185956</c:v>
                </c:pt>
                <c:pt idx="7">
                  <c:v>0.5387440595264555</c:v>
                </c:pt>
                <c:pt idx="8">
                  <c:v>0.5917528341846269</c:v>
                </c:pt>
                <c:pt idx="9">
                  <c:v>0.5901540838662603</c:v>
                </c:pt>
                <c:pt idx="10">
                  <c:v>0.671722185843138</c:v>
                </c:pt>
                <c:pt idx="11">
                  <c:v>0.8136050043244766</c:v>
                </c:pt>
                <c:pt idx="12">
                  <c:v>0.8209697014320951</c:v>
                </c:pt>
                <c:pt idx="13">
                  <c:v>0.8751334044823906</c:v>
                </c:pt>
                <c:pt idx="14">
                  <c:v>0.8924195047747824</c:v>
                </c:pt>
                <c:pt idx="15">
                  <c:v>0.9589891599825486</c:v>
                </c:pt>
                <c:pt idx="16">
                  <c:v>0.9378438324106253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AL_Data2!$T$3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AL_Data2!$T$4:$T$20</c:f>
              <c:numCache>
                <c:ptCount val="17"/>
                <c:pt idx="0">
                  <c:v>0.09301633366819213</c:v>
                </c:pt>
                <c:pt idx="1">
                  <c:v>0.1059647923431892</c:v>
                </c:pt>
                <c:pt idx="2">
                  <c:v>0.056571751838581937</c:v>
                </c:pt>
                <c:pt idx="3">
                  <c:v>0.03955613848812275</c:v>
                </c:pt>
                <c:pt idx="4">
                  <c:v>0.034339480100271276</c:v>
                </c:pt>
                <c:pt idx="5">
                  <c:v>0.060808756460930376</c:v>
                </c:pt>
                <c:pt idx="6">
                  <c:v>0.08690815546130849</c:v>
                </c:pt>
                <c:pt idx="7">
                  <c:v>0.12701235195122726</c:v>
                </c:pt>
                <c:pt idx="8">
                  <c:v>0.19413645612723723</c:v>
                </c:pt>
                <c:pt idx="9">
                  <c:v>0.2564487746255204</c:v>
                </c:pt>
                <c:pt idx="10">
                  <c:v>0.28938974673116324</c:v>
                </c:pt>
                <c:pt idx="11">
                  <c:v>0.31981012530925035</c:v>
                </c:pt>
                <c:pt idx="12">
                  <c:v>0.27887199499318926</c:v>
                </c:pt>
                <c:pt idx="13">
                  <c:v>0.3032728566346496</c:v>
                </c:pt>
                <c:pt idx="14">
                  <c:v>0.30423392208231215</c:v>
                </c:pt>
                <c:pt idx="15">
                  <c:v>0.3188240426888613</c:v>
                </c:pt>
                <c:pt idx="16">
                  <c:v>0.3353184652194415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AL_Data2!$U$3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AL_Data2!$U$4:$U$20</c:f>
              <c:numCache>
                <c:ptCount val="17"/>
                <c:pt idx="0">
                  <c:v>29.984745321278417</c:v>
                </c:pt>
                <c:pt idx="1">
                  <c:v>31.389506067338917</c:v>
                </c:pt>
                <c:pt idx="2">
                  <c:v>32.21626572560006</c:v>
                </c:pt>
                <c:pt idx="3">
                  <c:v>32.8274311410905</c:v>
                </c:pt>
                <c:pt idx="4">
                  <c:v>32.50918581092682</c:v>
                </c:pt>
                <c:pt idx="5">
                  <c:v>31.422924901185773</c:v>
                </c:pt>
                <c:pt idx="6">
                  <c:v>31.718000417159146</c:v>
                </c:pt>
                <c:pt idx="7">
                  <c:v>33.133288879010145</c:v>
                </c:pt>
                <c:pt idx="8">
                  <c:v>33.61052281881982</c:v>
                </c:pt>
                <c:pt idx="9">
                  <c:v>34.495042705695525</c:v>
                </c:pt>
                <c:pt idx="10">
                  <c:v>32.817219746097464</c:v>
                </c:pt>
                <c:pt idx="11">
                  <c:v>31.102037532433574</c:v>
                </c:pt>
                <c:pt idx="12">
                  <c:v>30.757832345469943</c:v>
                </c:pt>
                <c:pt idx="13">
                  <c:v>28.57346140163643</c:v>
                </c:pt>
                <c:pt idx="14">
                  <c:v>26.60356629764219</c:v>
                </c:pt>
                <c:pt idx="15">
                  <c:v>25.84656173440279</c:v>
                </c:pt>
                <c:pt idx="16">
                  <c:v>24.23461813863323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AL_Data2!$V$3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20168613"/>
        <c:axId val="47299790"/>
      </c:scatterChart>
      <c:valAx>
        <c:axId val="2016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7299790"/>
        <c:crosses val="autoZero"/>
        <c:crossBetween val="midCat"/>
        <c:dispUnits/>
        <c:majorUnit val="1"/>
      </c:valAx>
      <c:valAx>
        <c:axId val="47299790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01686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TOTAL ADMISSIONS: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81"/>
          <c:w val="0.9385"/>
          <c:h val="0.839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AL_Data2!$R$3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AL_Data2!$R$4:$R$20</c:f>
              <c:numCache>
                <c:ptCount val="17"/>
                <c:pt idx="0">
                  <c:v>34.65788592476839</c:v>
                </c:pt>
                <c:pt idx="1">
                  <c:v>33.90189711160485</c:v>
                </c:pt>
                <c:pt idx="2">
                  <c:v>34.751218986557475</c:v>
                </c:pt>
                <c:pt idx="3">
                  <c:v>36.38123789894448</c:v>
                </c:pt>
                <c:pt idx="4">
                  <c:v>37.07118574224786</c:v>
                </c:pt>
                <c:pt idx="5">
                  <c:v>40.05638630144559</c:v>
                </c:pt>
                <c:pt idx="6">
                  <c:v>39.64750052144893</c:v>
                </c:pt>
                <c:pt idx="7">
                  <c:v>37.72161009324824</c:v>
                </c:pt>
                <c:pt idx="8">
                  <c:v>37.280428553631495</c:v>
                </c:pt>
                <c:pt idx="9">
                  <c:v>35.95862483368385</c:v>
                </c:pt>
                <c:pt idx="10">
                  <c:v>35.6097251853573</c:v>
                </c:pt>
                <c:pt idx="11">
                  <c:v>34.914616730695734</c:v>
                </c:pt>
                <c:pt idx="12">
                  <c:v>33.556676361226664</c:v>
                </c:pt>
                <c:pt idx="13">
                  <c:v>34.51351832088225</c:v>
                </c:pt>
                <c:pt idx="14">
                  <c:v>34.53815600439449</c:v>
                </c:pt>
                <c:pt idx="15">
                  <c:v>35.574051078967685</c:v>
                </c:pt>
                <c:pt idx="16">
                  <c:v>36.661485530658936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AL_Data2!$S$3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AL_Data2!$S$4:$S$20</c:f>
              <c:numCache>
                <c:ptCount val="17"/>
                <c:pt idx="0">
                  <c:v>0.3943892547531347</c:v>
                </c:pt>
                <c:pt idx="1">
                  <c:v>0.4785506750982738</c:v>
                </c:pt>
                <c:pt idx="2">
                  <c:v>0.4687373723768217</c:v>
                </c:pt>
                <c:pt idx="3">
                  <c:v>0.4371994253950409</c:v>
                </c:pt>
                <c:pt idx="4">
                  <c:v>0.41894165722330967</c:v>
                </c:pt>
                <c:pt idx="5">
                  <c:v>0.3938748998037535</c:v>
                </c:pt>
                <c:pt idx="6">
                  <c:v>0.46003383624185956</c:v>
                </c:pt>
                <c:pt idx="7">
                  <c:v>0.5387440595264555</c:v>
                </c:pt>
                <c:pt idx="8">
                  <c:v>0.5917528341846269</c:v>
                </c:pt>
                <c:pt idx="9">
                  <c:v>0.5901540838662603</c:v>
                </c:pt>
                <c:pt idx="10">
                  <c:v>0.671722185843138</c:v>
                </c:pt>
                <c:pt idx="11">
                  <c:v>0.8136050043244766</c:v>
                </c:pt>
                <c:pt idx="12">
                  <c:v>0.8209697014320951</c:v>
                </c:pt>
                <c:pt idx="13">
                  <c:v>0.8751334044823906</c:v>
                </c:pt>
                <c:pt idx="14">
                  <c:v>0.8924195047747824</c:v>
                </c:pt>
                <c:pt idx="15">
                  <c:v>0.9589891599825486</c:v>
                </c:pt>
                <c:pt idx="16">
                  <c:v>0.9378438324106253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AL_Data2!$T$3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AL_Data2!$T$4:$T$20</c:f>
              <c:numCache>
                <c:ptCount val="17"/>
                <c:pt idx="0">
                  <c:v>0.09301633366819213</c:v>
                </c:pt>
                <c:pt idx="1">
                  <c:v>0.1059647923431892</c:v>
                </c:pt>
                <c:pt idx="2">
                  <c:v>0.056571751838581937</c:v>
                </c:pt>
                <c:pt idx="3">
                  <c:v>0.03955613848812275</c:v>
                </c:pt>
                <c:pt idx="4">
                  <c:v>0.034339480100271276</c:v>
                </c:pt>
                <c:pt idx="5">
                  <c:v>0.060808756460930376</c:v>
                </c:pt>
                <c:pt idx="6">
                  <c:v>0.08690815546130849</c:v>
                </c:pt>
                <c:pt idx="7">
                  <c:v>0.12701235195122726</c:v>
                </c:pt>
                <c:pt idx="8">
                  <c:v>0.19413645612723723</c:v>
                </c:pt>
                <c:pt idx="9">
                  <c:v>0.2564487746255204</c:v>
                </c:pt>
                <c:pt idx="10">
                  <c:v>0.28938974673116324</c:v>
                </c:pt>
                <c:pt idx="11">
                  <c:v>0.31981012530925035</c:v>
                </c:pt>
                <c:pt idx="12">
                  <c:v>0.27887199499318926</c:v>
                </c:pt>
                <c:pt idx="13">
                  <c:v>0.3032728566346496</c:v>
                </c:pt>
                <c:pt idx="14">
                  <c:v>0.30423392208231215</c:v>
                </c:pt>
                <c:pt idx="15">
                  <c:v>0.3188240426888613</c:v>
                </c:pt>
                <c:pt idx="16">
                  <c:v>0.3353184652194415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AL_Data2!$U$3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AL_Data2!$U$4:$U$20</c:f>
              <c:numCache>
                <c:ptCount val="17"/>
                <c:pt idx="0">
                  <c:v>29.984745321278417</c:v>
                </c:pt>
                <c:pt idx="1">
                  <c:v>31.389506067338917</c:v>
                </c:pt>
                <c:pt idx="2">
                  <c:v>32.21626572560006</c:v>
                </c:pt>
                <c:pt idx="3">
                  <c:v>32.8274311410905</c:v>
                </c:pt>
                <c:pt idx="4">
                  <c:v>32.50918581092682</c:v>
                </c:pt>
                <c:pt idx="5">
                  <c:v>31.422924901185773</c:v>
                </c:pt>
                <c:pt idx="6">
                  <c:v>31.718000417159146</c:v>
                </c:pt>
                <c:pt idx="7">
                  <c:v>33.133288879010145</c:v>
                </c:pt>
                <c:pt idx="8">
                  <c:v>33.61052281881982</c:v>
                </c:pt>
                <c:pt idx="9">
                  <c:v>34.495042705695525</c:v>
                </c:pt>
                <c:pt idx="10">
                  <c:v>32.817219746097464</c:v>
                </c:pt>
                <c:pt idx="11">
                  <c:v>31.102037532433574</c:v>
                </c:pt>
                <c:pt idx="12">
                  <c:v>30.757832345469943</c:v>
                </c:pt>
                <c:pt idx="13">
                  <c:v>28.57346140163643</c:v>
                </c:pt>
                <c:pt idx="14">
                  <c:v>26.60356629764219</c:v>
                </c:pt>
                <c:pt idx="15">
                  <c:v>25.84656173440279</c:v>
                </c:pt>
                <c:pt idx="16">
                  <c:v>24.23461813863323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AL_Data2!$V$3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AL_Data2!$P$4:$P$20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AL_Data2!$V$4:$V$20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23044927"/>
        <c:axId val="6077752"/>
      </c:scatterChart>
      <c:valAx>
        <c:axId val="2304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6077752"/>
        <c:crosses val="autoZero"/>
        <c:crossBetween val="midCat"/>
        <c:dispUnits/>
        <c:majorUnit val="1"/>
      </c:valAx>
      <c:valAx>
        <c:axId val="6077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PERCENT OF TOTAL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230449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AL_Data2!$D$3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AL_Data2!$D$4:$D$20</c:f>
              <c:numCache>
                <c:ptCount val="17"/>
                <c:pt idx="0">
                  <c:v>106</c:v>
                </c:pt>
                <c:pt idx="1">
                  <c:v>140</c:v>
                </c:pt>
                <c:pt idx="2">
                  <c:v>174</c:v>
                </c:pt>
                <c:pt idx="3">
                  <c:v>210</c:v>
                </c:pt>
                <c:pt idx="4">
                  <c:v>244</c:v>
                </c:pt>
                <c:pt idx="5">
                  <c:v>285</c:v>
                </c:pt>
                <c:pt idx="6">
                  <c:v>397</c:v>
                </c:pt>
                <c:pt idx="7">
                  <c:v>509</c:v>
                </c:pt>
                <c:pt idx="8">
                  <c:v>570</c:v>
                </c:pt>
                <c:pt idx="9">
                  <c:v>550</c:v>
                </c:pt>
                <c:pt idx="10">
                  <c:v>636</c:v>
                </c:pt>
                <c:pt idx="11">
                  <c:v>809</c:v>
                </c:pt>
                <c:pt idx="12">
                  <c:v>892</c:v>
                </c:pt>
                <c:pt idx="13">
                  <c:v>984</c:v>
                </c:pt>
                <c:pt idx="14">
                  <c:v>1056</c:v>
                </c:pt>
                <c:pt idx="15">
                  <c:v>1143</c:v>
                </c:pt>
                <c:pt idx="16">
                  <c:v>1074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AL_Data2!$E$3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AL_Data2!$E$4:$E$20</c:f>
              <c:numCache>
                <c:ptCount val="17"/>
                <c:pt idx="0">
                  <c:v>25</c:v>
                </c:pt>
                <c:pt idx="1">
                  <c:v>31</c:v>
                </c:pt>
                <c:pt idx="2">
                  <c:v>21</c:v>
                </c:pt>
                <c:pt idx="3">
                  <c:v>19</c:v>
                </c:pt>
                <c:pt idx="4">
                  <c:v>20</c:v>
                </c:pt>
                <c:pt idx="5">
                  <c:v>44</c:v>
                </c:pt>
                <c:pt idx="6">
                  <c:v>75</c:v>
                </c:pt>
                <c:pt idx="7">
                  <c:v>120</c:v>
                </c:pt>
                <c:pt idx="8">
                  <c:v>187</c:v>
                </c:pt>
                <c:pt idx="9">
                  <c:v>239</c:v>
                </c:pt>
                <c:pt idx="10">
                  <c:v>274</c:v>
                </c:pt>
                <c:pt idx="11">
                  <c:v>318</c:v>
                </c:pt>
                <c:pt idx="12">
                  <c:v>303</c:v>
                </c:pt>
                <c:pt idx="13">
                  <c:v>341</c:v>
                </c:pt>
                <c:pt idx="14">
                  <c:v>360</c:v>
                </c:pt>
                <c:pt idx="15">
                  <c:v>380</c:v>
                </c:pt>
                <c:pt idx="16">
                  <c:v>384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AL_Data2!$F$3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AL_Data2!$F$4:$F$20</c:f>
              <c:numCache>
                <c:ptCount val="17"/>
                <c:pt idx="0">
                  <c:v>8059</c:v>
                </c:pt>
                <c:pt idx="1">
                  <c:v>9183</c:v>
                </c:pt>
                <c:pt idx="2">
                  <c:v>11959</c:v>
                </c:pt>
                <c:pt idx="3">
                  <c:v>15768</c:v>
                </c:pt>
                <c:pt idx="4">
                  <c:v>18934</c:v>
                </c:pt>
                <c:pt idx="5">
                  <c:v>22737</c:v>
                </c:pt>
                <c:pt idx="6">
                  <c:v>27372</c:v>
                </c:pt>
                <c:pt idx="7">
                  <c:v>31304</c:v>
                </c:pt>
                <c:pt idx="8">
                  <c:v>32375</c:v>
                </c:pt>
                <c:pt idx="9">
                  <c:v>32148</c:v>
                </c:pt>
                <c:pt idx="10">
                  <c:v>31072</c:v>
                </c:pt>
                <c:pt idx="11">
                  <c:v>30926</c:v>
                </c:pt>
                <c:pt idx="12">
                  <c:v>33419</c:v>
                </c:pt>
                <c:pt idx="13">
                  <c:v>32128</c:v>
                </c:pt>
                <c:pt idx="14">
                  <c:v>31480</c:v>
                </c:pt>
                <c:pt idx="15">
                  <c:v>30806</c:v>
                </c:pt>
                <c:pt idx="16">
                  <c:v>27753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AL_Data2!$G$3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AL_Data2!$A$4:$A$20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AL_Data2!$G$4:$G$20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54699769"/>
        <c:axId val="22535874"/>
      </c:scatterChart>
      <c:valAx>
        <c:axId val="5469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535874"/>
        <c:crosses val="autoZero"/>
        <c:crossBetween val="midCat"/>
        <c:dispUnits/>
        <c:majorUnit val="1"/>
      </c:valAx>
      <c:valAx>
        <c:axId val="22535874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699769"/>
        <c:crosses val="autoZero"/>
        <c:crossBetween val="midCat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35"/>
          <c:y val="0.95125"/>
          <c:w val="0.671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ADMISSIONS, BY RACE, PER 100,000: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AL_Data2!$AM$3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AL_Data2!$AM$4:$AM$20</c:f>
              <c:numCache>
                <c:ptCount val="17"/>
                <c:pt idx="0">
                  <c:v>60.169154793665214</c:v>
                </c:pt>
                <c:pt idx="1">
                  <c:v>78.18826617519755</c:v>
                </c:pt>
                <c:pt idx="2">
                  <c:v>95.7944053865084</c:v>
                </c:pt>
                <c:pt idx="3">
                  <c:v>114.22168797898321</c:v>
                </c:pt>
                <c:pt idx="4">
                  <c:v>131.5214989138696</c:v>
                </c:pt>
                <c:pt idx="5">
                  <c:v>153.20439078408396</c:v>
                </c:pt>
                <c:pt idx="6">
                  <c:v>213.93890077438337</c:v>
                </c:pt>
                <c:pt idx="7">
                  <c:v>273.0584151882708</c:v>
                </c:pt>
                <c:pt idx="8">
                  <c:v>303.91409361620447</c:v>
                </c:pt>
                <c:pt idx="9">
                  <c:v>291.54828039523346</c:v>
                </c:pt>
                <c:pt idx="10">
                  <c:v>336.4830118403928</c:v>
                </c:pt>
                <c:pt idx="11">
                  <c:v>428.4140735876634</c:v>
                </c:pt>
                <c:pt idx="12">
                  <c:v>473.32505545119767</c:v>
                </c:pt>
                <c:pt idx="13">
                  <c:v>520.772691188145</c:v>
                </c:pt>
                <c:pt idx="14">
                  <c:v>558.4228784161096</c:v>
                </c:pt>
                <c:pt idx="15">
                  <c:v>600.4254983846821</c:v>
                </c:pt>
                <c:pt idx="16">
                  <c:v>562.3890538353991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AL_Data2!$AN$3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AL_Data2!$AN$4:$AN$20</c:f>
              <c:numCache>
                <c:ptCount val="17"/>
                <c:pt idx="0">
                  <c:v>1.4633892211432815</c:v>
                </c:pt>
                <c:pt idx="1">
                  <c:v>1.6837375932980727</c:v>
                </c:pt>
                <c:pt idx="2">
                  <c:v>1.0586155425933963</c:v>
                </c:pt>
                <c:pt idx="3">
                  <c:v>0.890643508685415</c:v>
                </c:pt>
                <c:pt idx="4">
                  <c:v>0.877213758571475</c:v>
                </c:pt>
                <c:pt idx="5">
                  <c:v>1.8103300725448632</c:v>
                </c:pt>
                <c:pt idx="6">
                  <c:v>2.8915372800118435</c:v>
                </c:pt>
                <c:pt idx="7">
                  <c:v>4.337043191890308</c:v>
                </c:pt>
                <c:pt idx="8">
                  <c:v>6.449265490739096</c:v>
                </c:pt>
                <c:pt idx="9">
                  <c:v>7.864159962936444</c:v>
                </c:pt>
                <c:pt idx="10">
                  <c:v>8.660523595027595</c:v>
                </c:pt>
                <c:pt idx="11">
                  <c:v>9.737462098919142</c:v>
                </c:pt>
                <c:pt idx="12">
                  <c:v>9.00249395822724</c:v>
                </c:pt>
                <c:pt idx="13">
                  <c:v>9.85389647918256</c:v>
                </c:pt>
                <c:pt idx="14">
                  <c:v>10.088662529194067</c:v>
                </c:pt>
                <c:pt idx="15">
                  <c:v>10.360575284575011</c:v>
                </c:pt>
                <c:pt idx="16">
                  <c:v>10.204428722065376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AL_Data2!$AO$3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AL_Data2!$AJ$4:$AJ$20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AL_Data2!$AO$4:$AO$20</c:f>
              <c:numCache>
                <c:ptCount val="17"/>
                <c:pt idx="0">
                  <c:v>149.58109312801184</c:v>
                </c:pt>
                <c:pt idx="1">
                  <c:v>162.3485396675488</c:v>
                </c:pt>
                <c:pt idx="2">
                  <c:v>200.9592742814307</c:v>
                </c:pt>
                <c:pt idx="3">
                  <c:v>251.350803340632</c:v>
                </c:pt>
                <c:pt idx="4">
                  <c:v>285.92570220477194</c:v>
                </c:pt>
                <c:pt idx="5">
                  <c:v>325.0413038477874</c:v>
                </c:pt>
                <c:pt idx="6">
                  <c:v>370.61780194884415</c:v>
                </c:pt>
                <c:pt idx="7">
                  <c:v>402.58915342204</c:v>
                </c:pt>
                <c:pt idx="8">
                  <c:v>401.21796762496314</c:v>
                </c:pt>
                <c:pt idx="9">
                  <c:v>383.6716835904452</c:v>
                </c:pt>
                <c:pt idx="10">
                  <c:v>357.786367270838</c:v>
                </c:pt>
                <c:pt idx="11">
                  <c:v>345.1136885462228</c:v>
                </c:pt>
                <c:pt idx="12">
                  <c:v>363.2077968331723</c:v>
                </c:pt>
                <c:pt idx="13">
                  <c:v>339.0286230571121</c:v>
                </c:pt>
                <c:pt idx="14">
                  <c:v>321.4036231213764</c:v>
                </c:pt>
                <c:pt idx="15">
                  <c:v>304.2464232082956</c:v>
                </c:pt>
                <c:pt idx="16">
                  <c:v>265.33478858114864</c:v>
                </c:pt>
              </c:numCache>
            </c:numRef>
          </c:yVal>
          <c:smooth val="0"/>
        </c:ser>
        <c:axId val="1496275"/>
        <c:axId val="13466476"/>
      </c:scatterChart>
      <c:valAx>
        <c:axId val="1496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3466476"/>
        <c:crosses val="autoZero"/>
        <c:crossBetween val="midCat"/>
        <c:dispUnits/>
        <c:majorUnit val="1"/>
      </c:valAx>
      <c:valAx>
        <c:axId val="13466476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96275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PERCENT OF NEW ADMISSIONS:  CALIFORNIA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7"/>
          <c:w val="0.9385"/>
          <c:h val="0.861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AL_Data2!$R$24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AL_Data2!$R$25:$R$41</c:f>
              <c:numCache>
                <c:ptCount val="17"/>
                <c:pt idx="0">
                  <c:v>33.69822322459981</c:v>
                </c:pt>
                <c:pt idx="1">
                  <c:v>31.14330056906363</c:v>
                </c:pt>
                <c:pt idx="2">
                  <c:v>31.70406905055487</c:v>
                </c:pt>
                <c:pt idx="3">
                  <c:v>31.98792583009918</c:v>
                </c:pt>
                <c:pt idx="4">
                  <c:v>33.35235920852359</c:v>
                </c:pt>
                <c:pt idx="5">
                  <c:v>35.42070372259051</c:v>
                </c:pt>
                <c:pt idx="6">
                  <c:v>34.338726697150896</c:v>
                </c:pt>
                <c:pt idx="7">
                  <c:v>30.21060275962237</c:v>
                </c:pt>
                <c:pt idx="8">
                  <c:v>28.309896524276994</c:v>
                </c:pt>
                <c:pt idx="9">
                  <c:v>27.856265356265357</c:v>
                </c:pt>
                <c:pt idx="10">
                  <c:v>28.52062588904694</c:v>
                </c:pt>
                <c:pt idx="11">
                  <c:v>27.80979827089337</c:v>
                </c:pt>
                <c:pt idx="12">
                  <c:v>25.828276487410196</c:v>
                </c:pt>
                <c:pt idx="13">
                  <c:v>26.713083432965277</c:v>
                </c:pt>
                <c:pt idx="14">
                  <c:v>26.932001136471257</c:v>
                </c:pt>
                <c:pt idx="15">
                  <c:v>26.60767375986141</c:v>
                </c:pt>
                <c:pt idx="16">
                  <c:v>27.532311391644125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AL_Data2!$S$24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AL_Data2!$S$25:$S$41</c:f>
              <c:numCache>
                <c:ptCount val="17"/>
                <c:pt idx="0">
                  <c:v>0.22003410528631936</c:v>
                </c:pt>
                <c:pt idx="1">
                  <c:v>0.425360694372593</c:v>
                </c:pt>
                <c:pt idx="2">
                  <c:v>0.47348951911220716</c:v>
                </c:pt>
                <c:pt idx="3">
                  <c:v>0.38809831824062097</c:v>
                </c:pt>
                <c:pt idx="4">
                  <c:v>0.43759512937595124</c:v>
                </c:pt>
                <c:pt idx="5">
                  <c:v>0.4113547509773925</c:v>
                </c:pt>
                <c:pt idx="6">
                  <c:v>0.5451987337319733</c:v>
                </c:pt>
                <c:pt idx="7">
                  <c:v>0.6120966905280631</c:v>
                </c:pt>
                <c:pt idx="8">
                  <c:v>0.7057574953568586</c:v>
                </c:pt>
                <c:pt idx="9">
                  <c:v>0.5988943488943489</c:v>
                </c:pt>
                <c:pt idx="10">
                  <c:v>0.6502743344848608</c:v>
                </c:pt>
                <c:pt idx="11">
                  <c:v>0.867173172648677</c:v>
                </c:pt>
                <c:pt idx="12">
                  <c:v>0.7532956685499058</c:v>
                </c:pt>
                <c:pt idx="13">
                  <c:v>0.6845300888482546</c:v>
                </c:pt>
                <c:pt idx="14">
                  <c:v>0.677147457145563</c:v>
                </c:pt>
                <c:pt idx="15">
                  <c:v>0.8029590092937238</c:v>
                </c:pt>
                <c:pt idx="16">
                  <c:v>0.6787897004308185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AL_Data2!$T$24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AL_Data2!$T$25:$T$41</c:f>
              <c:numCache>
                <c:ptCount val="17"/>
                <c:pt idx="0">
                  <c:v>0.02750426316078992</c:v>
                </c:pt>
                <c:pt idx="1">
                  <c:v>0.028740587457607634</c:v>
                </c:pt>
                <c:pt idx="2">
                  <c:v>0.014796547472256474</c:v>
                </c:pt>
                <c:pt idx="3">
                  <c:v>0.0043122035360069</c:v>
                </c:pt>
                <c:pt idx="4">
                  <c:v>0.007610350076103501</c:v>
                </c:pt>
                <c:pt idx="5">
                  <c:v>0.08839027706952235</c:v>
                </c:pt>
                <c:pt idx="6">
                  <c:v>0.1084535115488334</c:v>
                </c:pt>
                <c:pt idx="7">
                  <c:v>0.225645813881108</c:v>
                </c:pt>
                <c:pt idx="8">
                  <c:v>0.37675776067922523</c:v>
                </c:pt>
                <c:pt idx="9">
                  <c:v>0.43253480753480755</c:v>
                </c:pt>
                <c:pt idx="10">
                  <c:v>0.46230440967283076</c:v>
                </c:pt>
                <c:pt idx="11">
                  <c:v>0.5003929787791459</c:v>
                </c:pt>
                <c:pt idx="12">
                  <c:v>0.39757271395689475</c:v>
                </c:pt>
                <c:pt idx="13">
                  <c:v>0.3657078556860539</c:v>
                </c:pt>
                <c:pt idx="14">
                  <c:v>0.34567667392745527</c:v>
                </c:pt>
                <c:pt idx="15">
                  <c:v>0.40733197556008144</c:v>
                </c:pt>
                <c:pt idx="16">
                  <c:v>0.5009518084360285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AL_Data2!$U$24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AL_Data2!$U$25:$U$41</c:f>
              <c:numCache>
                <c:ptCount val="17"/>
                <c:pt idx="0">
                  <c:v>30.881786676934926</c:v>
                </c:pt>
                <c:pt idx="1">
                  <c:v>33.40805886072311</c:v>
                </c:pt>
                <c:pt idx="2">
                  <c:v>34.4019728729963</c:v>
                </c:pt>
                <c:pt idx="3">
                  <c:v>35.894782233721436</c:v>
                </c:pt>
                <c:pt idx="4">
                  <c:v>35.43759512937596</c:v>
                </c:pt>
                <c:pt idx="5">
                  <c:v>34.6625871154173</c:v>
                </c:pt>
                <c:pt idx="6">
                  <c:v>35.733966467346704</c:v>
                </c:pt>
                <c:pt idx="7">
                  <c:v>38.98225957049487</c:v>
                </c:pt>
                <c:pt idx="8">
                  <c:v>40.77474131069249</c:v>
                </c:pt>
                <c:pt idx="9">
                  <c:v>41.2981162981163</c:v>
                </c:pt>
                <c:pt idx="10">
                  <c:v>38.17821580979476</c:v>
                </c:pt>
                <c:pt idx="11">
                  <c:v>37.75740110034058</c:v>
                </c:pt>
                <c:pt idx="12">
                  <c:v>40.38734277277906</c:v>
                </c:pt>
                <c:pt idx="13">
                  <c:v>39.05806784349579</c:v>
                </c:pt>
                <c:pt idx="14">
                  <c:v>37.11288947817028</c:v>
                </c:pt>
                <c:pt idx="15">
                  <c:v>38.593534190135074</c:v>
                </c:pt>
                <c:pt idx="16">
                  <c:v>38.60084159903817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AL_Data2!$V$24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AL_Data2!$P$25:$P$41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AL_Data2!$V$25:$V$41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54089421"/>
        <c:axId val="17042742"/>
      </c:scatterChart>
      <c:valAx>
        <c:axId val="5408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7042742"/>
        <c:crosses val="autoZero"/>
        <c:crossBetween val="midCat"/>
        <c:dispUnits/>
        <c:majorUnit val="1"/>
      </c:valAx>
      <c:valAx>
        <c:axId val="1704274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NEW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4089421"/>
        <c:crosses val="autoZero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RACE:  CALIFORNIA</a:t>
            </a:r>
          </a:p>
        </c:rich>
      </c:tx>
      <c:layout>
        <c:manualLayout>
          <c:xMode val="factor"/>
          <c:yMode val="factor"/>
          <c:x val="0.0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AL_Data2!$D$24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AL_Data2!$D$25:$D$41</c:f>
              <c:numCache>
                <c:ptCount val="17"/>
                <c:pt idx="0">
                  <c:v>40</c:v>
                </c:pt>
                <c:pt idx="1">
                  <c:v>74</c:v>
                </c:pt>
                <c:pt idx="2">
                  <c:v>96</c:v>
                </c:pt>
                <c:pt idx="3">
                  <c:v>90</c:v>
                </c:pt>
                <c:pt idx="4">
                  <c:v>115</c:v>
                </c:pt>
                <c:pt idx="5">
                  <c:v>121</c:v>
                </c:pt>
                <c:pt idx="6">
                  <c:v>186</c:v>
                </c:pt>
                <c:pt idx="7">
                  <c:v>236</c:v>
                </c:pt>
                <c:pt idx="8">
                  <c:v>266</c:v>
                </c:pt>
                <c:pt idx="9">
                  <c:v>234</c:v>
                </c:pt>
                <c:pt idx="10">
                  <c:v>256</c:v>
                </c:pt>
                <c:pt idx="11">
                  <c:v>331</c:v>
                </c:pt>
                <c:pt idx="12">
                  <c:v>324</c:v>
                </c:pt>
                <c:pt idx="13">
                  <c:v>292</c:v>
                </c:pt>
                <c:pt idx="14">
                  <c:v>286</c:v>
                </c:pt>
                <c:pt idx="15">
                  <c:v>343</c:v>
                </c:pt>
                <c:pt idx="16">
                  <c:v>271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AL_Data2!$E$24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AL_Data2!$E$25:$E$41</c:f>
              <c:numCache>
                <c:ptCount val="17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26</c:v>
                </c:pt>
                <c:pt idx="6">
                  <c:v>37</c:v>
                </c:pt>
                <c:pt idx="7">
                  <c:v>87</c:v>
                </c:pt>
                <c:pt idx="8">
                  <c:v>142</c:v>
                </c:pt>
                <c:pt idx="9">
                  <c:v>169</c:v>
                </c:pt>
                <c:pt idx="10">
                  <c:v>182</c:v>
                </c:pt>
                <c:pt idx="11">
                  <c:v>191</c:v>
                </c:pt>
                <c:pt idx="12">
                  <c:v>171</c:v>
                </c:pt>
                <c:pt idx="13">
                  <c:v>156</c:v>
                </c:pt>
                <c:pt idx="14">
                  <c:v>146</c:v>
                </c:pt>
                <c:pt idx="15">
                  <c:v>174</c:v>
                </c:pt>
                <c:pt idx="16">
                  <c:v>200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AL_Data2!$F$24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AL_Data2!$F$25:$F$41</c:f>
              <c:numCache>
                <c:ptCount val="17"/>
                <c:pt idx="0">
                  <c:v>5614</c:v>
                </c:pt>
                <c:pt idx="1">
                  <c:v>5812</c:v>
                </c:pt>
                <c:pt idx="2">
                  <c:v>6975</c:v>
                </c:pt>
                <c:pt idx="3">
                  <c:v>8324</c:v>
                </c:pt>
                <c:pt idx="4">
                  <c:v>9313</c:v>
                </c:pt>
                <c:pt idx="5">
                  <c:v>10196</c:v>
                </c:pt>
                <c:pt idx="6">
                  <c:v>12191</c:v>
                </c:pt>
                <c:pt idx="7">
                  <c:v>15030</c:v>
                </c:pt>
                <c:pt idx="8">
                  <c:v>15368</c:v>
                </c:pt>
                <c:pt idx="9">
                  <c:v>16136</c:v>
                </c:pt>
                <c:pt idx="10">
                  <c:v>15030</c:v>
                </c:pt>
                <c:pt idx="11">
                  <c:v>14412</c:v>
                </c:pt>
                <c:pt idx="12">
                  <c:v>17371</c:v>
                </c:pt>
                <c:pt idx="13">
                  <c:v>16661</c:v>
                </c:pt>
                <c:pt idx="14">
                  <c:v>15675</c:v>
                </c:pt>
                <c:pt idx="15">
                  <c:v>16486</c:v>
                </c:pt>
                <c:pt idx="16">
                  <c:v>15411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AL_Data2!$G$24</c:f>
              <c:strCache>
                <c:ptCount val="1"/>
                <c:pt idx="0">
                  <c:v>Race/Hisp NK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AL_Data2!$A$25:$A$41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AL_Data2!$G$25:$G$41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</c:ser>
        <c:axId val="19166951"/>
        <c:axId val="38284832"/>
      </c:scatterChart>
      <c:valAx>
        <c:axId val="19166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284832"/>
        <c:crosses val="autoZero"/>
        <c:crossBetween val="midCat"/>
        <c:dispUnits/>
        <c:majorUnit val="1"/>
      </c:valAx>
      <c:valAx>
        <c:axId val="38284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91669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5"/>
          <c:y val="0.94225"/>
          <c:w val="0.645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ADMISSIONS, BY RACE, PER 100,000: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6475"/>
          <c:w val="0.94475"/>
          <c:h val="0.86675"/>
        </c:manualLayout>
      </c:layout>
      <c:scatterChart>
        <c:scatterStyle val="line"/>
        <c:varyColors val="0"/>
        <c:ser>
          <c:idx val="0"/>
          <c:order val="0"/>
          <c:tx>
            <c:strRef>
              <c:f>AL_Data2!$AM$24</c:f>
              <c:strCache>
                <c:ptCount val="1"/>
                <c:pt idx="0">
                  <c:v>Amerind, NH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AL_Data2!$AM$25:$AM$41</c:f>
              <c:numCache>
                <c:ptCount val="17"/>
                <c:pt idx="0">
                  <c:v>22.705341431571778</c:v>
                </c:pt>
                <c:pt idx="1">
                  <c:v>41.328083549747284</c:v>
                </c:pt>
                <c:pt idx="2">
                  <c:v>52.8520857304874</c:v>
                </c:pt>
                <c:pt idx="3">
                  <c:v>48.95215199099281</c:v>
                </c:pt>
                <c:pt idx="4">
                  <c:v>61.98759170120903</c:v>
                </c:pt>
                <c:pt idx="5">
                  <c:v>65.04467117499705</c:v>
                </c:pt>
                <c:pt idx="6">
                  <c:v>100.23333890185216</c:v>
                </c:pt>
                <c:pt idx="7">
                  <c:v>126.60468759220416</c:v>
                </c:pt>
                <c:pt idx="8">
                  <c:v>141.82657702089543</c:v>
                </c:pt>
                <c:pt idx="9">
                  <c:v>124.04054111360841</c:v>
                </c:pt>
                <c:pt idx="10">
                  <c:v>135.4397028791518</c:v>
                </c:pt>
                <c:pt idx="11">
                  <c:v>175.28437374229492</c:v>
                </c:pt>
                <c:pt idx="12">
                  <c:v>171.92524435671305</c:v>
                </c:pt>
                <c:pt idx="13">
                  <c:v>154.53823762900237</c:v>
                </c:pt>
                <c:pt idx="14">
                  <c:v>151.2395295710297</c:v>
                </c:pt>
                <c:pt idx="15">
                  <c:v>180.18018018018017</c:v>
                </c:pt>
                <c:pt idx="16">
                  <c:v>141.90636274617614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AL_Data2!$AN$24</c:f>
              <c:strCache>
                <c:ptCount val="1"/>
                <c:pt idx="0">
                  <c:v>Asian/PI, NH</c:v>
                </c:pt>
              </c:strCache>
            </c:strRef>
          </c:tx>
          <c:spPr>
            <a:ln w="381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AL_Data2!$AN$25:$AN$41</c:f>
              <c:numCache>
                <c:ptCount val="17"/>
                <c:pt idx="0">
                  <c:v>0.29267784422865634</c:v>
                </c:pt>
                <c:pt idx="1">
                  <c:v>0.27157057956420527</c:v>
                </c:pt>
                <c:pt idx="2">
                  <c:v>0.15123079179905663</c:v>
                </c:pt>
                <c:pt idx="3">
                  <c:v>0.04687597414133762</c:v>
                </c:pt>
                <c:pt idx="4">
                  <c:v>0.0877213758571475</c:v>
                </c:pt>
                <c:pt idx="5">
                  <c:v>1.0697404974128737</c:v>
                </c:pt>
                <c:pt idx="6">
                  <c:v>1.4264917248058429</c:v>
                </c:pt>
                <c:pt idx="7">
                  <c:v>3.1443563141204725</c:v>
                </c:pt>
                <c:pt idx="8">
                  <c:v>4.897303206871399</c:v>
                </c:pt>
                <c:pt idx="9">
                  <c:v>5.560849513540833</c:v>
                </c:pt>
                <c:pt idx="10">
                  <c:v>5.75261056312052</c:v>
                </c:pt>
                <c:pt idx="11">
                  <c:v>5.848601449350805</c:v>
                </c:pt>
                <c:pt idx="12">
                  <c:v>5.080615402167848</c:v>
                </c:pt>
                <c:pt idx="13">
                  <c:v>4.5079409112975934</c:v>
                </c:pt>
                <c:pt idx="14">
                  <c:v>4.091513136839816</c:v>
                </c:pt>
                <c:pt idx="15">
                  <c:v>4.744052893463295</c:v>
                </c:pt>
                <c:pt idx="16">
                  <c:v>5.3148066260757165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AL_Data2!$AO$24</c:f>
              <c:strCache>
                <c:ptCount val="1"/>
                <c:pt idx="0">
                  <c:v>Hisp, All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AL_Data2!$AJ$25:$AJ$41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AL_Data2!$AO$25:$AO$41</c:f>
              <c:numCache>
                <c:ptCount val="17"/>
                <c:pt idx="0">
                  <c:v>104.20005668453386</c:v>
                </c:pt>
                <c:pt idx="1">
                  <c:v>102.75179272000368</c:v>
                </c:pt>
                <c:pt idx="2">
                  <c:v>117.20803897591597</c:v>
                </c:pt>
                <c:pt idx="3">
                  <c:v>132.68924955653353</c:v>
                </c:pt>
                <c:pt idx="4">
                  <c:v>140.63726970703715</c:v>
                </c:pt>
                <c:pt idx="5">
                  <c:v>145.75894506892027</c:v>
                </c:pt>
                <c:pt idx="6">
                  <c:v>165.06655061955132</c:v>
                </c:pt>
                <c:pt idx="7">
                  <c:v>193.29526501192373</c:v>
                </c:pt>
                <c:pt idx="8">
                  <c:v>190.45305718796706</c:v>
                </c:pt>
                <c:pt idx="9">
                  <c:v>192.5757834520164</c:v>
                </c:pt>
                <c:pt idx="10">
                  <c:v>173.0667192353468</c:v>
                </c:pt>
                <c:pt idx="11">
                  <c:v>160.8283799821562</c:v>
                </c:pt>
                <c:pt idx="12">
                  <c:v>188.79328043295837</c:v>
                </c:pt>
                <c:pt idx="13">
                  <c:v>175.8141150633262</c:v>
                </c:pt>
                <c:pt idx="14">
                  <c:v>160.0381763795291</c:v>
                </c:pt>
                <c:pt idx="15">
                  <c:v>162.81914344647024</c:v>
                </c:pt>
                <c:pt idx="16">
                  <c:v>147.3381049552871</c:v>
                </c:pt>
              </c:numCache>
            </c:numRef>
          </c:yVal>
          <c:smooth val="0"/>
        </c:ser>
        <c:axId val="9019169"/>
        <c:axId val="14063658"/>
      </c:scatterChart>
      <c:valAx>
        <c:axId val="901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4063658"/>
        <c:crosses val="autoZero"/>
        <c:crossBetween val="midCat"/>
        <c:dispUnits/>
        <c:majorUnit val="1"/>
      </c:valAx>
      <c:valAx>
        <c:axId val="14063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90191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5"/>
          <c:y val="0.9495"/>
          <c:w val="0.54175"/>
          <c:h val="0.04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475"/>
          <c:w val="0.922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AL_Data1!$E$5:$E$21</c:f>
              <c:numCache>
                <c:ptCount val="17"/>
                <c:pt idx="0">
                  <c:v>2427</c:v>
                </c:pt>
                <c:pt idx="1">
                  <c:v>1997</c:v>
                </c:pt>
                <c:pt idx="2">
                  <c:v>2135</c:v>
                </c:pt>
                <c:pt idx="3">
                  <c:v>2195</c:v>
                </c:pt>
                <c:pt idx="4">
                  <c:v>2304</c:v>
                </c:pt>
                <c:pt idx="5">
                  <c:v>2145</c:v>
                </c:pt>
                <c:pt idx="6">
                  <c:v>2189</c:v>
                </c:pt>
                <c:pt idx="7">
                  <c:v>2286</c:v>
                </c:pt>
                <c:pt idx="8">
                  <c:v>2098</c:v>
                </c:pt>
                <c:pt idx="9">
                  <c:v>2341</c:v>
                </c:pt>
                <c:pt idx="10">
                  <c:v>2351</c:v>
                </c:pt>
                <c:pt idx="11">
                  <c:v>2216</c:v>
                </c:pt>
                <c:pt idx="12">
                  <c:v>2193</c:v>
                </c:pt>
                <c:pt idx="13">
                  <c:v>2174</c:v>
                </c:pt>
                <c:pt idx="14">
                  <c:v>2041</c:v>
                </c:pt>
                <c:pt idx="15">
                  <c:v>1986</c:v>
                </c:pt>
                <c:pt idx="16">
                  <c:v>1736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AL_Data1!$F$5:$F$21</c:f>
              <c:numCache>
                <c:ptCount val="17"/>
                <c:pt idx="0">
                  <c:v>2878</c:v>
                </c:pt>
                <c:pt idx="1">
                  <c:v>2339</c:v>
                </c:pt>
                <c:pt idx="2">
                  <c:v>2627</c:v>
                </c:pt>
                <c:pt idx="3">
                  <c:v>2682</c:v>
                </c:pt>
                <c:pt idx="4">
                  <c:v>2753</c:v>
                </c:pt>
                <c:pt idx="5">
                  <c:v>2800</c:v>
                </c:pt>
                <c:pt idx="6">
                  <c:v>2723</c:v>
                </c:pt>
                <c:pt idx="7">
                  <c:v>2863</c:v>
                </c:pt>
                <c:pt idx="8">
                  <c:v>2688</c:v>
                </c:pt>
                <c:pt idx="9">
                  <c:v>2984</c:v>
                </c:pt>
                <c:pt idx="10">
                  <c:v>3135</c:v>
                </c:pt>
                <c:pt idx="11">
                  <c:v>2687</c:v>
                </c:pt>
                <c:pt idx="12">
                  <c:v>2553</c:v>
                </c:pt>
                <c:pt idx="13">
                  <c:v>2425</c:v>
                </c:pt>
                <c:pt idx="14">
                  <c:v>2343</c:v>
                </c:pt>
                <c:pt idx="15">
                  <c:v>2252</c:v>
                </c:pt>
                <c:pt idx="16">
                  <c:v>2028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AL_Data1!$G$5:$G$21</c:f>
              <c:numCache>
                <c:ptCount val="17"/>
                <c:pt idx="0">
                  <c:v>5305</c:v>
                </c:pt>
                <c:pt idx="1">
                  <c:v>4336</c:v>
                </c:pt>
                <c:pt idx="2">
                  <c:v>4762</c:v>
                </c:pt>
                <c:pt idx="3">
                  <c:v>4877</c:v>
                </c:pt>
                <c:pt idx="4">
                  <c:v>5057</c:v>
                </c:pt>
                <c:pt idx="5">
                  <c:v>4945</c:v>
                </c:pt>
                <c:pt idx="6">
                  <c:v>4912</c:v>
                </c:pt>
                <c:pt idx="7">
                  <c:v>5149</c:v>
                </c:pt>
                <c:pt idx="8">
                  <c:v>4786</c:v>
                </c:pt>
                <c:pt idx="9">
                  <c:v>5325</c:v>
                </c:pt>
                <c:pt idx="10">
                  <c:v>5486</c:v>
                </c:pt>
                <c:pt idx="11">
                  <c:v>4903</c:v>
                </c:pt>
                <c:pt idx="12">
                  <c:v>4746</c:v>
                </c:pt>
                <c:pt idx="13">
                  <c:v>4599</c:v>
                </c:pt>
                <c:pt idx="14">
                  <c:v>4384</c:v>
                </c:pt>
                <c:pt idx="15">
                  <c:v>4238</c:v>
                </c:pt>
                <c:pt idx="16">
                  <c:v>3764</c:v>
                </c:pt>
              </c:numCache>
            </c:numRef>
          </c:yVal>
          <c:smooth val="1"/>
        </c:ser>
        <c:axId val="12772885"/>
        <c:axId val="47847102"/>
      </c:scatterChart>
      <c:scatterChart>
        <c:scatterStyle val="lineMarker"/>
        <c:varyColors val="0"/>
        <c:ser>
          <c:idx val="5"/>
          <c:order val="3"/>
          <c:tx>
            <c:strRef>
              <c:f>AL_Data1!$A$23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AL_Data1!$F$28:$F$44</c:f>
              <c:numCache>
                <c:ptCount val="17"/>
                <c:pt idx="0">
                  <c:v>54.2507068803016</c:v>
                </c:pt>
                <c:pt idx="1">
                  <c:v>53.943726937269375</c:v>
                </c:pt>
                <c:pt idx="2">
                  <c:v>55.16589668206636</c:v>
                </c:pt>
                <c:pt idx="3">
                  <c:v>54.99282345704326</c:v>
                </c:pt>
                <c:pt idx="4">
                  <c:v>54.43939094324698</c:v>
                </c:pt>
                <c:pt idx="5">
                  <c:v>56.62285136501517</c:v>
                </c:pt>
                <c:pt idx="6">
                  <c:v>55.435667752442995</c:v>
                </c:pt>
                <c:pt idx="7">
                  <c:v>55.60302971450767</c:v>
                </c:pt>
                <c:pt idx="8">
                  <c:v>56.16381111575428</c:v>
                </c:pt>
                <c:pt idx="9">
                  <c:v>56.03755868544601</c:v>
                </c:pt>
                <c:pt idx="10">
                  <c:v>57.145461173897196</c:v>
                </c:pt>
                <c:pt idx="11">
                  <c:v>54.803181725474204</c:v>
                </c:pt>
                <c:pt idx="12">
                  <c:v>53.792667509481674</c:v>
                </c:pt>
                <c:pt idx="13">
                  <c:v>52.728854098717115</c:v>
                </c:pt>
                <c:pt idx="14">
                  <c:v>53.44434306569343</c:v>
                </c:pt>
                <c:pt idx="15">
                  <c:v>53.13827277017461</c:v>
                </c:pt>
                <c:pt idx="16">
                  <c:v>53.8788522848034</c:v>
                </c:pt>
              </c:numCache>
            </c:numRef>
          </c:yVal>
          <c:smooth val="0"/>
        </c:ser>
        <c:axId val="27970735"/>
        <c:axId val="50410024"/>
      </c:scatterChart>
      <c:valAx>
        <c:axId val="12772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7847102"/>
        <c:crossesAt val="0"/>
        <c:crossBetween val="midCat"/>
        <c:dispUnits/>
        <c:majorUnit val="1"/>
      </c:valAx>
      <c:valAx>
        <c:axId val="4784710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12772885"/>
        <c:crosses val="autoZero"/>
        <c:crossBetween val="midCat"/>
        <c:dispUnits/>
        <c:majorUnit val="1000"/>
      </c:valAx>
      <c:valAx>
        <c:axId val="27970735"/>
        <c:scaling>
          <c:orientation val="minMax"/>
        </c:scaling>
        <c:axPos val="b"/>
        <c:delete val="1"/>
        <c:majorTickMark val="in"/>
        <c:minorTickMark val="none"/>
        <c:tickLblPos val="nextTo"/>
        <c:crossAx val="50410024"/>
        <c:crosses val="max"/>
        <c:crossBetween val="midCat"/>
        <c:dispUnits/>
      </c:valAx>
      <c:valAx>
        <c:axId val="50410024"/>
        <c:scaling>
          <c:orientation val="minMax"/>
          <c:max val="1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797073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BURGLARY / ROBBERY, PER 100,000: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397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AL_Data3!$L$23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AL_Data3!$L$24:$L$40</c:f>
              <c:numCache>
                <c:ptCount val="17"/>
                <c:pt idx="0">
                  <c:v>14.967967808816558</c:v>
                </c:pt>
                <c:pt idx="1">
                  <c:v>12.272426230396766</c:v>
                </c:pt>
                <c:pt idx="2">
                  <c:v>13.018043435022037</c:v>
                </c:pt>
                <c:pt idx="3">
                  <c:v>13.261355889359088</c:v>
                </c:pt>
                <c:pt idx="4">
                  <c:v>13.801932090780051</c:v>
                </c:pt>
                <c:pt idx="5">
                  <c:v>12.753048424484236</c:v>
                </c:pt>
                <c:pt idx="6">
                  <c:v>12.892009251150355</c:v>
                </c:pt>
                <c:pt idx="7">
                  <c:v>13.376853946523012</c:v>
                </c:pt>
                <c:pt idx="8">
                  <c:v>12.26938756223293</c:v>
                </c:pt>
                <c:pt idx="9">
                  <c:v>13.696277069893021</c:v>
                </c:pt>
                <c:pt idx="10">
                  <c:v>13.885732294893971</c:v>
                </c:pt>
                <c:pt idx="11">
                  <c:v>13.24423517171605</c:v>
                </c:pt>
                <c:pt idx="12">
                  <c:v>13.231859711635964</c:v>
                </c:pt>
                <c:pt idx="13">
                  <c:v>13.186891308049239</c:v>
                </c:pt>
                <c:pt idx="14">
                  <c:v>12.379931046028352</c:v>
                </c:pt>
                <c:pt idx="15">
                  <c:v>12.030238422243317</c:v>
                </c:pt>
                <c:pt idx="16">
                  <c:v>10.50459385373551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AL_Data3!$M$24:$M$40</c:f>
              <c:numCache>
                <c:ptCount val="17"/>
                <c:pt idx="0">
                  <c:v>153.6414026744708</c:v>
                </c:pt>
                <c:pt idx="1">
                  <c:v>123.39035983139992</c:v>
                </c:pt>
                <c:pt idx="2">
                  <c:v>136.50518662550553</c:v>
                </c:pt>
                <c:pt idx="3">
                  <c:v>136.84643961995263</c:v>
                </c:pt>
                <c:pt idx="4">
                  <c:v>137.90823316660448</c:v>
                </c:pt>
                <c:pt idx="5">
                  <c:v>137.72485426988857</c:v>
                </c:pt>
                <c:pt idx="6">
                  <c:v>131.30744700806605</c:v>
                </c:pt>
                <c:pt idx="7">
                  <c:v>134.29007782539193</c:v>
                </c:pt>
                <c:pt idx="8">
                  <c:v>124.53917493723235</c:v>
                </c:pt>
                <c:pt idx="9">
                  <c:v>137.07603585659203</c:v>
                </c:pt>
                <c:pt idx="10">
                  <c:v>143.8830430506326</c:v>
                </c:pt>
                <c:pt idx="11">
                  <c:v>123.84246243245586</c:v>
                </c:pt>
                <c:pt idx="12">
                  <c:v>117.94141642420843</c:v>
                </c:pt>
                <c:pt idx="13">
                  <c:v>111.81484015780417</c:v>
                </c:pt>
                <c:pt idx="14">
                  <c:v>107.50941567737814</c:v>
                </c:pt>
                <c:pt idx="15">
                  <c:v>102.78726003944438</c:v>
                </c:pt>
                <c:pt idx="16">
                  <c:v>91.95781729868017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AL_Data3!$K$24:$K$40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AL_Data3!$N$24:$N$40</c:f>
              <c:numCache>
                <c:ptCount val="17"/>
                <c:pt idx="0">
                  <c:v>29.329130283756154</c:v>
                </c:pt>
                <c:pt idx="1">
                  <c:v>23.866320861878016</c:v>
                </c:pt>
                <c:pt idx="2">
                  <c:v>25.986665162692514</c:v>
                </c:pt>
                <c:pt idx="3">
                  <c:v>26.345481911911666</c:v>
                </c:pt>
                <c:pt idx="4">
                  <c:v>27.057872385506997</c:v>
                </c:pt>
                <c:pt idx="5">
                  <c:v>26.229877586301733</c:v>
                </c:pt>
                <c:pt idx="6">
                  <c:v>25.780352967251975</c:v>
                </c:pt>
                <c:pt idx="7">
                  <c:v>26.788168796366836</c:v>
                </c:pt>
                <c:pt idx="8">
                  <c:v>24.85223539002977</c:v>
                </c:pt>
                <c:pt idx="9">
                  <c:v>27.634875056632033</c:v>
                </c:pt>
                <c:pt idx="10">
                  <c:v>28.707631714052315</c:v>
                </c:pt>
                <c:pt idx="11">
                  <c:v>25.9397402322567</c:v>
                </c:pt>
                <c:pt idx="12">
                  <c:v>25.327847803222795</c:v>
                </c:pt>
                <c:pt idx="13">
                  <c:v>24.653128762932372</c:v>
                </c:pt>
                <c:pt idx="14">
                  <c:v>23.486925540017136</c:v>
                </c:pt>
                <c:pt idx="15">
                  <c:v>22.663908778783245</c:v>
                </c:pt>
                <c:pt idx="16">
                  <c:v>20.09453399846739</c:v>
                </c:pt>
              </c:numCache>
            </c:numRef>
          </c:yVal>
          <c:smooth val="1"/>
        </c:ser>
        <c:axId val="51037033"/>
        <c:axId val="56680114"/>
      </c:scatterChart>
      <c:valAx>
        <c:axId val="51037033"/>
        <c:scaling>
          <c:orientation val="minMax"/>
          <c:max val="2000"/>
          <c:min val="1982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56680114"/>
        <c:crossesAt val="0"/>
        <c:crossBetween val="midCat"/>
        <c:dispUnits/>
        <c:majorUnit val="1"/>
        <c:minorUnit val="1"/>
      </c:valAx>
      <c:valAx>
        <c:axId val="56680114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51037033"/>
        <c:crossesAt val="1982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7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/THEFT: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3"/>
          <c:w val="0.9215"/>
          <c:h val="0.8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AL_Data1!$H$5:$H$21</c:f>
              <c:numCache>
                <c:ptCount val="17"/>
                <c:pt idx="0">
                  <c:v>1005</c:v>
                </c:pt>
                <c:pt idx="1">
                  <c:v>1033</c:v>
                </c:pt>
                <c:pt idx="2">
                  <c:v>1140</c:v>
                </c:pt>
                <c:pt idx="3">
                  <c:v>1359</c:v>
                </c:pt>
                <c:pt idx="4">
                  <c:v>1405</c:v>
                </c:pt>
                <c:pt idx="5">
                  <c:v>1569</c:v>
                </c:pt>
                <c:pt idx="6">
                  <c:v>1756</c:v>
                </c:pt>
                <c:pt idx="7">
                  <c:v>1901</c:v>
                </c:pt>
                <c:pt idx="8">
                  <c:v>1969</c:v>
                </c:pt>
                <c:pt idx="9">
                  <c:v>2010</c:v>
                </c:pt>
                <c:pt idx="10">
                  <c:v>2168</c:v>
                </c:pt>
                <c:pt idx="11">
                  <c:v>2167</c:v>
                </c:pt>
                <c:pt idx="12">
                  <c:v>2500</c:v>
                </c:pt>
                <c:pt idx="13">
                  <c:v>2324</c:v>
                </c:pt>
                <c:pt idx="14">
                  <c:v>2307</c:v>
                </c:pt>
                <c:pt idx="15">
                  <c:v>2229</c:v>
                </c:pt>
                <c:pt idx="16">
                  <c:v>1890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AL_Data1!$I$5:$I$21</c:f>
              <c:numCache>
                <c:ptCount val="17"/>
                <c:pt idx="0">
                  <c:v>774</c:v>
                </c:pt>
                <c:pt idx="1">
                  <c:v>720</c:v>
                </c:pt>
                <c:pt idx="2">
                  <c:v>892</c:v>
                </c:pt>
                <c:pt idx="3">
                  <c:v>975</c:v>
                </c:pt>
                <c:pt idx="4">
                  <c:v>1082</c:v>
                </c:pt>
                <c:pt idx="5">
                  <c:v>1129</c:v>
                </c:pt>
                <c:pt idx="6">
                  <c:v>1291</c:v>
                </c:pt>
                <c:pt idx="7">
                  <c:v>1337</c:v>
                </c:pt>
                <c:pt idx="8">
                  <c:v>1367</c:v>
                </c:pt>
                <c:pt idx="9">
                  <c:v>1445</c:v>
                </c:pt>
                <c:pt idx="10">
                  <c:v>1458</c:v>
                </c:pt>
                <c:pt idx="11">
                  <c:v>1519</c:v>
                </c:pt>
                <c:pt idx="12">
                  <c:v>1802</c:v>
                </c:pt>
                <c:pt idx="13">
                  <c:v>1742</c:v>
                </c:pt>
                <c:pt idx="14">
                  <c:v>1705</c:v>
                </c:pt>
                <c:pt idx="15">
                  <c:v>1657</c:v>
                </c:pt>
                <c:pt idx="16">
                  <c:v>1577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AL_Data1!$J$5:$J$21</c:f>
              <c:numCache>
                <c:ptCount val="17"/>
                <c:pt idx="0">
                  <c:v>1779</c:v>
                </c:pt>
                <c:pt idx="1">
                  <c:v>1753</c:v>
                </c:pt>
                <c:pt idx="2">
                  <c:v>2032</c:v>
                </c:pt>
                <c:pt idx="3">
                  <c:v>2334</c:v>
                </c:pt>
                <c:pt idx="4">
                  <c:v>2487</c:v>
                </c:pt>
                <c:pt idx="5">
                  <c:v>2698</c:v>
                </c:pt>
                <c:pt idx="6">
                  <c:v>3047</c:v>
                </c:pt>
                <c:pt idx="7">
                  <c:v>3238</c:v>
                </c:pt>
                <c:pt idx="8">
                  <c:v>3336</c:v>
                </c:pt>
                <c:pt idx="9">
                  <c:v>3455</c:v>
                </c:pt>
                <c:pt idx="10">
                  <c:v>3626</c:v>
                </c:pt>
                <c:pt idx="11">
                  <c:v>3686</c:v>
                </c:pt>
                <c:pt idx="12">
                  <c:v>4302</c:v>
                </c:pt>
                <c:pt idx="13">
                  <c:v>4066</c:v>
                </c:pt>
                <c:pt idx="14">
                  <c:v>4012</c:v>
                </c:pt>
                <c:pt idx="15">
                  <c:v>3886</c:v>
                </c:pt>
                <c:pt idx="16">
                  <c:v>3467</c:v>
                </c:pt>
              </c:numCache>
            </c:numRef>
          </c:yVal>
          <c:smooth val="1"/>
        </c:ser>
        <c:axId val="40358979"/>
        <c:axId val="27686492"/>
      </c:scatterChart>
      <c:scatterChart>
        <c:scatterStyle val="lineMarker"/>
        <c:varyColors val="0"/>
        <c:ser>
          <c:idx val="5"/>
          <c:order val="3"/>
          <c:tx>
            <c:strRef>
              <c:f>AL_Data1!$A$23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AL_Data1!$I$28:$I$44</c:f>
              <c:numCache>
                <c:ptCount val="17"/>
                <c:pt idx="0">
                  <c:v>43.50758853288364</c:v>
                </c:pt>
                <c:pt idx="1">
                  <c:v>41.07244723331432</c:v>
                </c:pt>
                <c:pt idx="2">
                  <c:v>43.89763779527559</c:v>
                </c:pt>
                <c:pt idx="3">
                  <c:v>41.77377892030849</c:v>
                </c:pt>
                <c:pt idx="4">
                  <c:v>43.506232408524326</c:v>
                </c:pt>
                <c:pt idx="5">
                  <c:v>41.845811712379536</c:v>
                </c:pt>
                <c:pt idx="6">
                  <c:v>42.369543813587136</c:v>
                </c:pt>
                <c:pt idx="7">
                  <c:v>41.29092032118592</c:v>
                </c:pt>
                <c:pt idx="8">
                  <c:v>40.97721822541966</c:v>
                </c:pt>
                <c:pt idx="9">
                  <c:v>41.823444283646886</c:v>
                </c:pt>
                <c:pt idx="10">
                  <c:v>40.209597352454495</c:v>
                </c:pt>
                <c:pt idx="11">
                  <c:v>41.20998372219208</c:v>
                </c:pt>
                <c:pt idx="12">
                  <c:v>41.88749418874942</c:v>
                </c:pt>
                <c:pt idx="13">
                  <c:v>42.843089030988686</c:v>
                </c:pt>
                <c:pt idx="14">
                  <c:v>42.4975074775673</c:v>
                </c:pt>
                <c:pt idx="15">
                  <c:v>42.64024704065877</c:v>
                </c:pt>
                <c:pt idx="16">
                  <c:v>45.48601096048457</c:v>
                </c:pt>
              </c:numCache>
            </c:numRef>
          </c:yVal>
          <c:smooth val="0"/>
        </c:ser>
        <c:axId val="47851837"/>
        <c:axId val="28013350"/>
      </c:scatterChart>
      <c:valAx>
        <c:axId val="40358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27686492"/>
        <c:crossesAt val="0"/>
        <c:crossBetween val="midCat"/>
        <c:dispUnits/>
        <c:majorUnit val="1"/>
      </c:valAx>
      <c:valAx>
        <c:axId val="27686492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0358979"/>
        <c:crosses val="autoZero"/>
        <c:crossBetween val="midCat"/>
        <c:dispUnits/>
        <c:majorUnit val="500"/>
        <c:minorUnit val="500"/>
      </c:valAx>
      <c:valAx>
        <c:axId val="47851837"/>
        <c:scaling>
          <c:orientation val="minMax"/>
        </c:scaling>
        <c:axPos val="b"/>
        <c:delete val="1"/>
        <c:majorTickMark val="in"/>
        <c:minorTickMark val="none"/>
        <c:tickLblPos val="nextTo"/>
        <c:crossAx val="28013350"/>
        <c:crosses val="max"/>
        <c:crossBetween val="midCat"/>
        <c:dispUnits/>
      </c:valAx>
      <c:valAx>
        <c:axId val="2801335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7851837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5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LARCENY / THEFT, PER 100,000: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475"/>
          <c:w val="0.94625"/>
          <c:h val="0.8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AL_Data3!$L$43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AL_Data3!$L$44:$L$60</c:f>
              <c:numCache>
                <c:ptCount val="17"/>
                <c:pt idx="0">
                  <c:v>6.198107807111924</c:v>
                </c:pt>
                <c:pt idx="1">
                  <c:v>6.34823049374054</c:v>
                </c:pt>
                <c:pt idx="2">
                  <c:v>6.951086424320899</c:v>
                </c:pt>
                <c:pt idx="3">
                  <c:v>8.210561573411844</c:v>
                </c:pt>
                <c:pt idx="4">
                  <c:v>8.416542789733494</c:v>
                </c:pt>
                <c:pt idx="5">
                  <c:v>9.328453602804553</c:v>
                </c:pt>
                <c:pt idx="6">
                  <c:v>10.341876767939711</c:v>
                </c:pt>
                <c:pt idx="7">
                  <c:v>11.123971720183835</c:v>
                </c:pt>
                <c:pt idx="8">
                  <c:v>11.51497812680488</c:v>
                </c:pt>
                <c:pt idx="9">
                  <c:v>11.75972529281716</c:v>
                </c:pt>
                <c:pt idx="10">
                  <c:v>12.804877760667859</c:v>
                </c:pt>
                <c:pt idx="11">
                  <c:v>12.951379791114025</c:v>
                </c:pt>
                <c:pt idx="12">
                  <c:v>15.084199397669817</c:v>
                </c:pt>
                <c:pt idx="13">
                  <c:v>14.0967504139404</c:v>
                </c:pt>
                <c:pt idx="14">
                  <c:v>13.993386047617546</c:v>
                </c:pt>
                <c:pt idx="15">
                  <c:v>13.502216235236837</c:v>
                </c:pt>
                <c:pt idx="16">
                  <c:v>11.436452985921726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AL_Data3!$M$43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AL_Data3!$M$44:$M$60</c:f>
              <c:numCache>
                <c:ptCount val="17"/>
                <c:pt idx="0">
                  <c:v>41.319821289103686</c:v>
                </c:pt>
                <c:pt idx="1">
                  <c:v>37.98249639957586</c:v>
                </c:pt>
                <c:pt idx="2">
                  <c:v>46.35044783781916</c:v>
                </c:pt>
                <c:pt idx="3">
                  <c:v>49.74842603633625</c:v>
                </c:pt>
                <c:pt idx="4">
                  <c:v>54.20149229432112</c:v>
                </c:pt>
                <c:pt idx="5">
                  <c:v>55.53262873953721</c:v>
                </c:pt>
                <c:pt idx="6">
                  <c:v>62.25409992192922</c:v>
                </c:pt>
                <c:pt idx="7">
                  <c:v>62.712481331662254</c:v>
                </c:pt>
                <c:pt idx="8">
                  <c:v>63.335212849403504</c:v>
                </c:pt>
                <c:pt idx="9">
                  <c:v>66.37897848953601</c:v>
                </c:pt>
                <c:pt idx="10">
                  <c:v>66.9159415527344</c:v>
                </c:pt>
                <c:pt idx="11">
                  <c:v>70.00993689426886</c:v>
                </c:pt>
                <c:pt idx="12">
                  <c:v>83.24732957165045</c:v>
                </c:pt>
                <c:pt idx="13">
                  <c:v>80.32224806387417</c:v>
                </c:pt>
                <c:pt idx="14">
                  <c:v>78.234551314524</c:v>
                </c:pt>
                <c:pt idx="15">
                  <c:v>75.62988005566578</c:v>
                </c:pt>
                <c:pt idx="16">
                  <c:v>71.50763209073897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AL_Data3!$N$43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AL_Data3!$K$44:$K$60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AL_Data3!$N$44:$N$60</c:f>
              <c:numCache>
                <c:ptCount val="17"/>
                <c:pt idx="0">
                  <c:v>9.835348308162526</c:v>
                </c:pt>
                <c:pt idx="1">
                  <c:v>9.648906935164245</c:v>
                </c:pt>
                <c:pt idx="2">
                  <c:v>11.088807982064507</c:v>
                </c:pt>
                <c:pt idx="3">
                  <c:v>12.608233500595002</c:v>
                </c:pt>
                <c:pt idx="4">
                  <c:v>13.306887210353153</c:v>
                </c:pt>
                <c:pt idx="5">
                  <c:v>14.311063645670796</c:v>
                </c:pt>
                <c:pt idx="6">
                  <c:v>15.99200641107833</c:v>
                </c:pt>
                <c:pt idx="7">
                  <c:v>16.846007100919756</c:v>
                </c:pt>
                <c:pt idx="8">
                  <c:v>17.32282851256567</c:v>
                </c:pt>
                <c:pt idx="9">
                  <c:v>17.93023348744858</c:v>
                </c:pt>
                <c:pt idx="10">
                  <c:v>18.9744572721753</c:v>
                </c:pt>
                <c:pt idx="11">
                  <c:v>19.501097796471182</c:v>
                </c:pt>
                <c:pt idx="12">
                  <c:v>22.95836520216276</c:v>
                </c:pt>
                <c:pt idx="13">
                  <c:v>21.7959603283503</c:v>
                </c:pt>
                <c:pt idx="14">
                  <c:v>21.493965617369696</c:v>
                </c:pt>
                <c:pt idx="15">
                  <c:v>20.781488795269393</c:v>
                </c:pt>
                <c:pt idx="16">
                  <c:v>18.508966358312023</c:v>
                </c:pt>
              </c:numCache>
            </c:numRef>
          </c:yVal>
          <c:smooth val="1"/>
        </c:ser>
        <c:axId val="50793559"/>
        <c:axId val="54488848"/>
      </c:scatterChart>
      <c:valAx>
        <c:axId val="5079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4488848"/>
        <c:crossesAt val="0"/>
        <c:crossBetween val="midCat"/>
        <c:dispUnits/>
        <c:majorUnit val="1"/>
      </c:valAx>
      <c:valAx>
        <c:axId val="5448884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ADMISSIONS PER 100,000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793559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9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ADMISSIONS FOR DRUG OFFENSES:  CALIFORNIA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715"/>
          <c:w val="0.9157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AL_Data1!$B$4</c:f>
              <c:strCache>
                <c:ptCount val="1"/>
                <c:pt idx="0">
                  <c:v>White, NH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AL_Data1!$K$5:$K$21</c:f>
              <c:numCache>
                <c:ptCount val="17"/>
                <c:pt idx="0">
                  <c:v>449</c:v>
                </c:pt>
                <c:pt idx="1">
                  <c:v>556</c:v>
                </c:pt>
                <c:pt idx="2">
                  <c:v>701</c:v>
                </c:pt>
                <c:pt idx="3">
                  <c:v>1097</c:v>
                </c:pt>
                <c:pt idx="4">
                  <c:v>1465</c:v>
                </c:pt>
                <c:pt idx="5">
                  <c:v>1917</c:v>
                </c:pt>
                <c:pt idx="6">
                  <c:v>2473</c:v>
                </c:pt>
                <c:pt idx="7">
                  <c:v>2929</c:v>
                </c:pt>
                <c:pt idx="8">
                  <c:v>2752</c:v>
                </c:pt>
                <c:pt idx="9">
                  <c:v>2906</c:v>
                </c:pt>
                <c:pt idx="10">
                  <c:v>3465</c:v>
                </c:pt>
                <c:pt idx="11">
                  <c:v>3758</c:v>
                </c:pt>
                <c:pt idx="12">
                  <c:v>4549</c:v>
                </c:pt>
                <c:pt idx="13">
                  <c:v>4869</c:v>
                </c:pt>
                <c:pt idx="14">
                  <c:v>5553</c:v>
                </c:pt>
                <c:pt idx="15">
                  <c:v>5282</c:v>
                </c:pt>
                <c:pt idx="16">
                  <c:v>5035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AL_Data1!$C$4</c:f>
              <c:strCache>
                <c:ptCount val="1"/>
                <c:pt idx="0">
                  <c:v>Black, NH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AL_Data1!$L$5:$L$21</c:f>
              <c:numCache>
                <c:ptCount val="17"/>
                <c:pt idx="0">
                  <c:v>554</c:v>
                </c:pt>
                <c:pt idx="1">
                  <c:v>631</c:v>
                </c:pt>
                <c:pt idx="2">
                  <c:v>1145</c:v>
                </c:pt>
                <c:pt idx="3">
                  <c:v>1759</c:v>
                </c:pt>
                <c:pt idx="4">
                  <c:v>2974</c:v>
                </c:pt>
                <c:pt idx="5">
                  <c:v>4319</c:v>
                </c:pt>
                <c:pt idx="6">
                  <c:v>5392</c:v>
                </c:pt>
                <c:pt idx="7">
                  <c:v>4793</c:v>
                </c:pt>
                <c:pt idx="8">
                  <c:v>3845</c:v>
                </c:pt>
                <c:pt idx="9">
                  <c:v>3551</c:v>
                </c:pt>
                <c:pt idx="10">
                  <c:v>3576</c:v>
                </c:pt>
                <c:pt idx="11">
                  <c:v>3510</c:v>
                </c:pt>
                <c:pt idx="12">
                  <c:v>3814</c:v>
                </c:pt>
                <c:pt idx="13">
                  <c:v>4077</c:v>
                </c:pt>
                <c:pt idx="14">
                  <c:v>4035</c:v>
                </c:pt>
                <c:pt idx="15">
                  <c:v>4249</c:v>
                </c:pt>
                <c:pt idx="16">
                  <c:v>4329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AL_Data1!$D$4</c:f>
              <c:strCache>
                <c:ptCount val="1"/>
                <c:pt idx="0">
                  <c:v>B/W Total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AL_Data1!$M$5:$M$21</c:f>
              <c:numCache>
                <c:ptCount val="17"/>
                <c:pt idx="0">
                  <c:v>1003</c:v>
                </c:pt>
                <c:pt idx="1">
                  <c:v>1187</c:v>
                </c:pt>
                <c:pt idx="2">
                  <c:v>1846</c:v>
                </c:pt>
                <c:pt idx="3">
                  <c:v>2856</c:v>
                </c:pt>
                <c:pt idx="4">
                  <c:v>4439</c:v>
                </c:pt>
                <c:pt idx="5">
                  <c:v>6236</c:v>
                </c:pt>
                <c:pt idx="6">
                  <c:v>7865</c:v>
                </c:pt>
                <c:pt idx="7">
                  <c:v>7722</c:v>
                </c:pt>
                <c:pt idx="8">
                  <c:v>6597</c:v>
                </c:pt>
                <c:pt idx="9">
                  <c:v>6457</c:v>
                </c:pt>
                <c:pt idx="10">
                  <c:v>7041</c:v>
                </c:pt>
                <c:pt idx="11">
                  <c:v>7268</c:v>
                </c:pt>
                <c:pt idx="12">
                  <c:v>8363</c:v>
                </c:pt>
                <c:pt idx="13">
                  <c:v>8946</c:v>
                </c:pt>
                <c:pt idx="14">
                  <c:v>9588</c:v>
                </c:pt>
                <c:pt idx="15">
                  <c:v>9531</c:v>
                </c:pt>
                <c:pt idx="16">
                  <c:v>9364</c:v>
                </c:pt>
              </c:numCache>
            </c:numRef>
          </c:yVal>
          <c:smooth val="1"/>
        </c:ser>
        <c:axId val="20637585"/>
        <c:axId val="51520538"/>
      </c:scatterChart>
      <c:scatterChart>
        <c:scatterStyle val="lineMarker"/>
        <c:varyColors val="0"/>
        <c:ser>
          <c:idx val="5"/>
          <c:order val="3"/>
          <c:tx>
            <c:strRef>
              <c:f>AL_Data1!$A$23</c:f>
              <c:strCache>
                <c:ptCount val="1"/>
                <c:pt idx="0">
                  <c:v>% Black, NH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AL_Data1!$A$5:$A$21</c:f>
              <c:numCache>
                <c:ptCount val="17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</c:numCache>
            </c:numRef>
          </c:xVal>
          <c:yVal>
            <c:numRef>
              <c:f>AL_Data1!$L$28:$L$44</c:f>
              <c:numCache>
                <c:ptCount val="17"/>
                <c:pt idx="0">
                  <c:v>55.23429710867398</c:v>
                </c:pt>
                <c:pt idx="1">
                  <c:v>53.1592249368155</c:v>
                </c:pt>
                <c:pt idx="2">
                  <c:v>62.026002166847235</c:v>
                </c:pt>
                <c:pt idx="3">
                  <c:v>61.589635854341736</c:v>
                </c:pt>
                <c:pt idx="4">
                  <c:v>66.9970714124803</c:v>
                </c:pt>
                <c:pt idx="5">
                  <c:v>69.25914047466325</c:v>
                </c:pt>
                <c:pt idx="6">
                  <c:v>68.55689764780674</c:v>
                </c:pt>
                <c:pt idx="7">
                  <c:v>62.06941206941207</c:v>
                </c:pt>
                <c:pt idx="8">
                  <c:v>58.28406851599212</c:v>
                </c:pt>
                <c:pt idx="9">
                  <c:v>54.99457952609571</c:v>
                </c:pt>
                <c:pt idx="10">
                  <c:v>50.788240306774604</c:v>
                </c:pt>
                <c:pt idx="11">
                  <c:v>48.29389102916896</c:v>
                </c:pt>
                <c:pt idx="12">
                  <c:v>45.60564390768863</c:v>
                </c:pt>
                <c:pt idx="13">
                  <c:v>45.57344064386318</c:v>
                </c:pt>
                <c:pt idx="14">
                  <c:v>42.08385481852315</c:v>
                </c:pt>
                <c:pt idx="15">
                  <c:v>44.58084146469415</c:v>
                </c:pt>
                <c:pt idx="16">
                  <c:v>46.230243485689876</c:v>
                </c:pt>
              </c:numCache>
            </c:numRef>
          </c:yVal>
          <c:smooth val="0"/>
        </c:ser>
        <c:axId val="61031659"/>
        <c:axId val="12414020"/>
      </c:scatterChart>
      <c:valAx>
        <c:axId val="20637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1520538"/>
        <c:crossesAt val="0"/>
        <c:crossBetween val="midCat"/>
        <c:dispUnits/>
        <c:majorUnit val="1"/>
      </c:valAx>
      <c:valAx>
        <c:axId val="51520538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ADMISSIONS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0637585"/>
        <c:crosses val="autoZero"/>
        <c:crossBetween val="midCat"/>
        <c:dispUnits/>
        <c:majorUnit val="1000"/>
        <c:minorUnit val="500"/>
      </c:valAx>
      <c:valAx>
        <c:axId val="61031659"/>
        <c:scaling>
          <c:orientation val="minMax"/>
        </c:scaling>
        <c:axPos val="b"/>
        <c:delete val="1"/>
        <c:majorTickMark val="in"/>
        <c:minorTickMark val="none"/>
        <c:tickLblPos val="nextTo"/>
        <c:crossAx val="12414020"/>
        <c:crosses val="max"/>
        <c:crossBetween val="midCat"/>
        <c:dispUnits/>
      </c:valAx>
      <c:valAx>
        <c:axId val="12414020"/>
        <c:scaling>
          <c:orientation val="minMax"/>
          <c:max val="100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PERCENT OF TOTAL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103165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6"/>
          <c:y val="0.949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5"/>
  <sheetViews>
    <sheetView tabSelected="1" zoomScale="50" zoomScaleNormal="50" workbookViewId="0" topLeftCell="A1">
      <selection activeCell="G109" sqref="G109:G125"/>
    </sheetView>
  </sheetViews>
  <sheetFormatPr defaultColWidth="9.140625" defaultRowHeight="12.75"/>
  <cols>
    <col min="1" max="1" width="6.140625" style="0" customWidth="1"/>
    <col min="2" max="2" width="10.421875" style="0" customWidth="1"/>
    <col min="3" max="3" width="10.57421875" style="0" customWidth="1"/>
    <col min="4" max="4" width="11.00390625" style="0" customWidth="1"/>
    <col min="5" max="5" width="10.00390625" style="0" bestFit="1" customWidth="1"/>
    <col min="6" max="6" width="10.421875" style="0" bestFit="1" customWidth="1"/>
    <col min="7" max="8" width="10.57421875" style="0" customWidth="1"/>
    <col min="9" max="9" width="10.00390625" style="0" customWidth="1"/>
    <col min="10" max="10" width="10.28125" style="0" customWidth="1"/>
    <col min="11" max="11" width="11.140625" style="0" customWidth="1"/>
    <col min="12" max="12" width="9.57421875" style="0" customWidth="1"/>
    <col min="13" max="13" width="10.00390625" style="0" customWidth="1"/>
    <col min="14" max="14" width="10.28125" style="0" customWidth="1"/>
    <col min="15" max="15" width="9.8515625" style="0" customWidth="1"/>
    <col min="16" max="16" width="11.28125" style="0" customWidth="1"/>
    <col min="17" max="17" width="10.57421875" style="0" customWidth="1"/>
    <col min="18" max="18" width="10.28125" style="0" customWidth="1"/>
    <col min="19" max="19" width="9.8515625" style="0" customWidth="1"/>
  </cols>
  <sheetData>
    <row r="1" ht="12.75">
      <c r="A1" s="4" t="s">
        <v>39</v>
      </c>
    </row>
    <row r="2" ht="12.75">
      <c r="A2" s="4" t="str">
        <f>CONCATENATE("New Admissions by Race (BW Only) x Offense: ",$A$1)</f>
        <v>New Admissions by Race (BW Only) x Offense: CALIFORNIA</v>
      </c>
    </row>
    <row r="3" spans="2:19" s="4" customFormat="1" ht="12.75">
      <c r="B3" s="30" t="s">
        <v>15</v>
      </c>
      <c r="C3" s="30"/>
      <c r="D3" s="30"/>
      <c r="E3" s="30" t="s">
        <v>16</v>
      </c>
      <c r="F3" s="30"/>
      <c r="G3" s="30"/>
      <c r="H3" s="30" t="s">
        <v>17</v>
      </c>
      <c r="I3" s="30"/>
      <c r="J3" s="30"/>
      <c r="K3" s="30" t="s">
        <v>18</v>
      </c>
      <c r="L3" s="30"/>
      <c r="M3" s="30"/>
      <c r="N3" s="30" t="s">
        <v>19</v>
      </c>
      <c r="O3" s="30"/>
      <c r="P3" s="30"/>
      <c r="Q3" s="30" t="s">
        <v>20</v>
      </c>
      <c r="R3" s="30"/>
      <c r="S3" s="30"/>
    </row>
    <row r="4" spans="1:19" s="12" customFormat="1" ht="12.75">
      <c r="A4" s="15" t="s">
        <v>26</v>
      </c>
      <c r="B4" s="16" t="s">
        <v>12</v>
      </c>
      <c r="C4" s="16" t="s">
        <v>13</v>
      </c>
      <c r="D4" s="17" t="s">
        <v>32</v>
      </c>
      <c r="E4" s="16" t="s">
        <v>12</v>
      </c>
      <c r="F4" s="16" t="s">
        <v>13</v>
      </c>
      <c r="G4" s="17" t="s">
        <v>32</v>
      </c>
      <c r="H4" s="16" t="s">
        <v>12</v>
      </c>
      <c r="I4" s="16" t="s">
        <v>13</v>
      </c>
      <c r="J4" s="17" t="s">
        <v>32</v>
      </c>
      <c r="K4" s="16" t="s">
        <v>12</v>
      </c>
      <c r="L4" s="16" t="s">
        <v>13</v>
      </c>
      <c r="M4" s="17" t="s">
        <v>32</v>
      </c>
      <c r="N4" s="16" t="s">
        <v>12</v>
      </c>
      <c r="O4" s="16" t="s">
        <v>13</v>
      </c>
      <c r="P4" s="17" t="s">
        <v>32</v>
      </c>
      <c r="Q4" s="16" t="s">
        <v>12</v>
      </c>
      <c r="R4" s="16" t="s">
        <v>13</v>
      </c>
      <c r="S4" s="17" t="s">
        <v>32</v>
      </c>
    </row>
    <row r="5" spans="1:19" ht="12.75">
      <c r="A5" s="9">
        <v>1983</v>
      </c>
      <c r="B5" s="8">
        <v>1667</v>
      </c>
      <c r="C5" s="8">
        <v>1433</v>
      </c>
      <c r="D5" s="10">
        <v>3100</v>
      </c>
      <c r="E5">
        <v>2427</v>
      </c>
      <c r="F5">
        <v>2878</v>
      </c>
      <c r="G5" s="10">
        <v>5305</v>
      </c>
      <c r="H5">
        <v>1005</v>
      </c>
      <c r="I5">
        <v>774</v>
      </c>
      <c r="J5" s="10">
        <v>1779</v>
      </c>
      <c r="K5">
        <v>449</v>
      </c>
      <c r="L5">
        <v>554</v>
      </c>
      <c r="M5" s="10">
        <v>1003</v>
      </c>
      <c r="N5">
        <v>846</v>
      </c>
      <c r="O5">
        <v>487</v>
      </c>
      <c r="P5" s="10">
        <v>1333</v>
      </c>
      <c r="Q5">
        <v>6394</v>
      </c>
      <c r="R5">
        <v>6126</v>
      </c>
      <c r="S5" s="10">
        <v>12520</v>
      </c>
    </row>
    <row r="6" spans="1:19" ht="12.75">
      <c r="A6" s="9">
        <v>1984</v>
      </c>
      <c r="B6" s="8">
        <v>1677</v>
      </c>
      <c r="C6" s="8">
        <v>1252</v>
      </c>
      <c r="D6" s="10">
        <v>2929</v>
      </c>
      <c r="E6">
        <v>1997</v>
      </c>
      <c r="F6">
        <v>2339</v>
      </c>
      <c r="G6" s="10">
        <v>4336</v>
      </c>
      <c r="H6">
        <v>1033</v>
      </c>
      <c r="I6">
        <v>720</v>
      </c>
      <c r="J6" s="10">
        <v>1753</v>
      </c>
      <c r="K6">
        <v>556</v>
      </c>
      <c r="L6">
        <v>631</v>
      </c>
      <c r="M6" s="10">
        <v>1187</v>
      </c>
      <c r="N6">
        <v>825</v>
      </c>
      <c r="O6">
        <v>476</v>
      </c>
      <c r="P6" s="10">
        <v>1301</v>
      </c>
      <c r="Q6">
        <v>6088</v>
      </c>
      <c r="R6">
        <v>5418</v>
      </c>
      <c r="S6" s="10">
        <v>11506</v>
      </c>
    </row>
    <row r="7" spans="1:19" ht="12.75">
      <c r="A7" s="9">
        <v>1985</v>
      </c>
      <c r="B7" s="8">
        <v>1868</v>
      </c>
      <c r="C7" s="8">
        <v>1305</v>
      </c>
      <c r="D7" s="10">
        <v>3173</v>
      </c>
      <c r="E7">
        <v>2135</v>
      </c>
      <c r="F7">
        <v>2627</v>
      </c>
      <c r="G7" s="10">
        <v>4762</v>
      </c>
      <c r="H7">
        <v>1140</v>
      </c>
      <c r="I7">
        <v>892</v>
      </c>
      <c r="J7" s="10">
        <v>2032</v>
      </c>
      <c r="K7">
        <v>701</v>
      </c>
      <c r="L7">
        <v>1145</v>
      </c>
      <c r="M7" s="10">
        <v>1846</v>
      </c>
      <c r="N7">
        <v>929</v>
      </c>
      <c r="O7">
        <v>459</v>
      </c>
      <c r="P7" s="10">
        <v>1388</v>
      </c>
      <c r="Q7">
        <v>6773</v>
      </c>
      <c r="R7">
        <v>6428</v>
      </c>
      <c r="S7" s="10">
        <v>13201</v>
      </c>
    </row>
    <row r="8" spans="1:19" ht="12.75">
      <c r="A8" s="9">
        <v>1986</v>
      </c>
      <c r="B8" s="8">
        <v>1720</v>
      </c>
      <c r="C8" s="8">
        <v>1449</v>
      </c>
      <c r="D8" s="10">
        <v>3169</v>
      </c>
      <c r="E8">
        <v>2195</v>
      </c>
      <c r="F8">
        <v>2682</v>
      </c>
      <c r="G8" s="10">
        <v>4877</v>
      </c>
      <c r="H8">
        <v>1359</v>
      </c>
      <c r="I8">
        <v>975</v>
      </c>
      <c r="J8" s="10">
        <v>2334</v>
      </c>
      <c r="K8">
        <v>1097</v>
      </c>
      <c r="L8">
        <v>1759</v>
      </c>
      <c r="M8" s="10">
        <v>2856</v>
      </c>
      <c r="N8">
        <v>986</v>
      </c>
      <c r="O8">
        <v>553</v>
      </c>
      <c r="P8" s="10">
        <v>1539</v>
      </c>
      <c r="Q8">
        <v>7357</v>
      </c>
      <c r="R8">
        <v>7418</v>
      </c>
      <c r="S8" s="10">
        <v>14775</v>
      </c>
    </row>
    <row r="9" spans="1:19" ht="12.75">
      <c r="A9" s="9">
        <v>1987</v>
      </c>
      <c r="B9" s="8">
        <v>1900</v>
      </c>
      <c r="C9" s="8">
        <v>1421</v>
      </c>
      <c r="D9" s="10">
        <v>3321</v>
      </c>
      <c r="E9">
        <v>2304</v>
      </c>
      <c r="F9">
        <v>2753</v>
      </c>
      <c r="G9" s="10">
        <v>5057</v>
      </c>
      <c r="H9">
        <v>1405</v>
      </c>
      <c r="I9">
        <v>1082</v>
      </c>
      <c r="J9" s="10">
        <v>2487</v>
      </c>
      <c r="K9">
        <v>1465</v>
      </c>
      <c r="L9">
        <v>2974</v>
      </c>
      <c r="M9" s="10">
        <v>4439</v>
      </c>
      <c r="N9">
        <v>1011</v>
      </c>
      <c r="O9">
        <v>535</v>
      </c>
      <c r="P9" s="10">
        <v>1546</v>
      </c>
      <c r="Q9">
        <v>8085</v>
      </c>
      <c r="R9">
        <v>8765</v>
      </c>
      <c r="S9" s="10">
        <v>16850</v>
      </c>
    </row>
    <row r="10" spans="1:19" ht="12.75">
      <c r="A10" s="9">
        <v>1988</v>
      </c>
      <c r="B10" s="8">
        <v>1885</v>
      </c>
      <c r="C10" s="8">
        <v>1586</v>
      </c>
      <c r="D10" s="10">
        <v>3471</v>
      </c>
      <c r="E10">
        <v>2145</v>
      </c>
      <c r="F10">
        <v>2800</v>
      </c>
      <c r="G10" s="10">
        <v>4945</v>
      </c>
      <c r="H10">
        <v>1569</v>
      </c>
      <c r="I10">
        <v>1129</v>
      </c>
      <c r="J10" s="10">
        <v>2698</v>
      </c>
      <c r="K10">
        <v>1917</v>
      </c>
      <c r="L10">
        <v>4319</v>
      </c>
      <c r="M10" s="10">
        <v>6236</v>
      </c>
      <c r="N10">
        <v>1137</v>
      </c>
      <c r="O10">
        <v>585</v>
      </c>
      <c r="P10" s="10">
        <v>1722</v>
      </c>
      <c r="Q10">
        <v>8653</v>
      </c>
      <c r="R10">
        <v>10419</v>
      </c>
      <c r="S10" s="10">
        <v>19072</v>
      </c>
    </row>
    <row r="11" spans="1:19" ht="12.75">
      <c r="A11" s="9">
        <v>1989</v>
      </c>
      <c r="B11" s="8">
        <v>1849</v>
      </c>
      <c r="C11" s="8">
        <v>1604</v>
      </c>
      <c r="D11" s="10">
        <v>3453</v>
      </c>
      <c r="E11">
        <v>2189</v>
      </c>
      <c r="F11">
        <v>2723</v>
      </c>
      <c r="G11" s="10">
        <v>4912</v>
      </c>
      <c r="H11">
        <v>1756</v>
      </c>
      <c r="I11">
        <v>1291</v>
      </c>
      <c r="J11" s="10">
        <v>3047</v>
      </c>
      <c r="K11">
        <v>2473</v>
      </c>
      <c r="L11">
        <v>5392</v>
      </c>
      <c r="M11" s="10">
        <v>7865</v>
      </c>
      <c r="N11">
        <v>1720</v>
      </c>
      <c r="O11">
        <v>705</v>
      </c>
      <c r="P11" s="10">
        <v>2425</v>
      </c>
      <c r="Q11">
        <v>9987</v>
      </c>
      <c r="R11">
        <v>11715</v>
      </c>
      <c r="S11" s="10">
        <v>21702</v>
      </c>
    </row>
    <row r="12" spans="1:19" ht="12.75">
      <c r="A12" s="9">
        <v>1990</v>
      </c>
      <c r="B12" s="8">
        <v>2054</v>
      </c>
      <c r="C12" s="8">
        <v>1800</v>
      </c>
      <c r="D12" s="10">
        <v>3854</v>
      </c>
      <c r="E12">
        <v>2286</v>
      </c>
      <c r="F12">
        <v>2863</v>
      </c>
      <c r="G12" s="10">
        <v>5149</v>
      </c>
      <c r="H12">
        <v>1901</v>
      </c>
      <c r="I12">
        <v>1337</v>
      </c>
      <c r="J12" s="10">
        <v>3238</v>
      </c>
      <c r="K12">
        <v>2929</v>
      </c>
      <c r="L12">
        <v>4793</v>
      </c>
      <c r="M12" s="10">
        <v>7722</v>
      </c>
      <c r="N12">
        <v>2385</v>
      </c>
      <c r="O12">
        <v>855</v>
      </c>
      <c r="P12" s="10">
        <v>3240</v>
      </c>
      <c r="Q12">
        <v>11555</v>
      </c>
      <c r="R12">
        <v>11648</v>
      </c>
      <c r="S12" s="10">
        <v>23203</v>
      </c>
    </row>
    <row r="13" spans="1:19" ht="12.75">
      <c r="A13" s="9">
        <v>1991</v>
      </c>
      <c r="B13" s="8">
        <v>2121</v>
      </c>
      <c r="C13" s="8">
        <v>1883</v>
      </c>
      <c r="D13" s="10">
        <v>4004</v>
      </c>
      <c r="E13">
        <v>2098</v>
      </c>
      <c r="F13">
        <v>2688</v>
      </c>
      <c r="G13" s="10">
        <v>4786</v>
      </c>
      <c r="H13">
        <v>1969</v>
      </c>
      <c r="I13">
        <v>1367</v>
      </c>
      <c r="J13" s="10">
        <v>3336</v>
      </c>
      <c r="K13">
        <v>2752</v>
      </c>
      <c r="L13">
        <v>3845</v>
      </c>
      <c r="M13" s="10">
        <v>6597</v>
      </c>
      <c r="N13">
        <v>2304</v>
      </c>
      <c r="O13">
        <v>887</v>
      </c>
      <c r="P13" s="10">
        <v>3191</v>
      </c>
      <c r="Q13">
        <v>11244</v>
      </c>
      <c r="R13">
        <v>10670</v>
      </c>
      <c r="S13" s="10">
        <v>21914</v>
      </c>
    </row>
    <row r="14" spans="1:19" ht="12.75">
      <c r="A14" s="9">
        <v>1992</v>
      </c>
      <c r="B14" s="8">
        <v>2253</v>
      </c>
      <c r="C14" s="8">
        <v>1900</v>
      </c>
      <c r="D14" s="10">
        <v>4153</v>
      </c>
      <c r="E14">
        <v>2341</v>
      </c>
      <c r="F14">
        <v>2984</v>
      </c>
      <c r="G14" s="10">
        <v>5325</v>
      </c>
      <c r="H14">
        <v>2010</v>
      </c>
      <c r="I14">
        <v>1445</v>
      </c>
      <c r="J14" s="10">
        <v>3455</v>
      </c>
      <c r="K14">
        <v>2906</v>
      </c>
      <c r="L14">
        <v>3551</v>
      </c>
      <c r="M14" s="10">
        <v>6457</v>
      </c>
      <c r="N14">
        <v>2139</v>
      </c>
      <c r="O14">
        <v>1004</v>
      </c>
      <c r="P14" s="10">
        <v>3143</v>
      </c>
      <c r="Q14">
        <v>11649</v>
      </c>
      <c r="R14">
        <v>10884</v>
      </c>
      <c r="S14" s="10">
        <v>22533</v>
      </c>
    </row>
    <row r="15" spans="1:19" ht="12.75">
      <c r="A15" s="9">
        <v>1993</v>
      </c>
      <c r="B15" s="8">
        <v>2406</v>
      </c>
      <c r="C15" s="8">
        <v>1919</v>
      </c>
      <c r="D15" s="10">
        <v>4325</v>
      </c>
      <c r="E15">
        <v>2351</v>
      </c>
      <c r="F15">
        <v>3135</v>
      </c>
      <c r="G15" s="10">
        <v>5486</v>
      </c>
      <c r="H15">
        <v>2168</v>
      </c>
      <c r="I15">
        <v>1458</v>
      </c>
      <c r="J15" s="10">
        <v>3626</v>
      </c>
      <c r="K15">
        <v>3465</v>
      </c>
      <c r="L15">
        <v>3576</v>
      </c>
      <c r="M15" s="10">
        <v>7041</v>
      </c>
      <c r="N15">
        <v>2282</v>
      </c>
      <c r="O15">
        <v>1140</v>
      </c>
      <c r="P15" s="10">
        <v>3422</v>
      </c>
      <c r="Q15">
        <v>12672</v>
      </c>
      <c r="R15">
        <v>11228</v>
      </c>
      <c r="S15" s="10">
        <v>23900</v>
      </c>
    </row>
    <row r="16" spans="1:19" ht="12.75">
      <c r="A16" s="9">
        <v>1994</v>
      </c>
      <c r="B16" s="8">
        <v>2259</v>
      </c>
      <c r="C16" s="8">
        <v>1836</v>
      </c>
      <c r="D16" s="10">
        <v>4095</v>
      </c>
      <c r="E16">
        <v>2216</v>
      </c>
      <c r="F16">
        <v>2687</v>
      </c>
      <c r="G16" s="10">
        <v>4903</v>
      </c>
      <c r="H16">
        <v>2167</v>
      </c>
      <c r="I16">
        <v>1519</v>
      </c>
      <c r="J16" s="10">
        <v>3686</v>
      </c>
      <c r="K16">
        <v>3758</v>
      </c>
      <c r="L16">
        <v>3510</v>
      </c>
      <c r="M16" s="10">
        <v>7268</v>
      </c>
      <c r="N16">
        <v>2221</v>
      </c>
      <c r="O16">
        <v>1063</v>
      </c>
      <c r="P16" s="10">
        <v>3284</v>
      </c>
      <c r="Q16">
        <v>12621</v>
      </c>
      <c r="R16">
        <v>10615</v>
      </c>
      <c r="S16" s="10">
        <v>23236</v>
      </c>
    </row>
    <row r="17" spans="1:19" ht="12.75">
      <c r="A17" s="9">
        <v>1995</v>
      </c>
      <c r="B17" s="8">
        <v>2455</v>
      </c>
      <c r="C17" s="8">
        <v>1762</v>
      </c>
      <c r="D17" s="10">
        <v>4217</v>
      </c>
      <c r="E17">
        <v>2193</v>
      </c>
      <c r="F17">
        <v>2553</v>
      </c>
      <c r="G17" s="10">
        <v>4746</v>
      </c>
      <c r="H17">
        <v>2500</v>
      </c>
      <c r="I17">
        <v>1802</v>
      </c>
      <c r="J17" s="10">
        <v>4302</v>
      </c>
      <c r="K17">
        <v>4549</v>
      </c>
      <c r="L17">
        <v>3814</v>
      </c>
      <c r="M17" s="10">
        <v>8363</v>
      </c>
      <c r="N17">
        <v>2339</v>
      </c>
      <c r="O17">
        <v>1178</v>
      </c>
      <c r="P17" s="10">
        <v>3517</v>
      </c>
      <c r="Q17">
        <v>14036</v>
      </c>
      <c r="R17">
        <v>11109</v>
      </c>
      <c r="S17" s="10">
        <v>25145</v>
      </c>
    </row>
    <row r="18" spans="1:19" ht="12.75">
      <c r="A18" s="9">
        <v>1996</v>
      </c>
      <c r="B18" s="8">
        <v>2635</v>
      </c>
      <c r="C18" s="8">
        <v>2030</v>
      </c>
      <c r="D18" s="10">
        <v>4665</v>
      </c>
      <c r="E18">
        <v>2174</v>
      </c>
      <c r="F18">
        <v>2425</v>
      </c>
      <c r="G18" s="10">
        <v>4599</v>
      </c>
      <c r="H18">
        <v>2324</v>
      </c>
      <c r="I18">
        <v>1742</v>
      </c>
      <c r="J18" s="10">
        <v>4066</v>
      </c>
      <c r="K18">
        <v>4869</v>
      </c>
      <c r="L18">
        <v>4077</v>
      </c>
      <c r="M18" s="10">
        <v>8946</v>
      </c>
      <c r="N18">
        <v>2151</v>
      </c>
      <c r="O18">
        <v>1121</v>
      </c>
      <c r="P18" s="10">
        <v>3272</v>
      </c>
      <c r="Q18">
        <v>14153</v>
      </c>
      <c r="R18">
        <v>11395</v>
      </c>
      <c r="S18" s="10">
        <v>25548</v>
      </c>
    </row>
    <row r="19" spans="1:19" ht="12.75">
      <c r="A19" s="9">
        <v>1997</v>
      </c>
      <c r="B19" s="8">
        <v>2752</v>
      </c>
      <c r="C19" s="8">
        <v>2141</v>
      </c>
      <c r="D19" s="10">
        <v>4893</v>
      </c>
      <c r="E19">
        <v>2041</v>
      </c>
      <c r="F19">
        <v>2343</v>
      </c>
      <c r="G19" s="10">
        <v>4384</v>
      </c>
      <c r="H19">
        <v>2307</v>
      </c>
      <c r="I19">
        <v>1705</v>
      </c>
      <c r="J19" s="10">
        <v>4012</v>
      </c>
      <c r="K19">
        <v>5553</v>
      </c>
      <c r="L19">
        <v>4035</v>
      </c>
      <c r="M19" s="10">
        <v>9588</v>
      </c>
      <c r="N19">
        <v>2101</v>
      </c>
      <c r="O19">
        <v>1151</v>
      </c>
      <c r="P19" s="10">
        <v>3252</v>
      </c>
      <c r="Q19">
        <v>14754</v>
      </c>
      <c r="R19">
        <v>11375</v>
      </c>
      <c r="S19" s="10">
        <v>26129</v>
      </c>
    </row>
    <row r="20" spans="1:19" ht="12.75">
      <c r="A20" s="9">
        <v>1998</v>
      </c>
      <c r="B20" s="8">
        <v>2863</v>
      </c>
      <c r="C20" s="8">
        <v>2115</v>
      </c>
      <c r="D20" s="10">
        <v>4978</v>
      </c>
      <c r="E20">
        <v>1986</v>
      </c>
      <c r="F20">
        <v>2252</v>
      </c>
      <c r="G20" s="10">
        <v>4238</v>
      </c>
      <c r="H20">
        <v>2229</v>
      </c>
      <c r="I20">
        <v>1657</v>
      </c>
      <c r="J20" s="10">
        <v>3886</v>
      </c>
      <c r="K20">
        <v>5282</v>
      </c>
      <c r="L20">
        <v>4249</v>
      </c>
      <c r="M20" s="10">
        <v>9531</v>
      </c>
      <c r="N20">
        <v>1988</v>
      </c>
      <c r="O20">
        <v>1093</v>
      </c>
      <c r="P20" s="10">
        <v>3081</v>
      </c>
      <c r="Q20">
        <v>14348</v>
      </c>
      <c r="R20">
        <v>11366</v>
      </c>
      <c r="S20" s="10">
        <v>25714</v>
      </c>
    </row>
    <row r="21" spans="1:19" ht="12.75">
      <c r="A21" s="9">
        <v>1999</v>
      </c>
      <c r="B21" s="8">
        <v>2508</v>
      </c>
      <c r="C21" s="8">
        <v>1977</v>
      </c>
      <c r="D21" s="10">
        <v>4485</v>
      </c>
      <c r="E21">
        <v>1736</v>
      </c>
      <c r="F21">
        <v>2028</v>
      </c>
      <c r="G21" s="10">
        <v>3764</v>
      </c>
      <c r="H21">
        <v>1890</v>
      </c>
      <c r="I21">
        <v>1577</v>
      </c>
      <c r="J21" s="10">
        <v>3467</v>
      </c>
      <c r="K21">
        <v>5035</v>
      </c>
      <c r="L21">
        <v>4329</v>
      </c>
      <c r="M21" s="10">
        <v>9364</v>
      </c>
      <c r="N21">
        <v>1881</v>
      </c>
      <c r="O21">
        <v>1081</v>
      </c>
      <c r="P21" s="10">
        <v>2962</v>
      </c>
      <c r="Q21">
        <v>13050</v>
      </c>
      <c r="R21">
        <v>10992</v>
      </c>
      <c r="S21" s="10">
        <v>24042</v>
      </c>
    </row>
    <row r="22" ht="12.75" hidden="1"/>
    <row r="23" ht="12.75" hidden="1">
      <c r="A23" t="s">
        <v>33</v>
      </c>
    </row>
    <row r="25" ht="12.75">
      <c r="A25" s="4" t="str">
        <f>CONCATENATE("Percent of Total New Admissions by Race (BW Only) x Offense: ",$A$1)</f>
        <v>Percent of Total New Admissions by Race (BW Only) x Offense: CALIFORNIA</v>
      </c>
    </row>
    <row r="26" spans="2:19" s="4" customFormat="1" ht="12.75">
      <c r="B26" s="30" t="s">
        <v>15</v>
      </c>
      <c r="C26" s="30"/>
      <c r="D26" s="30"/>
      <c r="E26" s="30" t="s">
        <v>16</v>
      </c>
      <c r="F26" s="30"/>
      <c r="G26" s="30"/>
      <c r="H26" s="30" t="s">
        <v>17</v>
      </c>
      <c r="I26" s="30"/>
      <c r="J26" s="30"/>
      <c r="K26" s="30" t="s">
        <v>18</v>
      </c>
      <c r="L26" s="30"/>
      <c r="M26" s="30"/>
      <c r="N26" s="30" t="s">
        <v>19</v>
      </c>
      <c r="O26" s="30"/>
      <c r="P26" s="30"/>
      <c r="Q26" s="30" t="s">
        <v>20</v>
      </c>
      <c r="R26" s="30"/>
      <c r="S26" s="30"/>
    </row>
    <row r="27" spans="1:19" s="12" customFormat="1" ht="12.75">
      <c r="A27" s="15" t="s">
        <v>26</v>
      </c>
      <c r="B27" s="16" t="s">
        <v>12</v>
      </c>
      <c r="C27" s="16" t="s">
        <v>13</v>
      </c>
      <c r="D27" s="17" t="s">
        <v>32</v>
      </c>
      <c r="E27" s="16" t="s">
        <v>12</v>
      </c>
      <c r="F27" s="16" t="s">
        <v>13</v>
      </c>
      <c r="G27" s="17" t="s">
        <v>32</v>
      </c>
      <c r="H27" s="16" t="s">
        <v>12</v>
      </c>
      <c r="I27" s="16" t="s">
        <v>13</v>
      </c>
      <c r="J27" s="17" t="s">
        <v>32</v>
      </c>
      <c r="K27" s="16" t="s">
        <v>12</v>
      </c>
      <c r="L27" s="16" t="s">
        <v>13</v>
      </c>
      <c r="M27" s="17" t="s">
        <v>32</v>
      </c>
      <c r="N27" s="16" t="s">
        <v>12</v>
      </c>
      <c r="O27" s="16" t="s">
        <v>13</v>
      </c>
      <c r="P27" s="17" t="s">
        <v>32</v>
      </c>
      <c r="Q27" s="16" t="s">
        <v>12</v>
      </c>
      <c r="R27" s="16" t="s">
        <v>13</v>
      </c>
      <c r="S27" s="17" t="s">
        <v>32</v>
      </c>
    </row>
    <row r="28" spans="1:19" ht="12.75">
      <c r="A28" s="9">
        <v>1983</v>
      </c>
      <c r="B28" s="1">
        <f>(B5/$D5)*100</f>
        <v>53.774193548387096</v>
      </c>
      <c r="C28" s="1">
        <f>(C5/$D5)*100</f>
        <v>46.225806451612904</v>
      </c>
      <c r="D28" s="11">
        <f>(D5/$D5)*100</f>
        <v>100</v>
      </c>
      <c r="E28" s="1">
        <f>(E5/$G5)*100</f>
        <v>45.7492931196984</v>
      </c>
      <c r="F28" s="1">
        <f>(F5/$G5)*100</f>
        <v>54.2507068803016</v>
      </c>
      <c r="G28" s="11">
        <f>(G5/$G5)*100</f>
        <v>100</v>
      </c>
      <c r="H28" s="1">
        <f>(H5/$J5)*100</f>
        <v>56.492411467116355</v>
      </c>
      <c r="I28" s="1">
        <f>(I5/$J5)*100</f>
        <v>43.50758853288364</v>
      </c>
      <c r="J28" s="11">
        <f>(J5/$J5)*100</f>
        <v>100</v>
      </c>
      <c r="K28" s="1">
        <f>(K5/$M5)*100</f>
        <v>44.76570289132602</v>
      </c>
      <c r="L28" s="1">
        <f>(L5/$M5)*100</f>
        <v>55.23429710867398</v>
      </c>
      <c r="M28" s="11">
        <f>(M5/$M5)*100</f>
        <v>100</v>
      </c>
      <c r="N28" s="1">
        <f>(N5/$P5)*100</f>
        <v>63.465866466616646</v>
      </c>
      <c r="O28" s="1">
        <f>(O5/$P5)*100</f>
        <v>36.53413353338335</v>
      </c>
      <c r="P28" s="11">
        <f>(P5/$P5)*100</f>
        <v>100</v>
      </c>
      <c r="Q28" s="1">
        <f>(Q5/$S5)*100</f>
        <v>51.070287539936096</v>
      </c>
      <c r="R28" s="1">
        <f>(R5/$S5)*100</f>
        <v>48.9297124600639</v>
      </c>
      <c r="S28" s="11">
        <f>(S5/$S5)*100</f>
        <v>100</v>
      </c>
    </row>
    <row r="29" spans="1:19" ht="12.75">
      <c r="A29" s="9">
        <v>1984</v>
      </c>
      <c r="B29" s="1">
        <f aca="true" t="shared" si="0" ref="B29:D44">(B6/$D6)*100</f>
        <v>57.255035848412426</v>
      </c>
      <c r="C29" s="1">
        <f t="shared" si="0"/>
        <v>42.744964151587574</v>
      </c>
      <c r="D29" s="11">
        <f t="shared" si="0"/>
        <v>100</v>
      </c>
      <c r="E29" s="1">
        <f aca="true" t="shared" si="1" ref="E29:G44">(E6/$G6)*100</f>
        <v>46.05627306273063</v>
      </c>
      <c r="F29" s="1">
        <f t="shared" si="1"/>
        <v>53.943726937269375</v>
      </c>
      <c r="G29" s="11">
        <f t="shared" si="1"/>
        <v>100</v>
      </c>
      <c r="H29" s="1">
        <f aca="true" t="shared" si="2" ref="H29:J44">(H6/$J6)*100</f>
        <v>58.927552766685686</v>
      </c>
      <c r="I29" s="1">
        <f t="shared" si="2"/>
        <v>41.07244723331432</v>
      </c>
      <c r="J29" s="11">
        <f t="shared" si="2"/>
        <v>100</v>
      </c>
      <c r="K29" s="1">
        <f aca="true" t="shared" si="3" ref="K29:M44">(K6/$M6)*100</f>
        <v>46.840775063184495</v>
      </c>
      <c r="L29" s="1">
        <f t="shared" si="3"/>
        <v>53.1592249368155</v>
      </c>
      <c r="M29" s="11">
        <f t="shared" si="3"/>
        <v>100</v>
      </c>
      <c r="N29" s="1">
        <f aca="true" t="shared" si="4" ref="N29:P44">(N6/$P6)*100</f>
        <v>63.412759415833975</v>
      </c>
      <c r="O29" s="1">
        <f t="shared" si="4"/>
        <v>36.587240584166025</v>
      </c>
      <c r="P29" s="11">
        <f t="shared" si="4"/>
        <v>100</v>
      </c>
      <c r="Q29" s="1">
        <f aca="true" t="shared" si="5" ref="Q29:S44">(Q6/$S6)*100</f>
        <v>52.91152442204068</v>
      </c>
      <c r="R29" s="1">
        <f t="shared" si="5"/>
        <v>47.08847557795933</v>
      </c>
      <c r="S29" s="11">
        <f t="shared" si="5"/>
        <v>100</v>
      </c>
    </row>
    <row r="30" spans="1:19" ht="12.75">
      <c r="A30" s="9">
        <v>1985</v>
      </c>
      <c r="B30" s="1">
        <f t="shared" si="0"/>
        <v>58.871730223762995</v>
      </c>
      <c r="C30" s="1">
        <f t="shared" si="0"/>
        <v>41.128269776237</v>
      </c>
      <c r="D30" s="11">
        <f t="shared" si="0"/>
        <v>100</v>
      </c>
      <c r="E30" s="1">
        <f t="shared" si="1"/>
        <v>44.834103317933646</v>
      </c>
      <c r="F30" s="1">
        <f t="shared" si="1"/>
        <v>55.16589668206636</v>
      </c>
      <c r="G30" s="11">
        <f t="shared" si="1"/>
        <v>100</v>
      </c>
      <c r="H30" s="1">
        <f t="shared" si="2"/>
        <v>56.10236220472441</v>
      </c>
      <c r="I30" s="1">
        <f t="shared" si="2"/>
        <v>43.89763779527559</v>
      </c>
      <c r="J30" s="11">
        <f t="shared" si="2"/>
        <v>100</v>
      </c>
      <c r="K30" s="1">
        <f t="shared" si="3"/>
        <v>37.973997833152765</v>
      </c>
      <c r="L30" s="1">
        <f t="shared" si="3"/>
        <v>62.026002166847235</v>
      </c>
      <c r="M30" s="11">
        <f t="shared" si="3"/>
        <v>100</v>
      </c>
      <c r="N30" s="1">
        <f t="shared" si="4"/>
        <v>66.93083573487031</v>
      </c>
      <c r="O30" s="1">
        <f t="shared" si="4"/>
        <v>33.069164265129686</v>
      </c>
      <c r="P30" s="11">
        <f t="shared" si="4"/>
        <v>100</v>
      </c>
      <c r="Q30" s="1">
        <f t="shared" si="5"/>
        <v>51.30671918794031</v>
      </c>
      <c r="R30" s="1">
        <f t="shared" si="5"/>
        <v>48.69328081205969</v>
      </c>
      <c r="S30" s="11">
        <f t="shared" si="5"/>
        <v>100</v>
      </c>
    </row>
    <row r="31" spans="1:19" ht="12.75">
      <c r="A31" s="9">
        <v>1986</v>
      </c>
      <c r="B31" s="1">
        <f t="shared" si="0"/>
        <v>54.27579678131903</v>
      </c>
      <c r="C31" s="1">
        <f t="shared" si="0"/>
        <v>45.72420321868097</v>
      </c>
      <c r="D31" s="11">
        <f t="shared" si="0"/>
        <v>100</v>
      </c>
      <c r="E31" s="1">
        <f t="shared" si="1"/>
        <v>45.007176542956735</v>
      </c>
      <c r="F31" s="1">
        <f t="shared" si="1"/>
        <v>54.99282345704326</v>
      </c>
      <c r="G31" s="11">
        <f t="shared" si="1"/>
        <v>100</v>
      </c>
      <c r="H31" s="1">
        <f t="shared" si="2"/>
        <v>58.22622107969152</v>
      </c>
      <c r="I31" s="1">
        <f t="shared" si="2"/>
        <v>41.77377892030849</v>
      </c>
      <c r="J31" s="11">
        <f t="shared" si="2"/>
        <v>100</v>
      </c>
      <c r="K31" s="1">
        <f t="shared" si="3"/>
        <v>38.410364145658264</v>
      </c>
      <c r="L31" s="1">
        <f t="shared" si="3"/>
        <v>61.589635854341736</v>
      </c>
      <c r="M31" s="11">
        <f t="shared" si="3"/>
        <v>100</v>
      </c>
      <c r="N31" s="1">
        <f t="shared" si="4"/>
        <v>64.0675763482781</v>
      </c>
      <c r="O31" s="1">
        <f t="shared" si="4"/>
        <v>35.9324236517219</v>
      </c>
      <c r="P31" s="11">
        <f t="shared" si="4"/>
        <v>100</v>
      </c>
      <c r="Q31" s="1">
        <f t="shared" si="5"/>
        <v>49.79357021996616</v>
      </c>
      <c r="R31" s="1">
        <f t="shared" si="5"/>
        <v>50.206429780033844</v>
      </c>
      <c r="S31" s="11">
        <f t="shared" si="5"/>
        <v>100</v>
      </c>
    </row>
    <row r="32" spans="1:19" ht="12.75">
      <c r="A32" s="9">
        <v>1987</v>
      </c>
      <c r="B32" s="1">
        <f t="shared" si="0"/>
        <v>57.21168322794339</v>
      </c>
      <c r="C32" s="1">
        <f t="shared" si="0"/>
        <v>42.78831677205661</v>
      </c>
      <c r="D32" s="11">
        <f t="shared" si="0"/>
        <v>100</v>
      </c>
      <c r="E32" s="1">
        <f t="shared" si="1"/>
        <v>45.560609056753016</v>
      </c>
      <c r="F32" s="1">
        <f t="shared" si="1"/>
        <v>54.43939094324698</v>
      </c>
      <c r="G32" s="11">
        <f t="shared" si="1"/>
        <v>100</v>
      </c>
      <c r="H32" s="1">
        <f t="shared" si="2"/>
        <v>56.493767591475674</v>
      </c>
      <c r="I32" s="1">
        <f t="shared" si="2"/>
        <v>43.506232408524326</v>
      </c>
      <c r="J32" s="11">
        <f t="shared" si="2"/>
        <v>100</v>
      </c>
      <c r="K32" s="1">
        <f t="shared" si="3"/>
        <v>33.00292858751971</v>
      </c>
      <c r="L32" s="1">
        <f t="shared" si="3"/>
        <v>66.9970714124803</v>
      </c>
      <c r="M32" s="11">
        <f t="shared" si="3"/>
        <v>100</v>
      </c>
      <c r="N32" s="1">
        <f t="shared" si="4"/>
        <v>65.39456662354463</v>
      </c>
      <c r="O32" s="1">
        <f t="shared" si="4"/>
        <v>34.605433376455366</v>
      </c>
      <c r="P32" s="11">
        <f t="shared" si="4"/>
        <v>100</v>
      </c>
      <c r="Q32" s="1">
        <f t="shared" si="5"/>
        <v>47.982195845697326</v>
      </c>
      <c r="R32" s="1">
        <f t="shared" si="5"/>
        <v>52.017804154302674</v>
      </c>
      <c r="S32" s="11">
        <f t="shared" si="5"/>
        <v>100</v>
      </c>
    </row>
    <row r="33" spans="1:19" ht="12.75">
      <c r="A33" s="9">
        <v>1988</v>
      </c>
      <c r="B33" s="1">
        <f t="shared" si="0"/>
        <v>54.30711610486891</v>
      </c>
      <c r="C33" s="1">
        <f t="shared" si="0"/>
        <v>45.69288389513109</v>
      </c>
      <c r="D33" s="11">
        <f t="shared" si="0"/>
        <v>100</v>
      </c>
      <c r="E33" s="1">
        <f t="shared" si="1"/>
        <v>43.377148634984835</v>
      </c>
      <c r="F33" s="1">
        <f t="shared" si="1"/>
        <v>56.62285136501517</v>
      </c>
      <c r="G33" s="11">
        <f t="shared" si="1"/>
        <v>100</v>
      </c>
      <c r="H33" s="1">
        <f t="shared" si="2"/>
        <v>58.15418828762046</v>
      </c>
      <c r="I33" s="1">
        <f t="shared" si="2"/>
        <v>41.845811712379536</v>
      </c>
      <c r="J33" s="11">
        <f t="shared" si="2"/>
        <v>100</v>
      </c>
      <c r="K33" s="1">
        <f t="shared" si="3"/>
        <v>30.740859525336756</v>
      </c>
      <c r="L33" s="1">
        <f t="shared" si="3"/>
        <v>69.25914047466325</v>
      </c>
      <c r="M33" s="11">
        <f t="shared" si="3"/>
        <v>100</v>
      </c>
      <c r="N33" s="1">
        <f t="shared" si="4"/>
        <v>66.02787456445994</v>
      </c>
      <c r="O33" s="1">
        <f t="shared" si="4"/>
        <v>33.972125435540065</v>
      </c>
      <c r="P33" s="11">
        <f t="shared" si="4"/>
        <v>100</v>
      </c>
      <c r="Q33" s="1">
        <f t="shared" si="5"/>
        <v>45.37017617449665</v>
      </c>
      <c r="R33" s="1">
        <f t="shared" si="5"/>
        <v>54.62982382550335</v>
      </c>
      <c r="S33" s="11">
        <f t="shared" si="5"/>
        <v>100</v>
      </c>
    </row>
    <row r="34" spans="1:19" ht="12.75">
      <c r="A34" s="9">
        <v>1989</v>
      </c>
      <c r="B34" s="1">
        <f t="shared" si="0"/>
        <v>53.54763973356501</v>
      </c>
      <c r="C34" s="1">
        <f t="shared" si="0"/>
        <v>46.45236026643499</v>
      </c>
      <c r="D34" s="11">
        <f t="shared" si="0"/>
        <v>100</v>
      </c>
      <c r="E34" s="1">
        <f t="shared" si="1"/>
        <v>44.564332247557005</v>
      </c>
      <c r="F34" s="1">
        <f t="shared" si="1"/>
        <v>55.435667752442995</v>
      </c>
      <c r="G34" s="11">
        <f t="shared" si="1"/>
        <v>100</v>
      </c>
      <c r="H34" s="1">
        <f t="shared" si="2"/>
        <v>57.63045618641287</v>
      </c>
      <c r="I34" s="1">
        <f t="shared" si="2"/>
        <v>42.369543813587136</v>
      </c>
      <c r="J34" s="11">
        <f t="shared" si="2"/>
        <v>100</v>
      </c>
      <c r="K34" s="1">
        <f t="shared" si="3"/>
        <v>31.443102352193264</v>
      </c>
      <c r="L34" s="1">
        <f t="shared" si="3"/>
        <v>68.55689764780674</v>
      </c>
      <c r="M34" s="11">
        <f t="shared" si="3"/>
        <v>100</v>
      </c>
      <c r="N34" s="1">
        <f t="shared" si="4"/>
        <v>70.9278350515464</v>
      </c>
      <c r="O34" s="1">
        <f t="shared" si="4"/>
        <v>29.07216494845361</v>
      </c>
      <c r="P34" s="11">
        <f t="shared" si="4"/>
        <v>100</v>
      </c>
      <c r="Q34" s="1">
        <f t="shared" si="5"/>
        <v>46.018800110588884</v>
      </c>
      <c r="R34" s="1">
        <f t="shared" si="5"/>
        <v>53.981199889411116</v>
      </c>
      <c r="S34" s="11">
        <f t="shared" si="5"/>
        <v>100</v>
      </c>
    </row>
    <row r="35" spans="1:19" ht="12.75">
      <c r="A35" s="9">
        <v>1990</v>
      </c>
      <c r="B35" s="1">
        <f t="shared" si="0"/>
        <v>53.2952776336274</v>
      </c>
      <c r="C35" s="1">
        <f t="shared" si="0"/>
        <v>46.7047223663726</v>
      </c>
      <c r="D35" s="11">
        <f t="shared" si="0"/>
        <v>100</v>
      </c>
      <c r="E35" s="1">
        <f t="shared" si="1"/>
        <v>44.39697028549233</v>
      </c>
      <c r="F35" s="1">
        <f t="shared" si="1"/>
        <v>55.60302971450767</v>
      </c>
      <c r="G35" s="11">
        <f t="shared" si="1"/>
        <v>100</v>
      </c>
      <c r="H35" s="1">
        <f t="shared" si="2"/>
        <v>58.70907967881408</v>
      </c>
      <c r="I35" s="1">
        <f t="shared" si="2"/>
        <v>41.29092032118592</v>
      </c>
      <c r="J35" s="11">
        <f t="shared" si="2"/>
        <v>100</v>
      </c>
      <c r="K35" s="1">
        <f t="shared" si="3"/>
        <v>37.930587930587926</v>
      </c>
      <c r="L35" s="1">
        <f t="shared" si="3"/>
        <v>62.06941206941207</v>
      </c>
      <c r="M35" s="11">
        <f t="shared" si="3"/>
        <v>100</v>
      </c>
      <c r="N35" s="1">
        <f t="shared" si="4"/>
        <v>73.61111111111111</v>
      </c>
      <c r="O35" s="1">
        <f t="shared" si="4"/>
        <v>26.38888888888889</v>
      </c>
      <c r="P35" s="11">
        <f t="shared" si="4"/>
        <v>100</v>
      </c>
      <c r="Q35" s="1">
        <f t="shared" si="5"/>
        <v>49.79959487997242</v>
      </c>
      <c r="R35" s="1">
        <f t="shared" si="5"/>
        <v>50.20040512002758</v>
      </c>
      <c r="S35" s="11">
        <f t="shared" si="5"/>
        <v>100</v>
      </c>
    </row>
    <row r="36" spans="1:19" ht="12.75">
      <c r="A36" s="9">
        <v>1991</v>
      </c>
      <c r="B36" s="1">
        <f t="shared" si="0"/>
        <v>52.972027972027966</v>
      </c>
      <c r="C36" s="1">
        <f t="shared" si="0"/>
        <v>47.02797202797203</v>
      </c>
      <c r="D36" s="11">
        <f t="shared" si="0"/>
        <v>100</v>
      </c>
      <c r="E36" s="1">
        <f t="shared" si="1"/>
        <v>43.83618888424572</v>
      </c>
      <c r="F36" s="1">
        <f t="shared" si="1"/>
        <v>56.16381111575428</v>
      </c>
      <c r="G36" s="11">
        <f t="shared" si="1"/>
        <v>100</v>
      </c>
      <c r="H36" s="1">
        <f t="shared" si="2"/>
        <v>59.02278177458034</v>
      </c>
      <c r="I36" s="1">
        <f t="shared" si="2"/>
        <v>40.97721822541966</v>
      </c>
      <c r="J36" s="11">
        <f t="shared" si="2"/>
        <v>100</v>
      </c>
      <c r="K36" s="1">
        <f t="shared" si="3"/>
        <v>41.71593148400788</v>
      </c>
      <c r="L36" s="1">
        <f t="shared" si="3"/>
        <v>58.28406851599212</v>
      </c>
      <c r="M36" s="11">
        <f t="shared" si="3"/>
        <v>100</v>
      </c>
      <c r="N36" s="1">
        <f t="shared" si="4"/>
        <v>72.20307113757443</v>
      </c>
      <c r="O36" s="1">
        <f t="shared" si="4"/>
        <v>27.796928862425574</v>
      </c>
      <c r="P36" s="11">
        <f t="shared" si="4"/>
        <v>100</v>
      </c>
      <c r="Q36" s="1">
        <f t="shared" si="5"/>
        <v>51.30966505430319</v>
      </c>
      <c r="R36" s="1">
        <f t="shared" si="5"/>
        <v>48.69033494569682</v>
      </c>
      <c r="S36" s="11">
        <f t="shared" si="5"/>
        <v>100</v>
      </c>
    </row>
    <row r="37" spans="1:19" ht="12.75">
      <c r="A37" s="9">
        <v>1992</v>
      </c>
      <c r="B37" s="1">
        <f t="shared" si="0"/>
        <v>54.24993980255237</v>
      </c>
      <c r="C37" s="1">
        <f t="shared" si="0"/>
        <v>45.75006019744763</v>
      </c>
      <c r="D37" s="11">
        <f t="shared" si="0"/>
        <v>100</v>
      </c>
      <c r="E37" s="1">
        <f t="shared" si="1"/>
        <v>43.96244131455399</v>
      </c>
      <c r="F37" s="1">
        <f t="shared" si="1"/>
        <v>56.03755868544601</v>
      </c>
      <c r="G37" s="11">
        <f t="shared" si="1"/>
        <v>100</v>
      </c>
      <c r="H37" s="1">
        <f t="shared" si="2"/>
        <v>58.17655571635311</v>
      </c>
      <c r="I37" s="1">
        <f t="shared" si="2"/>
        <v>41.823444283646886</v>
      </c>
      <c r="J37" s="11">
        <f t="shared" si="2"/>
        <v>100</v>
      </c>
      <c r="K37" s="1">
        <f t="shared" si="3"/>
        <v>45.00542047390429</v>
      </c>
      <c r="L37" s="1">
        <f t="shared" si="3"/>
        <v>54.99457952609571</v>
      </c>
      <c r="M37" s="11">
        <f t="shared" si="3"/>
        <v>100</v>
      </c>
      <c r="N37" s="1">
        <f t="shared" si="4"/>
        <v>68.05599745466115</v>
      </c>
      <c r="O37" s="1">
        <f t="shared" si="4"/>
        <v>31.94400254533885</v>
      </c>
      <c r="P37" s="11">
        <f t="shared" si="4"/>
        <v>100</v>
      </c>
      <c r="Q37" s="1">
        <f t="shared" si="5"/>
        <v>51.69751031819997</v>
      </c>
      <c r="R37" s="1">
        <f t="shared" si="5"/>
        <v>48.302489681800026</v>
      </c>
      <c r="S37" s="11">
        <f t="shared" si="5"/>
        <v>100</v>
      </c>
    </row>
    <row r="38" spans="1:19" ht="12.75">
      <c r="A38" s="9">
        <v>1993</v>
      </c>
      <c r="B38" s="1">
        <f t="shared" si="0"/>
        <v>55.63005780346821</v>
      </c>
      <c r="C38" s="1">
        <f t="shared" si="0"/>
        <v>44.369942196531795</v>
      </c>
      <c r="D38" s="11">
        <f t="shared" si="0"/>
        <v>100</v>
      </c>
      <c r="E38" s="1">
        <f t="shared" si="1"/>
        <v>42.854538826102804</v>
      </c>
      <c r="F38" s="1">
        <f t="shared" si="1"/>
        <v>57.145461173897196</v>
      </c>
      <c r="G38" s="11">
        <f t="shared" si="1"/>
        <v>100</v>
      </c>
      <c r="H38" s="1">
        <f t="shared" si="2"/>
        <v>59.790402647545505</v>
      </c>
      <c r="I38" s="1">
        <f t="shared" si="2"/>
        <v>40.209597352454495</v>
      </c>
      <c r="J38" s="11">
        <f t="shared" si="2"/>
        <v>100</v>
      </c>
      <c r="K38" s="1">
        <f t="shared" si="3"/>
        <v>49.211759693225396</v>
      </c>
      <c r="L38" s="1">
        <f t="shared" si="3"/>
        <v>50.788240306774604</v>
      </c>
      <c r="M38" s="11">
        <f t="shared" si="3"/>
        <v>100</v>
      </c>
      <c r="N38" s="1">
        <f t="shared" si="4"/>
        <v>66.68614845119814</v>
      </c>
      <c r="O38" s="1">
        <f t="shared" si="4"/>
        <v>33.31385154880187</v>
      </c>
      <c r="P38" s="11">
        <f t="shared" si="4"/>
        <v>100</v>
      </c>
      <c r="Q38" s="1">
        <f t="shared" si="5"/>
        <v>53.02092050209205</v>
      </c>
      <c r="R38" s="1">
        <f t="shared" si="5"/>
        <v>46.97907949790795</v>
      </c>
      <c r="S38" s="11">
        <f t="shared" si="5"/>
        <v>100</v>
      </c>
    </row>
    <row r="39" spans="1:19" ht="12.75">
      <c r="A39" s="9">
        <v>1994</v>
      </c>
      <c r="B39" s="1">
        <f t="shared" si="0"/>
        <v>55.16483516483517</v>
      </c>
      <c r="C39" s="1">
        <f t="shared" si="0"/>
        <v>44.83516483516484</v>
      </c>
      <c r="D39" s="11">
        <f t="shared" si="0"/>
        <v>100</v>
      </c>
      <c r="E39" s="1">
        <f t="shared" si="1"/>
        <v>45.1968182745258</v>
      </c>
      <c r="F39" s="1">
        <f t="shared" si="1"/>
        <v>54.803181725474204</v>
      </c>
      <c r="G39" s="11">
        <f t="shared" si="1"/>
        <v>100</v>
      </c>
      <c r="H39" s="1">
        <f t="shared" si="2"/>
        <v>58.79001627780792</v>
      </c>
      <c r="I39" s="1">
        <f t="shared" si="2"/>
        <v>41.20998372219208</v>
      </c>
      <c r="J39" s="11">
        <f t="shared" si="2"/>
        <v>100</v>
      </c>
      <c r="K39" s="1">
        <f t="shared" si="3"/>
        <v>51.706108970831046</v>
      </c>
      <c r="L39" s="1">
        <f t="shared" si="3"/>
        <v>48.29389102916896</v>
      </c>
      <c r="M39" s="11">
        <f t="shared" si="3"/>
        <v>100</v>
      </c>
      <c r="N39" s="1">
        <f t="shared" si="4"/>
        <v>67.63093788063338</v>
      </c>
      <c r="O39" s="1">
        <f t="shared" si="4"/>
        <v>32.369062119366625</v>
      </c>
      <c r="P39" s="11">
        <f t="shared" si="4"/>
        <v>100</v>
      </c>
      <c r="Q39" s="1">
        <f t="shared" si="5"/>
        <v>54.31657772422104</v>
      </c>
      <c r="R39" s="1">
        <f t="shared" si="5"/>
        <v>45.68342227577896</v>
      </c>
      <c r="S39" s="11">
        <f t="shared" si="5"/>
        <v>100</v>
      </c>
    </row>
    <row r="40" spans="1:19" ht="12.75">
      <c r="A40" s="9">
        <v>1995</v>
      </c>
      <c r="B40" s="1">
        <f t="shared" si="0"/>
        <v>58.216741759544696</v>
      </c>
      <c r="C40" s="1">
        <f t="shared" si="0"/>
        <v>41.783258240455304</v>
      </c>
      <c r="D40" s="11">
        <f t="shared" si="0"/>
        <v>100</v>
      </c>
      <c r="E40" s="1">
        <f t="shared" si="1"/>
        <v>46.20733249051833</v>
      </c>
      <c r="F40" s="1">
        <f t="shared" si="1"/>
        <v>53.792667509481674</v>
      </c>
      <c r="G40" s="11">
        <f t="shared" si="1"/>
        <v>100</v>
      </c>
      <c r="H40" s="1">
        <f t="shared" si="2"/>
        <v>58.11250581125058</v>
      </c>
      <c r="I40" s="1">
        <f t="shared" si="2"/>
        <v>41.88749418874942</v>
      </c>
      <c r="J40" s="11">
        <f t="shared" si="2"/>
        <v>100</v>
      </c>
      <c r="K40" s="1">
        <f t="shared" si="3"/>
        <v>54.39435609231137</v>
      </c>
      <c r="L40" s="1">
        <f t="shared" si="3"/>
        <v>45.60564390768863</v>
      </c>
      <c r="M40" s="11">
        <f t="shared" si="3"/>
        <v>100</v>
      </c>
      <c r="N40" s="1">
        <f t="shared" si="4"/>
        <v>66.50554449815183</v>
      </c>
      <c r="O40" s="1">
        <f t="shared" si="4"/>
        <v>33.494455501848165</v>
      </c>
      <c r="P40" s="11">
        <f t="shared" si="4"/>
        <v>100</v>
      </c>
      <c r="Q40" s="1">
        <f t="shared" si="5"/>
        <v>55.820242592960824</v>
      </c>
      <c r="R40" s="1">
        <f t="shared" si="5"/>
        <v>44.17975740703917</v>
      </c>
      <c r="S40" s="11">
        <f t="shared" si="5"/>
        <v>100</v>
      </c>
    </row>
    <row r="41" spans="1:19" ht="12.75">
      <c r="A41" s="9">
        <v>1996</v>
      </c>
      <c r="B41" s="1">
        <f t="shared" si="0"/>
        <v>56.4844587352626</v>
      </c>
      <c r="C41" s="1">
        <f t="shared" si="0"/>
        <v>43.51554126473741</v>
      </c>
      <c r="D41" s="11">
        <f t="shared" si="0"/>
        <v>100</v>
      </c>
      <c r="E41" s="1">
        <f t="shared" si="1"/>
        <v>47.271145901282885</v>
      </c>
      <c r="F41" s="1">
        <f t="shared" si="1"/>
        <v>52.728854098717115</v>
      </c>
      <c r="G41" s="11">
        <f t="shared" si="1"/>
        <v>100</v>
      </c>
      <c r="H41" s="1">
        <f t="shared" si="2"/>
        <v>57.15691096901131</v>
      </c>
      <c r="I41" s="1">
        <f t="shared" si="2"/>
        <v>42.843089030988686</v>
      </c>
      <c r="J41" s="11">
        <f t="shared" si="2"/>
        <v>100</v>
      </c>
      <c r="K41" s="1">
        <f t="shared" si="3"/>
        <v>54.42655935613681</v>
      </c>
      <c r="L41" s="1">
        <f t="shared" si="3"/>
        <v>45.57344064386318</v>
      </c>
      <c r="M41" s="11">
        <f t="shared" si="3"/>
        <v>100</v>
      </c>
      <c r="N41" s="1">
        <f t="shared" si="4"/>
        <v>65.739608801956</v>
      </c>
      <c r="O41" s="1">
        <f t="shared" si="4"/>
        <v>34.26039119804401</v>
      </c>
      <c r="P41" s="11">
        <f t="shared" si="4"/>
        <v>100</v>
      </c>
      <c r="Q41" s="1">
        <f t="shared" si="5"/>
        <v>55.39768279317363</v>
      </c>
      <c r="R41" s="1">
        <f t="shared" si="5"/>
        <v>44.60231720682636</v>
      </c>
      <c r="S41" s="11">
        <f t="shared" si="5"/>
        <v>100</v>
      </c>
    </row>
    <row r="42" spans="1:19" ht="12.75">
      <c r="A42" s="9">
        <v>1997</v>
      </c>
      <c r="B42" s="1">
        <f t="shared" si="0"/>
        <v>56.24361332515839</v>
      </c>
      <c r="C42" s="1">
        <f t="shared" si="0"/>
        <v>43.756386674841615</v>
      </c>
      <c r="D42" s="11">
        <f t="shared" si="0"/>
        <v>100</v>
      </c>
      <c r="E42" s="1">
        <f t="shared" si="1"/>
        <v>46.55565693430657</v>
      </c>
      <c r="F42" s="1">
        <f t="shared" si="1"/>
        <v>53.44434306569343</v>
      </c>
      <c r="G42" s="11">
        <f t="shared" si="1"/>
        <v>100</v>
      </c>
      <c r="H42" s="1">
        <f t="shared" si="2"/>
        <v>57.5024925224327</v>
      </c>
      <c r="I42" s="1">
        <f t="shared" si="2"/>
        <v>42.4975074775673</v>
      </c>
      <c r="J42" s="11">
        <f t="shared" si="2"/>
        <v>100</v>
      </c>
      <c r="K42" s="1">
        <f t="shared" si="3"/>
        <v>57.91614518147684</v>
      </c>
      <c r="L42" s="1">
        <f t="shared" si="3"/>
        <v>42.08385481852315</v>
      </c>
      <c r="M42" s="11">
        <f t="shared" si="3"/>
        <v>100</v>
      </c>
      <c r="N42" s="1">
        <f t="shared" si="4"/>
        <v>64.60639606396063</v>
      </c>
      <c r="O42" s="1">
        <f t="shared" si="4"/>
        <v>35.393603936039355</v>
      </c>
      <c r="P42" s="11">
        <f t="shared" si="4"/>
        <v>100</v>
      </c>
      <c r="Q42" s="1">
        <f t="shared" si="5"/>
        <v>56.465995637031654</v>
      </c>
      <c r="R42" s="1">
        <f t="shared" si="5"/>
        <v>43.534004362968346</v>
      </c>
      <c r="S42" s="11">
        <f t="shared" si="5"/>
        <v>100</v>
      </c>
    </row>
    <row r="43" spans="1:19" ht="12.75">
      <c r="A43" s="9">
        <v>1998</v>
      </c>
      <c r="B43" s="1">
        <f t="shared" si="0"/>
        <v>57.51305745279228</v>
      </c>
      <c r="C43" s="1">
        <f t="shared" si="0"/>
        <v>42.48694254720771</v>
      </c>
      <c r="D43" s="11">
        <f t="shared" si="0"/>
        <v>100</v>
      </c>
      <c r="E43" s="1">
        <f t="shared" si="1"/>
        <v>46.86172722982539</v>
      </c>
      <c r="F43" s="1">
        <f t="shared" si="1"/>
        <v>53.13827277017461</v>
      </c>
      <c r="G43" s="11">
        <f t="shared" si="1"/>
        <v>100</v>
      </c>
      <c r="H43" s="1">
        <f t="shared" si="2"/>
        <v>57.35975295934123</v>
      </c>
      <c r="I43" s="1">
        <f t="shared" si="2"/>
        <v>42.64024704065877</v>
      </c>
      <c r="J43" s="11">
        <f t="shared" si="2"/>
        <v>100</v>
      </c>
      <c r="K43" s="1">
        <f t="shared" si="3"/>
        <v>55.41915853530585</v>
      </c>
      <c r="L43" s="1">
        <f t="shared" si="3"/>
        <v>44.58084146469415</v>
      </c>
      <c r="M43" s="11">
        <f t="shared" si="3"/>
        <v>100</v>
      </c>
      <c r="N43" s="1">
        <f t="shared" si="4"/>
        <v>64.52450503083415</v>
      </c>
      <c r="O43" s="1">
        <f t="shared" si="4"/>
        <v>35.47549496916586</v>
      </c>
      <c r="P43" s="11">
        <f t="shared" si="4"/>
        <v>100</v>
      </c>
      <c r="Q43" s="1">
        <f t="shared" si="5"/>
        <v>55.79839775997512</v>
      </c>
      <c r="R43" s="1">
        <f t="shared" si="5"/>
        <v>44.20160224002489</v>
      </c>
      <c r="S43" s="11">
        <f t="shared" si="5"/>
        <v>100</v>
      </c>
    </row>
    <row r="44" spans="1:19" ht="12.75">
      <c r="A44" s="9">
        <v>1999</v>
      </c>
      <c r="B44" s="1">
        <f t="shared" si="0"/>
        <v>55.91973244147157</v>
      </c>
      <c r="C44" s="1">
        <f t="shared" si="0"/>
        <v>44.08026755852843</v>
      </c>
      <c r="D44" s="11">
        <f t="shared" si="0"/>
        <v>100</v>
      </c>
      <c r="E44" s="1">
        <f t="shared" si="1"/>
        <v>46.1211477151966</v>
      </c>
      <c r="F44" s="1">
        <f t="shared" si="1"/>
        <v>53.8788522848034</v>
      </c>
      <c r="G44" s="11">
        <f t="shared" si="1"/>
        <v>100</v>
      </c>
      <c r="H44" s="1">
        <f t="shared" si="2"/>
        <v>54.51398903951543</v>
      </c>
      <c r="I44" s="1">
        <f t="shared" si="2"/>
        <v>45.48601096048457</v>
      </c>
      <c r="J44" s="11">
        <f t="shared" si="2"/>
        <v>100</v>
      </c>
      <c r="K44" s="1">
        <f t="shared" si="3"/>
        <v>53.76975651431012</v>
      </c>
      <c r="L44" s="1">
        <f t="shared" si="3"/>
        <v>46.230243485689876</v>
      </c>
      <c r="M44" s="11">
        <f t="shared" si="3"/>
        <v>100</v>
      </c>
      <c r="N44" s="1">
        <f t="shared" si="4"/>
        <v>63.50438892640108</v>
      </c>
      <c r="O44" s="1">
        <f t="shared" si="4"/>
        <v>36.49561107359892</v>
      </c>
      <c r="P44" s="11">
        <f t="shared" si="4"/>
        <v>100</v>
      </c>
      <c r="Q44" s="1">
        <f t="shared" si="5"/>
        <v>54.28000998253057</v>
      </c>
      <c r="R44" s="1">
        <f t="shared" si="5"/>
        <v>45.71999001746943</v>
      </c>
      <c r="S44" s="11">
        <f t="shared" si="5"/>
        <v>100</v>
      </c>
    </row>
    <row r="47" spans="1:9" ht="12.75">
      <c r="A47" s="4" t="str">
        <f>CONCATENATE("New Admissions (All Races): ",$A$1)</f>
        <v>New Admissions (All Races): CALIFORNIA</v>
      </c>
      <c r="I47" s="4" t="str">
        <f>CONCATENATE("Percent of Total, New Admissions (All Races): ",$A$1)</f>
        <v>Percent of Total, New Admissions (All Races): CALIFORNIA</v>
      </c>
    </row>
    <row r="48" spans="1:15" s="4" customFormat="1" ht="12.75">
      <c r="A48" s="18" t="s">
        <v>21</v>
      </c>
      <c r="B48" s="14" t="s">
        <v>15</v>
      </c>
      <c r="C48" s="14" t="s">
        <v>16</v>
      </c>
      <c r="D48" s="14" t="s">
        <v>17</v>
      </c>
      <c r="E48" s="14" t="s">
        <v>18</v>
      </c>
      <c r="F48" s="14" t="s">
        <v>19</v>
      </c>
      <c r="G48" s="14" t="s">
        <v>20</v>
      </c>
      <c r="I48" s="18" t="s">
        <v>21</v>
      </c>
      <c r="J48" s="14" t="s">
        <v>15</v>
      </c>
      <c r="K48" s="14" t="s">
        <v>16</v>
      </c>
      <c r="L48" s="14" t="s">
        <v>17</v>
      </c>
      <c r="M48" s="14" t="s">
        <v>18</v>
      </c>
      <c r="N48" s="14" t="s">
        <v>19</v>
      </c>
      <c r="O48" s="14" t="s">
        <v>20</v>
      </c>
    </row>
    <row r="49" spans="1:15" ht="12.75">
      <c r="A49" s="9">
        <v>1983</v>
      </c>
      <c r="B49">
        <v>4531</v>
      </c>
      <c r="C49">
        <v>7696</v>
      </c>
      <c r="D49">
        <v>2272</v>
      </c>
      <c r="E49">
        <v>1883</v>
      </c>
      <c r="F49">
        <v>1797</v>
      </c>
      <c r="G49">
        <v>18179</v>
      </c>
      <c r="I49" s="9">
        <v>1983</v>
      </c>
      <c r="J49" s="1">
        <f aca="true" t="shared" si="6" ref="J49:O65">(B49/$G49)*100</f>
        <v>24.92436327630783</v>
      </c>
      <c r="K49" s="1">
        <f t="shared" si="6"/>
        <v>42.33456185708785</v>
      </c>
      <c r="L49" s="1">
        <f t="shared" si="6"/>
        <v>12.49793718026294</v>
      </c>
      <c r="M49" s="1">
        <f t="shared" si="6"/>
        <v>10.358105506353485</v>
      </c>
      <c r="N49" s="1">
        <f t="shared" si="6"/>
        <v>9.885032179987899</v>
      </c>
      <c r="O49">
        <f t="shared" si="6"/>
        <v>100</v>
      </c>
    </row>
    <row r="50" spans="1:15" ht="12.75">
      <c r="A50" s="9">
        <v>1984</v>
      </c>
      <c r="B50">
        <v>4374</v>
      </c>
      <c r="C50">
        <v>6512</v>
      </c>
      <c r="D50">
        <v>2295</v>
      </c>
      <c r="E50">
        <v>2373</v>
      </c>
      <c r="F50">
        <v>1843</v>
      </c>
      <c r="G50">
        <v>17397</v>
      </c>
      <c r="I50" s="9">
        <v>1984</v>
      </c>
      <c r="J50" s="1">
        <f t="shared" si="6"/>
        <v>25.142265907915156</v>
      </c>
      <c r="K50" s="1">
        <f t="shared" si="6"/>
        <v>37.43174110478818</v>
      </c>
      <c r="L50" s="1">
        <f t="shared" si="6"/>
        <v>13.191929643041902</v>
      </c>
      <c r="M50" s="1">
        <f t="shared" si="6"/>
        <v>13.640282807380583</v>
      </c>
      <c r="N50" s="1">
        <f t="shared" si="6"/>
        <v>10.593780536874174</v>
      </c>
      <c r="O50">
        <f t="shared" si="6"/>
        <v>100</v>
      </c>
    </row>
    <row r="51" spans="1:15" ht="12.75">
      <c r="A51" s="9">
        <v>1985</v>
      </c>
      <c r="B51">
        <v>4828</v>
      </c>
      <c r="C51">
        <v>7174</v>
      </c>
      <c r="D51">
        <v>2733</v>
      </c>
      <c r="E51">
        <v>3548</v>
      </c>
      <c r="F51">
        <v>1992</v>
      </c>
      <c r="G51">
        <v>20275</v>
      </c>
      <c r="I51" s="9">
        <v>1985</v>
      </c>
      <c r="J51" s="1">
        <f t="shared" si="6"/>
        <v>23.812577065351416</v>
      </c>
      <c r="K51" s="1">
        <f t="shared" si="6"/>
        <v>35.38347718865598</v>
      </c>
      <c r="L51" s="1">
        <f t="shared" si="6"/>
        <v>13.479654747225647</v>
      </c>
      <c r="M51" s="1">
        <f t="shared" si="6"/>
        <v>17.49938347718866</v>
      </c>
      <c r="N51" s="1">
        <f t="shared" si="6"/>
        <v>9.824907521578298</v>
      </c>
      <c r="O51">
        <f t="shared" si="6"/>
        <v>100</v>
      </c>
    </row>
    <row r="52" spans="1:15" ht="12.75">
      <c r="A52" s="9">
        <v>1986</v>
      </c>
      <c r="B52">
        <v>4838</v>
      </c>
      <c r="C52">
        <v>7458</v>
      </c>
      <c r="D52">
        <v>3240</v>
      </c>
      <c r="E52">
        <v>5407</v>
      </c>
      <c r="F52">
        <v>2247</v>
      </c>
      <c r="G52">
        <v>23190</v>
      </c>
      <c r="I52" s="9">
        <v>1986</v>
      </c>
      <c r="J52" s="1">
        <f t="shared" si="6"/>
        <v>20.86244070720138</v>
      </c>
      <c r="K52" s="1">
        <f t="shared" si="6"/>
        <v>32.160413971539455</v>
      </c>
      <c r="L52" s="1">
        <f t="shared" si="6"/>
        <v>13.971539456662354</v>
      </c>
      <c r="M52" s="1">
        <f t="shared" si="6"/>
        <v>23.316084519189307</v>
      </c>
      <c r="N52" s="1">
        <f t="shared" si="6"/>
        <v>9.689521345407503</v>
      </c>
      <c r="O52">
        <f t="shared" si="6"/>
        <v>100</v>
      </c>
    </row>
    <row r="53" spans="1:15" ht="12.75">
      <c r="A53" s="9">
        <v>1987</v>
      </c>
      <c r="B53">
        <v>5119</v>
      </c>
      <c r="C53">
        <v>7719</v>
      </c>
      <c r="D53">
        <v>3507</v>
      </c>
      <c r="E53">
        <v>7667</v>
      </c>
      <c r="F53">
        <v>2268</v>
      </c>
      <c r="G53">
        <v>26280</v>
      </c>
      <c r="I53" s="9">
        <v>1987</v>
      </c>
      <c r="J53" s="1">
        <f t="shared" si="6"/>
        <v>19.478691019786908</v>
      </c>
      <c r="K53" s="1">
        <f t="shared" si="6"/>
        <v>29.37214611872146</v>
      </c>
      <c r="L53" s="1">
        <f t="shared" si="6"/>
        <v>13.344748858447488</v>
      </c>
      <c r="M53" s="1">
        <f t="shared" si="6"/>
        <v>29.17427701674277</v>
      </c>
      <c r="N53" s="1">
        <f t="shared" si="6"/>
        <v>8.63013698630137</v>
      </c>
      <c r="O53">
        <f t="shared" si="6"/>
        <v>100</v>
      </c>
    </row>
    <row r="54" spans="1:15" ht="12.75">
      <c r="A54" s="9">
        <v>1988</v>
      </c>
      <c r="B54">
        <v>5313</v>
      </c>
      <c r="C54">
        <v>7465</v>
      </c>
      <c r="D54">
        <v>3796</v>
      </c>
      <c r="E54">
        <v>10399</v>
      </c>
      <c r="F54">
        <v>2442</v>
      </c>
      <c r="G54">
        <v>29415</v>
      </c>
      <c r="I54" s="9">
        <v>1988</v>
      </c>
      <c r="J54" s="1">
        <f t="shared" si="6"/>
        <v>18.06221315655278</v>
      </c>
      <c r="K54" s="1">
        <f t="shared" si="6"/>
        <v>25.378208397076325</v>
      </c>
      <c r="L54" s="1">
        <f t="shared" si="6"/>
        <v>12.904980452150264</v>
      </c>
      <c r="M54" s="1">
        <f t="shared" si="6"/>
        <v>35.352711201767804</v>
      </c>
      <c r="N54" s="1">
        <f t="shared" si="6"/>
        <v>8.30188679245283</v>
      </c>
      <c r="O54">
        <f t="shared" si="6"/>
        <v>100</v>
      </c>
    </row>
    <row r="55" spans="1:15" ht="12.75">
      <c r="A55" s="9">
        <v>1989</v>
      </c>
      <c r="B55">
        <v>5478</v>
      </c>
      <c r="C55">
        <v>7609</v>
      </c>
      <c r="D55">
        <v>4246</v>
      </c>
      <c r="E55">
        <v>12925</v>
      </c>
      <c r="F55">
        <v>3858</v>
      </c>
      <c r="G55">
        <v>34116</v>
      </c>
      <c r="I55" s="9">
        <v>1989</v>
      </c>
      <c r="J55" s="1">
        <f t="shared" si="6"/>
        <v>16.056982061202955</v>
      </c>
      <c r="K55" s="1">
        <f t="shared" si="6"/>
        <v>22.3033180912182</v>
      </c>
      <c r="L55" s="1">
        <f t="shared" si="6"/>
        <v>12.445773244225583</v>
      </c>
      <c r="M55" s="1">
        <f t="shared" si="6"/>
        <v>37.88544964239653</v>
      </c>
      <c r="N55" s="1">
        <f t="shared" si="6"/>
        <v>11.308476960956735</v>
      </c>
      <c r="O55">
        <f t="shared" si="6"/>
        <v>100</v>
      </c>
    </row>
    <row r="56" spans="1:15" ht="12.75">
      <c r="A56" s="9">
        <v>1990</v>
      </c>
      <c r="B56">
        <v>6277</v>
      </c>
      <c r="C56">
        <v>8316</v>
      </c>
      <c r="D56">
        <v>4736</v>
      </c>
      <c r="E56">
        <v>13633</v>
      </c>
      <c r="F56">
        <v>5594</v>
      </c>
      <c r="G56">
        <v>38556</v>
      </c>
      <c r="I56" s="9">
        <v>1990</v>
      </c>
      <c r="J56" s="1">
        <f t="shared" si="6"/>
        <v>16.28021579001971</v>
      </c>
      <c r="K56" s="1">
        <f t="shared" si="6"/>
        <v>21.568627450980394</v>
      </c>
      <c r="L56" s="1">
        <f t="shared" si="6"/>
        <v>12.283431891275029</v>
      </c>
      <c r="M56" s="1">
        <f t="shared" si="6"/>
        <v>35.35895839817408</v>
      </c>
      <c r="N56" s="1">
        <f t="shared" si="6"/>
        <v>14.508766469550782</v>
      </c>
      <c r="O56">
        <f t="shared" si="6"/>
        <v>100</v>
      </c>
    </row>
    <row r="57" spans="1:15" ht="12.75">
      <c r="A57" s="9">
        <v>1991</v>
      </c>
      <c r="B57">
        <v>6662</v>
      </c>
      <c r="C57">
        <v>8112</v>
      </c>
      <c r="D57">
        <v>4968</v>
      </c>
      <c r="E57">
        <v>12447</v>
      </c>
      <c r="F57">
        <v>5501</v>
      </c>
      <c r="G57">
        <v>37690</v>
      </c>
      <c r="I57" s="9">
        <v>1991</v>
      </c>
      <c r="J57" s="1">
        <f t="shared" si="6"/>
        <v>17.675776067922524</v>
      </c>
      <c r="K57" s="1">
        <f t="shared" si="6"/>
        <v>21.522950384717433</v>
      </c>
      <c r="L57" s="1">
        <f t="shared" si="6"/>
        <v>13.181215176439373</v>
      </c>
      <c r="M57" s="1">
        <f t="shared" si="6"/>
        <v>33.02467498010082</v>
      </c>
      <c r="N57" s="1">
        <f t="shared" si="6"/>
        <v>14.595383390819846</v>
      </c>
      <c r="O57">
        <f t="shared" si="6"/>
        <v>100</v>
      </c>
    </row>
    <row r="58" spans="1:15" ht="12.75">
      <c r="A58" s="9">
        <v>1992</v>
      </c>
      <c r="B58">
        <v>7100</v>
      </c>
      <c r="C58">
        <v>8811</v>
      </c>
      <c r="D58">
        <v>5190</v>
      </c>
      <c r="E58">
        <v>12540</v>
      </c>
      <c r="F58">
        <v>5431</v>
      </c>
      <c r="G58">
        <v>39072</v>
      </c>
      <c r="I58" s="9">
        <v>1992</v>
      </c>
      <c r="J58" s="1">
        <f t="shared" si="6"/>
        <v>18.171580671580674</v>
      </c>
      <c r="K58" s="1">
        <f t="shared" si="6"/>
        <v>22.550675675675674</v>
      </c>
      <c r="L58" s="1">
        <f t="shared" si="6"/>
        <v>13.283169533169534</v>
      </c>
      <c r="M58" s="1">
        <f t="shared" si="6"/>
        <v>32.0945945945946</v>
      </c>
      <c r="N58" s="1">
        <f t="shared" si="6"/>
        <v>13.899979524979525</v>
      </c>
      <c r="O58">
        <f t="shared" si="6"/>
        <v>100</v>
      </c>
    </row>
    <row r="59" spans="1:15" ht="12.75">
      <c r="A59" s="9">
        <v>1993</v>
      </c>
      <c r="B59">
        <v>7101</v>
      </c>
      <c r="C59">
        <v>8625</v>
      </c>
      <c r="D59">
        <v>5265</v>
      </c>
      <c r="E59">
        <v>12771</v>
      </c>
      <c r="F59">
        <v>5606</v>
      </c>
      <c r="G59">
        <v>39368</v>
      </c>
      <c r="I59" s="9">
        <v>1993</v>
      </c>
      <c r="J59" s="1">
        <f t="shared" si="6"/>
        <v>18.03749237959764</v>
      </c>
      <c r="K59" s="1">
        <f t="shared" si="6"/>
        <v>21.90865677707783</v>
      </c>
      <c r="L59" s="1">
        <f t="shared" si="6"/>
        <v>13.373806136964031</v>
      </c>
      <c r="M59" s="1">
        <f t="shared" si="6"/>
        <v>32.44005283478968</v>
      </c>
      <c r="N59" s="1">
        <f t="shared" si="6"/>
        <v>14.23999187157082</v>
      </c>
      <c r="O59">
        <f t="shared" si="6"/>
        <v>100</v>
      </c>
    </row>
    <row r="60" spans="1:15" ht="12.75">
      <c r="A60" s="9">
        <v>1994</v>
      </c>
      <c r="B60">
        <v>6899</v>
      </c>
      <c r="C60">
        <v>7591</v>
      </c>
      <c r="D60">
        <v>5458</v>
      </c>
      <c r="E60">
        <v>12901</v>
      </c>
      <c r="F60">
        <v>5321</v>
      </c>
      <c r="G60">
        <v>38170</v>
      </c>
      <c r="I60" s="9">
        <v>1994</v>
      </c>
      <c r="J60" s="1">
        <f t="shared" si="6"/>
        <v>18.07440398218496</v>
      </c>
      <c r="K60" s="1">
        <f t="shared" si="6"/>
        <v>19.887346083311503</v>
      </c>
      <c r="L60" s="1">
        <f t="shared" si="6"/>
        <v>14.299187843856432</v>
      </c>
      <c r="M60" s="1">
        <f t="shared" si="6"/>
        <v>33.798794865077284</v>
      </c>
      <c r="N60" s="1">
        <f t="shared" si="6"/>
        <v>13.94026722556982</v>
      </c>
      <c r="O60">
        <f t="shared" si="6"/>
        <v>100</v>
      </c>
    </row>
    <row r="61" spans="1:15" ht="12.75">
      <c r="A61" s="9">
        <v>1995</v>
      </c>
      <c r="B61">
        <v>7402</v>
      </c>
      <c r="C61">
        <v>7827</v>
      </c>
      <c r="D61">
        <v>6493</v>
      </c>
      <c r="E61">
        <v>15388</v>
      </c>
      <c r="F61">
        <v>5901</v>
      </c>
      <c r="G61">
        <v>43011</v>
      </c>
      <c r="I61" s="9">
        <v>1995</v>
      </c>
      <c r="J61" s="1">
        <f t="shared" si="6"/>
        <v>17.209551045081493</v>
      </c>
      <c r="K61" s="1">
        <f t="shared" si="6"/>
        <v>18.19767036339541</v>
      </c>
      <c r="L61" s="1">
        <f t="shared" si="6"/>
        <v>15.096138197205367</v>
      </c>
      <c r="M61" s="1">
        <f t="shared" si="6"/>
        <v>35.776894282857874</v>
      </c>
      <c r="N61" s="1">
        <f t="shared" si="6"/>
        <v>13.71974611145986</v>
      </c>
      <c r="O61">
        <f t="shared" si="6"/>
        <v>100</v>
      </c>
    </row>
    <row r="62" spans="1:15" ht="12.75">
      <c r="A62" s="9">
        <v>1996</v>
      </c>
      <c r="B62">
        <v>8034</v>
      </c>
      <c r="C62">
        <v>7602</v>
      </c>
      <c r="D62">
        <v>5893</v>
      </c>
      <c r="E62">
        <v>15676</v>
      </c>
      <c r="F62">
        <v>5452</v>
      </c>
      <c r="G62">
        <v>42657</v>
      </c>
      <c r="I62" s="9">
        <v>1996</v>
      </c>
      <c r="J62" s="1">
        <f t="shared" si="6"/>
        <v>18.833954567831775</v>
      </c>
      <c r="K62" s="1">
        <f t="shared" si="6"/>
        <v>17.821225121316548</v>
      </c>
      <c r="L62" s="1">
        <f t="shared" si="6"/>
        <v>13.814848676653305</v>
      </c>
      <c r="M62" s="1">
        <f t="shared" si="6"/>
        <v>36.74895093419603</v>
      </c>
      <c r="N62" s="1">
        <f t="shared" si="6"/>
        <v>12.781020700002344</v>
      </c>
      <c r="O62">
        <f t="shared" si="6"/>
        <v>100</v>
      </c>
    </row>
    <row r="63" spans="1:15" ht="12.75">
      <c r="A63" s="9">
        <v>1997</v>
      </c>
      <c r="B63">
        <v>8386</v>
      </c>
      <c r="C63">
        <v>7026</v>
      </c>
      <c r="D63">
        <v>5636</v>
      </c>
      <c r="E63">
        <v>15859</v>
      </c>
      <c r="F63">
        <v>5329</v>
      </c>
      <c r="G63">
        <v>42236</v>
      </c>
      <c r="I63" s="9">
        <v>1997</v>
      </c>
      <c r="J63" s="1">
        <f t="shared" si="6"/>
        <v>19.855099914764658</v>
      </c>
      <c r="K63" s="1">
        <f t="shared" si="6"/>
        <v>16.635098020645895</v>
      </c>
      <c r="L63" s="1">
        <f t="shared" si="6"/>
        <v>13.344066672980395</v>
      </c>
      <c r="M63" s="1">
        <f t="shared" si="6"/>
        <v>37.548536793256936</v>
      </c>
      <c r="N63" s="1">
        <f t="shared" si="6"/>
        <v>12.617198598352116</v>
      </c>
      <c r="O63">
        <f t="shared" si="6"/>
        <v>100</v>
      </c>
    </row>
    <row r="64" spans="1:15" ht="12.75">
      <c r="A64" s="9">
        <v>1998</v>
      </c>
      <c r="B64">
        <v>8893</v>
      </c>
      <c r="C64">
        <v>7022</v>
      </c>
      <c r="D64">
        <v>5515</v>
      </c>
      <c r="E64">
        <v>16081</v>
      </c>
      <c r="F64">
        <v>5206</v>
      </c>
      <c r="G64">
        <v>42717</v>
      </c>
      <c r="I64" s="9">
        <v>1998</v>
      </c>
      <c r="J64" s="1">
        <f t="shared" si="6"/>
        <v>20.818409532504624</v>
      </c>
      <c r="K64" s="1">
        <f t="shared" si="6"/>
        <v>16.438420301051103</v>
      </c>
      <c r="L64" s="1">
        <f t="shared" si="6"/>
        <v>12.91055083456235</v>
      </c>
      <c r="M64" s="1">
        <f t="shared" si="6"/>
        <v>37.6454339021935</v>
      </c>
      <c r="N64" s="1">
        <f t="shared" si="6"/>
        <v>12.187185429688414</v>
      </c>
      <c r="O64">
        <f t="shared" si="6"/>
        <v>100</v>
      </c>
    </row>
    <row r="65" spans="1:15" ht="12.75">
      <c r="A65" s="9">
        <v>1999</v>
      </c>
      <c r="B65">
        <v>8462</v>
      </c>
      <c r="C65">
        <v>6190</v>
      </c>
      <c r="D65">
        <v>5059</v>
      </c>
      <c r="E65">
        <v>15195</v>
      </c>
      <c r="F65">
        <v>5018</v>
      </c>
      <c r="G65">
        <v>39924</v>
      </c>
      <c r="I65" s="9">
        <v>1999</v>
      </c>
      <c r="J65" s="1">
        <f t="shared" si="6"/>
        <v>21.195271014928363</v>
      </c>
      <c r="K65" s="1">
        <f t="shared" si="6"/>
        <v>15.50445847109508</v>
      </c>
      <c r="L65" s="1">
        <f t="shared" si="6"/>
        <v>12.67157599438934</v>
      </c>
      <c r="M65" s="1">
        <f t="shared" si="6"/>
        <v>38.05981364592726</v>
      </c>
      <c r="N65" s="1">
        <f t="shared" si="6"/>
        <v>12.568880873659955</v>
      </c>
      <c r="O65">
        <f t="shared" si="6"/>
        <v>100</v>
      </c>
    </row>
    <row r="66" spans="1:14" ht="12.75">
      <c r="A66" t="s">
        <v>35</v>
      </c>
      <c r="J66" s="1"/>
      <c r="K66" s="1"/>
      <c r="L66" s="1"/>
      <c r="M66" s="1"/>
      <c r="N66" s="1"/>
    </row>
    <row r="67" spans="1:9" ht="12.75">
      <c r="A67" s="4" t="str">
        <f>CONCATENATE("White New Admissions: ",$A$1)</f>
        <v>White New Admissions: CALIFORNIA</v>
      </c>
      <c r="I67" s="4" t="str">
        <f>CONCATENATE("Black New Admissions: ",$A$1)</f>
        <v>Black New Admissions: CALIFORNIA</v>
      </c>
    </row>
    <row r="68" spans="1:15" s="4" customFormat="1" ht="12.75">
      <c r="A68" s="18" t="s">
        <v>21</v>
      </c>
      <c r="B68" s="14" t="s">
        <v>15</v>
      </c>
      <c r="C68" s="14" t="s">
        <v>16</v>
      </c>
      <c r="D68" s="14" t="s">
        <v>17</v>
      </c>
      <c r="E68" s="14" t="s">
        <v>18</v>
      </c>
      <c r="F68" s="14" t="s">
        <v>19</v>
      </c>
      <c r="G68" s="14" t="s">
        <v>20</v>
      </c>
      <c r="I68" s="18" t="s">
        <v>21</v>
      </c>
      <c r="J68" s="14" t="s">
        <v>15</v>
      </c>
      <c r="K68" s="14" t="s">
        <v>16</v>
      </c>
      <c r="L68" s="14" t="s">
        <v>17</v>
      </c>
      <c r="M68" s="14" t="s">
        <v>18</v>
      </c>
      <c r="N68" s="14" t="s">
        <v>19</v>
      </c>
      <c r="O68" s="14" t="s">
        <v>20</v>
      </c>
    </row>
    <row r="69" spans="1:15" ht="12.75">
      <c r="A69" s="9">
        <v>1983</v>
      </c>
      <c r="B69">
        <v>1667</v>
      </c>
      <c r="C69">
        <v>2427</v>
      </c>
      <c r="D69">
        <v>1005</v>
      </c>
      <c r="E69">
        <v>449</v>
      </c>
      <c r="F69">
        <v>846</v>
      </c>
      <c r="G69">
        <v>6394</v>
      </c>
      <c r="I69" s="9">
        <v>1983</v>
      </c>
      <c r="J69">
        <v>1433</v>
      </c>
      <c r="K69">
        <v>2878</v>
      </c>
      <c r="L69">
        <v>774</v>
      </c>
      <c r="M69">
        <v>554</v>
      </c>
      <c r="N69">
        <v>487</v>
      </c>
      <c r="O69">
        <v>6126</v>
      </c>
    </row>
    <row r="70" spans="1:15" ht="12.75">
      <c r="A70" s="9">
        <v>1984</v>
      </c>
      <c r="B70">
        <v>1677</v>
      </c>
      <c r="C70">
        <v>1997</v>
      </c>
      <c r="D70">
        <v>1033</v>
      </c>
      <c r="E70">
        <v>556</v>
      </c>
      <c r="F70">
        <v>825</v>
      </c>
      <c r="G70">
        <v>6088</v>
      </c>
      <c r="I70" s="9">
        <v>1984</v>
      </c>
      <c r="J70">
        <v>1252</v>
      </c>
      <c r="K70">
        <v>2339</v>
      </c>
      <c r="L70">
        <v>720</v>
      </c>
      <c r="M70">
        <v>631</v>
      </c>
      <c r="N70">
        <v>476</v>
      </c>
      <c r="O70">
        <v>5418</v>
      </c>
    </row>
    <row r="71" spans="1:15" ht="12.75">
      <c r="A71" s="9">
        <v>1985</v>
      </c>
      <c r="B71">
        <v>1868</v>
      </c>
      <c r="C71">
        <v>2135</v>
      </c>
      <c r="D71">
        <v>1140</v>
      </c>
      <c r="E71">
        <v>701</v>
      </c>
      <c r="F71">
        <v>929</v>
      </c>
      <c r="G71">
        <v>6773</v>
      </c>
      <c r="I71" s="9">
        <v>1985</v>
      </c>
      <c r="J71">
        <v>1305</v>
      </c>
      <c r="K71">
        <v>2627</v>
      </c>
      <c r="L71">
        <v>892</v>
      </c>
      <c r="M71">
        <v>1145</v>
      </c>
      <c r="N71">
        <v>459</v>
      </c>
      <c r="O71">
        <v>6428</v>
      </c>
    </row>
    <row r="72" spans="1:15" ht="12.75">
      <c r="A72" s="9">
        <v>1986</v>
      </c>
      <c r="B72">
        <v>1720</v>
      </c>
      <c r="C72">
        <v>2195</v>
      </c>
      <c r="D72">
        <v>1359</v>
      </c>
      <c r="E72">
        <v>1097</v>
      </c>
      <c r="F72">
        <v>986</v>
      </c>
      <c r="G72">
        <v>7357</v>
      </c>
      <c r="I72" s="9">
        <v>1986</v>
      </c>
      <c r="J72">
        <v>1449</v>
      </c>
      <c r="K72">
        <v>2682</v>
      </c>
      <c r="L72">
        <v>975</v>
      </c>
      <c r="M72">
        <v>1759</v>
      </c>
      <c r="N72">
        <v>553</v>
      </c>
      <c r="O72">
        <v>7418</v>
      </c>
    </row>
    <row r="73" spans="1:15" ht="12.75">
      <c r="A73" s="9">
        <v>1987</v>
      </c>
      <c r="B73">
        <v>1900</v>
      </c>
      <c r="C73">
        <v>2304</v>
      </c>
      <c r="D73">
        <v>1405</v>
      </c>
      <c r="E73">
        <v>1465</v>
      </c>
      <c r="F73">
        <v>1011</v>
      </c>
      <c r="G73">
        <v>8085</v>
      </c>
      <c r="I73" s="9">
        <v>1987</v>
      </c>
      <c r="J73">
        <v>1421</v>
      </c>
      <c r="K73">
        <v>2753</v>
      </c>
      <c r="L73">
        <v>1082</v>
      </c>
      <c r="M73">
        <v>2974</v>
      </c>
      <c r="N73">
        <v>535</v>
      </c>
      <c r="O73">
        <v>8765</v>
      </c>
    </row>
    <row r="74" spans="1:15" ht="12.75">
      <c r="A74" s="9">
        <v>1988</v>
      </c>
      <c r="B74">
        <v>1885</v>
      </c>
      <c r="C74">
        <v>2145</v>
      </c>
      <c r="D74">
        <v>1569</v>
      </c>
      <c r="E74">
        <v>1917</v>
      </c>
      <c r="F74">
        <v>1137</v>
      </c>
      <c r="G74">
        <v>8653</v>
      </c>
      <c r="I74" s="9">
        <v>1988</v>
      </c>
      <c r="J74">
        <v>1586</v>
      </c>
      <c r="K74">
        <v>2800</v>
      </c>
      <c r="L74">
        <v>1129</v>
      </c>
      <c r="M74">
        <v>4319</v>
      </c>
      <c r="N74">
        <v>585</v>
      </c>
      <c r="O74">
        <v>10419</v>
      </c>
    </row>
    <row r="75" spans="1:15" ht="12.75">
      <c r="A75" s="9">
        <v>1989</v>
      </c>
      <c r="B75">
        <v>1849</v>
      </c>
      <c r="C75">
        <v>2189</v>
      </c>
      <c r="D75">
        <v>1756</v>
      </c>
      <c r="E75">
        <v>2473</v>
      </c>
      <c r="F75">
        <v>1720</v>
      </c>
      <c r="G75">
        <v>9987</v>
      </c>
      <c r="I75" s="9">
        <v>1989</v>
      </c>
      <c r="J75">
        <v>1604</v>
      </c>
      <c r="K75">
        <v>2723</v>
      </c>
      <c r="L75">
        <v>1291</v>
      </c>
      <c r="M75">
        <v>5392</v>
      </c>
      <c r="N75">
        <v>705</v>
      </c>
      <c r="O75">
        <v>11715</v>
      </c>
    </row>
    <row r="76" spans="1:15" ht="12.75">
      <c r="A76" s="9">
        <v>1990</v>
      </c>
      <c r="B76">
        <v>2054</v>
      </c>
      <c r="C76">
        <v>2286</v>
      </c>
      <c r="D76">
        <v>1901</v>
      </c>
      <c r="E76">
        <v>2929</v>
      </c>
      <c r="F76">
        <v>2385</v>
      </c>
      <c r="G76">
        <v>11555</v>
      </c>
      <c r="I76" s="9">
        <v>1990</v>
      </c>
      <c r="J76">
        <v>1800</v>
      </c>
      <c r="K76">
        <v>2863</v>
      </c>
      <c r="L76">
        <v>1337</v>
      </c>
      <c r="M76">
        <v>4793</v>
      </c>
      <c r="N76">
        <v>855</v>
      </c>
      <c r="O76">
        <v>11648</v>
      </c>
    </row>
    <row r="77" spans="1:15" ht="12.75">
      <c r="A77" s="9">
        <v>1991</v>
      </c>
      <c r="B77">
        <v>2121</v>
      </c>
      <c r="C77">
        <v>2098</v>
      </c>
      <c r="D77">
        <v>1969</v>
      </c>
      <c r="E77">
        <v>2752</v>
      </c>
      <c r="F77">
        <v>2304</v>
      </c>
      <c r="G77">
        <v>11244</v>
      </c>
      <c r="I77" s="9">
        <v>1991</v>
      </c>
      <c r="J77">
        <v>1883</v>
      </c>
      <c r="K77">
        <v>2688</v>
      </c>
      <c r="L77">
        <v>1367</v>
      </c>
      <c r="M77">
        <v>3845</v>
      </c>
      <c r="N77">
        <v>887</v>
      </c>
      <c r="O77">
        <v>10670</v>
      </c>
    </row>
    <row r="78" spans="1:15" ht="12.75">
      <c r="A78" s="9">
        <v>1992</v>
      </c>
      <c r="B78">
        <v>2253</v>
      </c>
      <c r="C78">
        <v>2341</v>
      </c>
      <c r="D78">
        <v>2010</v>
      </c>
      <c r="E78">
        <v>2906</v>
      </c>
      <c r="F78">
        <v>2139</v>
      </c>
      <c r="G78">
        <v>11649</v>
      </c>
      <c r="I78" s="9">
        <v>1992</v>
      </c>
      <c r="J78">
        <v>1900</v>
      </c>
      <c r="K78">
        <v>2984</v>
      </c>
      <c r="L78">
        <v>1445</v>
      </c>
      <c r="M78">
        <v>3551</v>
      </c>
      <c r="N78">
        <v>1004</v>
      </c>
      <c r="O78">
        <v>10884</v>
      </c>
    </row>
    <row r="79" spans="1:15" ht="12.75">
      <c r="A79" s="9">
        <v>1993</v>
      </c>
      <c r="B79">
        <v>2406</v>
      </c>
      <c r="C79">
        <v>2351</v>
      </c>
      <c r="D79">
        <v>2168</v>
      </c>
      <c r="E79">
        <v>3465</v>
      </c>
      <c r="F79">
        <v>2282</v>
      </c>
      <c r="G79">
        <v>12672</v>
      </c>
      <c r="I79" s="9">
        <v>1993</v>
      </c>
      <c r="J79">
        <v>1919</v>
      </c>
      <c r="K79">
        <v>3135</v>
      </c>
      <c r="L79">
        <v>1458</v>
      </c>
      <c r="M79">
        <v>3576</v>
      </c>
      <c r="N79">
        <v>1140</v>
      </c>
      <c r="O79">
        <v>11228</v>
      </c>
    </row>
    <row r="80" spans="1:15" ht="12.75">
      <c r="A80" s="9">
        <v>1994</v>
      </c>
      <c r="B80">
        <v>2259</v>
      </c>
      <c r="C80">
        <v>2216</v>
      </c>
      <c r="D80">
        <v>2167</v>
      </c>
      <c r="E80">
        <v>3758</v>
      </c>
      <c r="F80">
        <v>2221</v>
      </c>
      <c r="G80">
        <v>12621</v>
      </c>
      <c r="I80" s="9">
        <v>1994</v>
      </c>
      <c r="J80">
        <v>1836</v>
      </c>
      <c r="K80">
        <v>2687</v>
      </c>
      <c r="L80">
        <v>1519</v>
      </c>
      <c r="M80">
        <v>3510</v>
      </c>
      <c r="N80">
        <v>1063</v>
      </c>
      <c r="O80">
        <v>10615</v>
      </c>
    </row>
    <row r="81" spans="1:15" ht="12.75">
      <c r="A81" s="9">
        <v>1995</v>
      </c>
      <c r="B81">
        <v>2455</v>
      </c>
      <c r="C81">
        <v>2193</v>
      </c>
      <c r="D81">
        <v>2500</v>
      </c>
      <c r="E81">
        <v>4549</v>
      </c>
      <c r="F81">
        <v>2339</v>
      </c>
      <c r="G81">
        <v>14036</v>
      </c>
      <c r="I81" s="9">
        <v>1995</v>
      </c>
      <c r="J81">
        <v>1762</v>
      </c>
      <c r="K81">
        <v>2553</v>
      </c>
      <c r="L81">
        <v>1802</v>
      </c>
      <c r="M81">
        <v>3814</v>
      </c>
      <c r="N81">
        <v>1178</v>
      </c>
      <c r="O81">
        <v>11109</v>
      </c>
    </row>
    <row r="82" spans="1:15" ht="12.75">
      <c r="A82" s="9">
        <v>1996</v>
      </c>
      <c r="B82">
        <v>2635</v>
      </c>
      <c r="C82">
        <v>2174</v>
      </c>
      <c r="D82">
        <v>2324</v>
      </c>
      <c r="E82">
        <v>4869</v>
      </c>
      <c r="F82">
        <v>2151</v>
      </c>
      <c r="G82">
        <v>14153</v>
      </c>
      <c r="I82" s="9">
        <v>1996</v>
      </c>
      <c r="J82">
        <v>2030</v>
      </c>
      <c r="K82">
        <v>2425</v>
      </c>
      <c r="L82">
        <v>1742</v>
      </c>
      <c r="M82">
        <v>4077</v>
      </c>
      <c r="N82">
        <v>1121</v>
      </c>
      <c r="O82">
        <v>11395</v>
      </c>
    </row>
    <row r="83" spans="1:15" ht="12.75">
      <c r="A83" s="9">
        <v>1997</v>
      </c>
      <c r="B83">
        <v>2752</v>
      </c>
      <c r="C83">
        <v>2041</v>
      </c>
      <c r="D83">
        <v>2307</v>
      </c>
      <c r="E83">
        <v>5553</v>
      </c>
      <c r="F83">
        <v>2101</v>
      </c>
      <c r="G83">
        <v>14754</v>
      </c>
      <c r="I83" s="9">
        <v>1997</v>
      </c>
      <c r="J83">
        <v>2141</v>
      </c>
      <c r="K83">
        <v>2343</v>
      </c>
      <c r="L83">
        <v>1705</v>
      </c>
      <c r="M83">
        <v>4035</v>
      </c>
      <c r="N83">
        <v>1151</v>
      </c>
      <c r="O83">
        <v>11375</v>
      </c>
    </row>
    <row r="84" spans="1:15" ht="12.75">
      <c r="A84" s="9">
        <v>1998</v>
      </c>
      <c r="B84">
        <v>2863</v>
      </c>
      <c r="C84">
        <v>1986</v>
      </c>
      <c r="D84">
        <v>2229</v>
      </c>
      <c r="E84">
        <v>5282</v>
      </c>
      <c r="F84">
        <v>1988</v>
      </c>
      <c r="G84">
        <v>14348</v>
      </c>
      <c r="I84" s="9">
        <v>1998</v>
      </c>
      <c r="J84">
        <v>2115</v>
      </c>
      <c r="K84">
        <v>2252</v>
      </c>
      <c r="L84">
        <v>1657</v>
      </c>
      <c r="M84">
        <v>4249</v>
      </c>
      <c r="N84">
        <v>1093</v>
      </c>
      <c r="O84">
        <v>11366</v>
      </c>
    </row>
    <row r="85" spans="1:15" ht="12.75">
      <c r="A85" s="9">
        <v>1999</v>
      </c>
      <c r="B85">
        <v>2508</v>
      </c>
      <c r="C85">
        <v>1736</v>
      </c>
      <c r="D85">
        <v>1890</v>
      </c>
      <c r="E85">
        <v>5035</v>
      </c>
      <c r="F85">
        <v>1881</v>
      </c>
      <c r="G85">
        <v>13050</v>
      </c>
      <c r="I85" s="9">
        <v>1999</v>
      </c>
      <c r="J85">
        <v>1977</v>
      </c>
      <c r="K85">
        <v>2028</v>
      </c>
      <c r="L85">
        <v>1577</v>
      </c>
      <c r="M85">
        <v>4329</v>
      </c>
      <c r="N85">
        <v>1081</v>
      </c>
      <c r="O85">
        <v>10992</v>
      </c>
    </row>
    <row r="87" spans="1:9" ht="12.75">
      <c r="A87" s="4" t="str">
        <f>CONCATENATE("Percent of Total Offenses, White New Admissions: ",$A$1)</f>
        <v>Percent of Total Offenses, White New Admissions: CALIFORNIA</v>
      </c>
      <c r="I87" s="4" t="str">
        <f>CONCATENATE("Percent of Total Offenses, Black New Admissions: ",$A$1)</f>
        <v>Percent of Total Offenses, Black New Admissions: CALIFORNIA</v>
      </c>
    </row>
    <row r="88" spans="1:15" s="4" customFormat="1" ht="12.75">
      <c r="A88" s="18" t="s">
        <v>21</v>
      </c>
      <c r="B88" s="14" t="s">
        <v>15</v>
      </c>
      <c r="C88" s="14" t="s">
        <v>16</v>
      </c>
      <c r="D88" s="14" t="s">
        <v>17</v>
      </c>
      <c r="E88" s="14" t="s">
        <v>18</v>
      </c>
      <c r="F88" s="14" t="s">
        <v>19</v>
      </c>
      <c r="G88" s="14" t="s">
        <v>20</v>
      </c>
      <c r="I88" s="18" t="s">
        <v>21</v>
      </c>
      <c r="J88" s="14" t="s">
        <v>15</v>
      </c>
      <c r="K88" s="14" t="s">
        <v>16</v>
      </c>
      <c r="L88" s="14" t="s">
        <v>17</v>
      </c>
      <c r="M88" s="14" t="s">
        <v>18</v>
      </c>
      <c r="N88" s="14" t="s">
        <v>19</v>
      </c>
      <c r="O88" s="14" t="s">
        <v>20</v>
      </c>
    </row>
    <row r="89" spans="1:15" ht="12.75">
      <c r="A89" s="9">
        <v>1983</v>
      </c>
      <c r="B89" s="1">
        <f aca="true" t="shared" si="7" ref="B89:G104">(B69/$G69)*100</f>
        <v>26.071316859555832</v>
      </c>
      <c r="C89" s="1">
        <f t="shared" si="7"/>
        <v>37.957460118861434</v>
      </c>
      <c r="D89" s="1">
        <f t="shared" si="7"/>
        <v>15.717860494213326</v>
      </c>
      <c r="E89" s="1">
        <f t="shared" si="7"/>
        <v>7.022208320300281</v>
      </c>
      <c r="F89" s="1">
        <f t="shared" si="7"/>
        <v>13.231154207069126</v>
      </c>
      <c r="G89" s="1">
        <f t="shared" si="7"/>
        <v>100</v>
      </c>
      <c r="I89" s="9">
        <v>1983</v>
      </c>
      <c r="J89" s="1">
        <f aca="true" t="shared" si="8" ref="J89:O104">(J69/$O69)*100</f>
        <v>23.392099249102188</v>
      </c>
      <c r="K89" s="1">
        <f t="shared" si="8"/>
        <v>46.980084884100556</v>
      </c>
      <c r="L89" s="1">
        <f t="shared" si="8"/>
        <v>12.634671890303622</v>
      </c>
      <c r="M89" s="1">
        <f t="shared" si="8"/>
        <v>9.043421482206988</v>
      </c>
      <c r="N89" s="1">
        <f t="shared" si="8"/>
        <v>7.949722494286647</v>
      </c>
      <c r="O89" s="1">
        <f t="shared" si="8"/>
        <v>100</v>
      </c>
    </row>
    <row r="90" spans="1:15" ht="12.75">
      <c r="A90" s="9">
        <v>1984</v>
      </c>
      <c r="B90" s="1">
        <f t="shared" si="7"/>
        <v>27.54599211563732</v>
      </c>
      <c r="C90" s="1">
        <f t="shared" si="7"/>
        <v>32.802233902759525</v>
      </c>
      <c r="D90" s="1">
        <f t="shared" si="7"/>
        <v>16.967805519053876</v>
      </c>
      <c r="E90" s="1">
        <f t="shared" si="7"/>
        <v>9.132720105124836</v>
      </c>
      <c r="F90" s="1">
        <f t="shared" si="7"/>
        <v>13.551248357424441</v>
      </c>
      <c r="G90" s="1">
        <f t="shared" si="7"/>
        <v>100</v>
      </c>
      <c r="I90" s="9">
        <v>1984</v>
      </c>
      <c r="J90" s="1">
        <f t="shared" si="8"/>
        <v>23.108157991878922</v>
      </c>
      <c r="K90" s="1">
        <f t="shared" si="8"/>
        <v>43.170911775562935</v>
      </c>
      <c r="L90" s="1">
        <f t="shared" si="8"/>
        <v>13.2890365448505</v>
      </c>
      <c r="M90" s="1">
        <f t="shared" si="8"/>
        <v>11.646363971945368</v>
      </c>
      <c r="N90" s="1">
        <f t="shared" si="8"/>
        <v>8.785529715762273</v>
      </c>
      <c r="O90" s="1">
        <f t="shared" si="8"/>
        <v>100</v>
      </c>
    </row>
    <row r="91" spans="1:15" ht="12.75">
      <c r="A91" s="9">
        <v>1985</v>
      </c>
      <c r="B91" s="1">
        <f t="shared" si="7"/>
        <v>27.580097445740442</v>
      </c>
      <c r="C91" s="1">
        <f t="shared" si="7"/>
        <v>31.522220581721545</v>
      </c>
      <c r="D91" s="1">
        <f t="shared" si="7"/>
        <v>16.83153698508785</v>
      </c>
      <c r="E91" s="1">
        <f t="shared" si="7"/>
        <v>10.349918795216299</v>
      </c>
      <c r="F91" s="1">
        <f t="shared" si="7"/>
        <v>13.716226192233869</v>
      </c>
      <c r="G91" s="1">
        <f t="shared" si="7"/>
        <v>100</v>
      </c>
      <c r="I91" s="9">
        <v>1985</v>
      </c>
      <c r="J91" s="1">
        <f t="shared" si="8"/>
        <v>20.301804604853764</v>
      </c>
      <c r="K91" s="1">
        <f t="shared" si="8"/>
        <v>40.86807716241444</v>
      </c>
      <c r="L91" s="1">
        <f t="shared" si="8"/>
        <v>13.87678904791537</v>
      </c>
      <c r="M91" s="1">
        <f t="shared" si="8"/>
        <v>17.81269446172993</v>
      </c>
      <c r="N91" s="1">
        <f t="shared" si="8"/>
        <v>7.140634723086496</v>
      </c>
      <c r="O91" s="1">
        <f t="shared" si="8"/>
        <v>100</v>
      </c>
    </row>
    <row r="92" spans="1:15" ht="12.75">
      <c r="A92" s="9">
        <v>1986</v>
      </c>
      <c r="B92" s="1">
        <f t="shared" si="7"/>
        <v>23.379094739703685</v>
      </c>
      <c r="C92" s="1">
        <f t="shared" si="7"/>
        <v>29.83553078700557</v>
      </c>
      <c r="D92" s="1">
        <f t="shared" si="7"/>
        <v>18.47220334375425</v>
      </c>
      <c r="E92" s="1">
        <f t="shared" si="7"/>
        <v>14.910969145031943</v>
      </c>
      <c r="F92" s="1">
        <f t="shared" si="7"/>
        <v>13.402201984504552</v>
      </c>
      <c r="G92" s="1">
        <f t="shared" si="7"/>
        <v>100</v>
      </c>
      <c r="I92" s="9">
        <v>1986</v>
      </c>
      <c r="J92" s="1">
        <f t="shared" si="8"/>
        <v>19.53356699919116</v>
      </c>
      <c r="K92" s="1">
        <f t="shared" si="8"/>
        <v>36.155297923968725</v>
      </c>
      <c r="L92" s="1">
        <f t="shared" si="8"/>
        <v>13.143704502561338</v>
      </c>
      <c r="M92" s="1">
        <f t="shared" si="8"/>
        <v>23.712590994877324</v>
      </c>
      <c r="N92" s="1">
        <f t="shared" si="8"/>
        <v>7.454839579401456</v>
      </c>
      <c r="O92" s="1">
        <f t="shared" si="8"/>
        <v>100</v>
      </c>
    </row>
    <row r="93" spans="1:15" ht="12.75">
      <c r="A93" s="9">
        <v>1987</v>
      </c>
      <c r="B93" s="1">
        <f t="shared" si="7"/>
        <v>23.500309214594928</v>
      </c>
      <c r="C93" s="1">
        <f t="shared" si="7"/>
        <v>28.497217068645643</v>
      </c>
      <c r="D93" s="1">
        <f t="shared" si="7"/>
        <v>17.37786023500309</v>
      </c>
      <c r="E93" s="1">
        <f t="shared" si="7"/>
        <v>18.119975262832405</v>
      </c>
      <c r="F93" s="1">
        <f t="shared" si="7"/>
        <v>12.504638218923933</v>
      </c>
      <c r="G93" s="1">
        <f t="shared" si="7"/>
        <v>100</v>
      </c>
      <c r="I93" s="9">
        <v>1987</v>
      </c>
      <c r="J93" s="1">
        <f t="shared" si="8"/>
        <v>16.21220764403879</v>
      </c>
      <c r="K93" s="1">
        <f t="shared" si="8"/>
        <v>31.40901312036509</v>
      </c>
      <c r="L93" s="1">
        <f t="shared" si="8"/>
        <v>12.344552196235025</v>
      </c>
      <c r="M93" s="1">
        <f t="shared" si="8"/>
        <v>33.93040501996577</v>
      </c>
      <c r="N93" s="1">
        <f t="shared" si="8"/>
        <v>6.103822019395323</v>
      </c>
      <c r="O93" s="1">
        <f t="shared" si="8"/>
        <v>100</v>
      </c>
    </row>
    <row r="94" spans="1:15" ht="12.75">
      <c r="A94" s="9">
        <v>1988</v>
      </c>
      <c r="B94" s="1">
        <f t="shared" si="7"/>
        <v>21.784352247775338</v>
      </c>
      <c r="C94" s="1">
        <f t="shared" si="7"/>
        <v>24.789090488847798</v>
      </c>
      <c r="D94" s="1">
        <f t="shared" si="7"/>
        <v>18.13243961631804</v>
      </c>
      <c r="E94" s="1">
        <f t="shared" si="7"/>
        <v>22.154166185138102</v>
      </c>
      <c r="F94" s="1">
        <f t="shared" si="7"/>
        <v>13.13995146192072</v>
      </c>
      <c r="G94" s="1">
        <f t="shared" si="7"/>
        <v>100</v>
      </c>
      <c r="I94" s="9">
        <v>1988</v>
      </c>
      <c r="J94" s="1">
        <f t="shared" si="8"/>
        <v>15.222190229388616</v>
      </c>
      <c r="K94" s="1">
        <f t="shared" si="8"/>
        <v>26.873980228428834</v>
      </c>
      <c r="L94" s="1">
        <f t="shared" si="8"/>
        <v>10.835972742105767</v>
      </c>
      <c r="M94" s="1">
        <f t="shared" si="8"/>
        <v>41.453114502351475</v>
      </c>
      <c r="N94" s="1">
        <f t="shared" si="8"/>
        <v>5.614742297725309</v>
      </c>
      <c r="O94" s="1">
        <f t="shared" si="8"/>
        <v>100</v>
      </c>
    </row>
    <row r="95" spans="1:15" ht="12.75">
      <c r="A95" s="9">
        <v>1989</v>
      </c>
      <c r="B95" s="1">
        <f t="shared" si="7"/>
        <v>18.51406828877541</v>
      </c>
      <c r="C95" s="1">
        <f t="shared" si="7"/>
        <v>21.91849404225493</v>
      </c>
      <c r="D95" s="1">
        <f t="shared" si="7"/>
        <v>17.582857715029537</v>
      </c>
      <c r="E95" s="1">
        <f t="shared" si="7"/>
        <v>24.762190848102534</v>
      </c>
      <c r="F95" s="1">
        <f t="shared" si="7"/>
        <v>17.22238910583759</v>
      </c>
      <c r="G95" s="1">
        <f t="shared" si="7"/>
        <v>100</v>
      </c>
      <c r="I95" s="9">
        <v>1989</v>
      </c>
      <c r="J95" s="1">
        <f t="shared" si="8"/>
        <v>13.691848058045242</v>
      </c>
      <c r="K95" s="1">
        <f t="shared" si="8"/>
        <v>23.243704652155355</v>
      </c>
      <c r="L95" s="1">
        <f t="shared" si="8"/>
        <v>11.020059752454118</v>
      </c>
      <c r="M95" s="1">
        <f t="shared" si="8"/>
        <v>46.02646180110968</v>
      </c>
      <c r="N95" s="1">
        <f t="shared" si="8"/>
        <v>6.017925736235595</v>
      </c>
      <c r="O95" s="1">
        <f t="shared" si="8"/>
        <v>100</v>
      </c>
    </row>
    <row r="96" spans="1:15" ht="12.75">
      <c r="A96" s="9">
        <v>1990</v>
      </c>
      <c r="B96" s="1">
        <f t="shared" si="7"/>
        <v>17.775854608394635</v>
      </c>
      <c r="C96" s="1">
        <f t="shared" si="7"/>
        <v>19.783643444396365</v>
      </c>
      <c r="D96" s="1">
        <f t="shared" si="7"/>
        <v>16.45175248810039</v>
      </c>
      <c r="E96" s="1">
        <f t="shared" si="7"/>
        <v>25.348334054521853</v>
      </c>
      <c r="F96" s="1">
        <f t="shared" si="7"/>
        <v>20.640415404586758</v>
      </c>
      <c r="G96" s="1">
        <f t="shared" si="7"/>
        <v>100</v>
      </c>
      <c r="I96" s="9">
        <v>1990</v>
      </c>
      <c r="J96" s="1">
        <f t="shared" si="8"/>
        <v>15.453296703296704</v>
      </c>
      <c r="K96" s="1">
        <f t="shared" si="8"/>
        <v>24.579326923076923</v>
      </c>
      <c r="L96" s="1">
        <f t="shared" si="8"/>
        <v>11.478365384615383</v>
      </c>
      <c r="M96" s="1">
        <f t="shared" si="8"/>
        <v>41.14869505494506</v>
      </c>
      <c r="N96" s="1">
        <f t="shared" si="8"/>
        <v>7.340315934065934</v>
      </c>
      <c r="O96" s="1">
        <f t="shared" si="8"/>
        <v>100</v>
      </c>
    </row>
    <row r="97" spans="1:15" ht="12.75">
      <c r="A97" s="9">
        <v>1991</v>
      </c>
      <c r="B97" s="1">
        <f t="shared" si="7"/>
        <v>18.86339381003202</v>
      </c>
      <c r="C97" s="1">
        <f t="shared" si="7"/>
        <v>18.65884027036642</v>
      </c>
      <c r="D97" s="1">
        <f t="shared" si="7"/>
        <v>17.511561721807187</v>
      </c>
      <c r="E97" s="1">
        <f t="shared" si="7"/>
        <v>24.475275702596942</v>
      </c>
      <c r="F97" s="1">
        <f t="shared" si="7"/>
        <v>20.490928495197437</v>
      </c>
      <c r="G97" s="1">
        <f t="shared" si="7"/>
        <v>100</v>
      </c>
      <c r="I97" s="9">
        <v>1991</v>
      </c>
      <c r="J97" s="1">
        <f t="shared" si="8"/>
        <v>17.647610121836927</v>
      </c>
      <c r="K97" s="1">
        <f t="shared" si="8"/>
        <v>25.192127460168695</v>
      </c>
      <c r="L97" s="1">
        <f t="shared" si="8"/>
        <v>12.811621368322399</v>
      </c>
      <c r="M97" s="1">
        <f t="shared" si="8"/>
        <v>36.035613870665415</v>
      </c>
      <c r="N97" s="1">
        <f t="shared" si="8"/>
        <v>8.31302717900656</v>
      </c>
      <c r="O97" s="1">
        <f t="shared" si="8"/>
        <v>100</v>
      </c>
    </row>
    <row r="98" spans="1:15" ht="12.75">
      <c r="A98" s="9">
        <v>1992</v>
      </c>
      <c r="B98" s="1">
        <f t="shared" si="7"/>
        <v>19.340715941282514</v>
      </c>
      <c r="C98" s="1">
        <f t="shared" si="7"/>
        <v>20.0961455918963</v>
      </c>
      <c r="D98" s="1">
        <f t="shared" si="7"/>
        <v>17.25469997424672</v>
      </c>
      <c r="E98" s="1">
        <f t="shared" si="7"/>
        <v>24.946347325950725</v>
      </c>
      <c r="F98" s="1">
        <f t="shared" si="7"/>
        <v>18.362091166623745</v>
      </c>
      <c r="G98" s="1">
        <f t="shared" si="7"/>
        <v>100</v>
      </c>
      <c r="I98" s="9">
        <v>1992</v>
      </c>
      <c r="J98" s="1">
        <f t="shared" si="8"/>
        <v>17.456817346563763</v>
      </c>
      <c r="K98" s="1">
        <f t="shared" si="8"/>
        <v>27.416391032708564</v>
      </c>
      <c r="L98" s="1">
        <f t="shared" si="8"/>
        <v>13.276368981991915</v>
      </c>
      <c r="M98" s="1">
        <f t="shared" si="8"/>
        <v>32.62587284086732</v>
      </c>
      <c r="N98" s="1">
        <f t="shared" si="8"/>
        <v>9.22454979786843</v>
      </c>
      <c r="O98" s="1">
        <f t="shared" si="8"/>
        <v>100</v>
      </c>
    </row>
    <row r="99" spans="1:15" ht="12.75">
      <c r="A99" s="9">
        <v>1993</v>
      </c>
      <c r="B99" s="1">
        <f t="shared" si="7"/>
        <v>18.986742424242426</v>
      </c>
      <c r="C99" s="1">
        <f t="shared" si="7"/>
        <v>18.552714646464647</v>
      </c>
      <c r="D99" s="1">
        <f t="shared" si="7"/>
        <v>17.108585858585858</v>
      </c>
      <c r="E99" s="1">
        <f t="shared" si="7"/>
        <v>27.34375</v>
      </c>
      <c r="F99" s="1">
        <f t="shared" si="7"/>
        <v>18.008207070707073</v>
      </c>
      <c r="G99" s="1">
        <f t="shared" si="7"/>
        <v>100</v>
      </c>
      <c r="I99" s="9">
        <v>1993</v>
      </c>
      <c r="J99" s="1">
        <f t="shared" si="8"/>
        <v>17.09120057000356</v>
      </c>
      <c r="K99" s="1">
        <f t="shared" si="8"/>
        <v>27.921268257926613</v>
      </c>
      <c r="L99" s="1">
        <f t="shared" si="8"/>
        <v>12.985393658710368</v>
      </c>
      <c r="M99" s="1">
        <f t="shared" si="8"/>
        <v>31.848949055931598</v>
      </c>
      <c r="N99" s="1">
        <f t="shared" si="8"/>
        <v>10.15318845742786</v>
      </c>
      <c r="O99" s="1">
        <f t="shared" si="8"/>
        <v>100</v>
      </c>
    </row>
    <row r="100" spans="1:15" ht="12.75">
      <c r="A100" s="9">
        <v>1994</v>
      </c>
      <c r="B100" s="1">
        <f t="shared" si="7"/>
        <v>17.89874019491324</v>
      </c>
      <c r="C100" s="1">
        <f t="shared" si="7"/>
        <v>17.558038190317724</v>
      </c>
      <c r="D100" s="1">
        <f t="shared" si="7"/>
        <v>17.169796371127486</v>
      </c>
      <c r="E100" s="1">
        <f t="shared" si="7"/>
        <v>29.775770541161556</v>
      </c>
      <c r="F100" s="1">
        <f t="shared" si="7"/>
        <v>17.597654702479993</v>
      </c>
      <c r="G100" s="1">
        <f t="shared" si="7"/>
        <v>100</v>
      </c>
      <c r="I100" s="9">
        <v>1994</v>
      </c>
      <c r="J100" s="1">
        <f t="shared" si="8"/>
        <v>17.296278850682995</v>
      </c>
      <c r="K100" s="1">
        <f t="shared" si="8"/>
        <v>25.313235986811115</v>
      </c>
      <c r="L100" s="1">
        <f t="shared" si="8"/>
        <v>14.309938765897314</v>
      </c>
      <c r="M100" s="1">
        <f t="shared" si="8"/>
        <v>33.06641544983514</v>
      </c>
      <c r="N100" s="1">
        <f t="shared" si="8"/>
        <v>10.014130946773433</v>
      </c>
      <c r="O100" s="1">
        <f t="shared" si="8"/>
        <v>100</v>
      </c>
    </row>
    <row r="101" spans="1:15" ht="12.75">
      <c r="A101" s="9">
        <v>1995</v>
      </c>
      <c r="B101" s="1">
        <f t="shared" si="7"/>
        <v>17.490738102023368</v>
      </c>
      <c r="C101" s="1">
        <f t="shared" si="7"/>
        <v>15.624109432886863</v>
      </c>
      <c r="D101" s="1">
        <f t="shared" si="7"/>
        <v>17.811342262752923</v>
      </c>
      <c r="E101" s="1">
        <f t="shared" si="7"/>
        <v>32.40951838130521</v>
      </c>
      <c r="F101" s="1">
        <f t="shared" si="7"/>
        <v>16.664291821031632</v>
      </c>
      <c r="G101" s="1">
        <f t="shared" si="7"/>
        <v>100</v>
      </c>
      <c r="I101" s="9">
        <v>1995</v>
      </c>
      <c r="J101" s="1">
        <f t="shared" si="8"/>
        <v>15.86101359258259</v>
      </c>
      <c r="K101" s="1">
        <f t="shared" si="8"/>
        <v>22.981366459627328</v>
      </c>
      <c r="L101" s="1">
        <f t="shared" si="8"/>
        <v>16.22108200558106</v>
      </c>
      <c r="M101" s="1">
        <f t="shared" si="8"/>
        <v>34.332523179404085</v>
      </c>
      <c r="N101" s="1">
        <f t="shared" si="8"/>
        <v>10.604014762804933</v>
      </c>
      <c r="O101" s="1">
        <f t="shared" si="8"/>
        <v>100</v>
      </c>
    </row>
    <row r="102" spans="1:15" ht="12.75">
      <c r="A102" s="9">
        <v>1996</v>
      </c>
      <c r="B102" s="1">
        <f t="shared" si="7"/>
        <v>18.61796085635554</v>
      </c>
      <c r="C102" s="1">
        <f t="shared" si="7"/>
        <v>15.360700911467534</v>
      </c>
      <c r="D102" s="1">
        <f t="shared" si="7"/>
        <v>16.420546880520032</v>
      </c>
      <c r="E102" s="1">
        <f t="shared" si="7"/>
        <v>34.40260015544408</v>
      </c>
      <c r="F102" s="1">
        <f t="shared" si="7"/>
        <v>15.198191196212818</v>
      </c>
      <c r="G102" s="1">
        <f t="shared" si="7"/>
        <v>100</v>
      </c>
      <c r="I102" s="9">
        <v>1996</v>
      </c>
      <c r="J102" s="1">
        <f t="shared" si="8"/>
        <v>17.81483106625713</v>
      </c>
      <c r="K102" s="1">
        <f t="shared" si="8"/>
        <v>21.281263712154452</v>
      </c>
      <c r="L102" s="1">
        <f t="shared" si="8"/>
        <v>15.287406757349714</v>
      </c>
      <c r="M102" s="1">
        <f t="shared" si="8"/>
        <v>35.7788503729706</v>
      </c>
      <c r="N102" s="1">
        <f t="shared" si="8"/>
        <v>9.8376480912681</v>
      </c>
      <c r="O102" s="1">
        <f t="shared" si="8"/>
        <v>100</v>
      </c>
    </row>
    <row r="103" spans="1:15" ht="12.75">
      <c r="A103" s="9">
        <v>1997</v>
      </c>
      <c r="B103" s="1">
        <f t="shared" si="7"/>
        <v>18.652568794903075</v>
      </c>
      <c r="C103" s="1">
        <f t="shared" si="7"/>
        <v>13.833536668022232</v>
      </c>
      <c r="D103" s="1">
        <f t="shared" si="7"/>
        <v>15.63643757625051</v>
      </c>
      <c r="E103" s="1">
        <f t="shared" si="7"/>
        <v>37.6372509150061</v>
      </c>
      <c r="F103" s="1">
        <f t="shared" si="7"/>
        <v>14.240206045818082</v>
      </c>
      <c r="G103" s="1">
        <f t="shared" si="7"/>
        <v>100</v>
      </c>
      <c r="I103" s="9">
        <v>1997</v>
      </c>
      <c r="J103" s="1">
        <f t="shared" si="8"/>
        <v>18.821978021978023</v>
      </c>
      <c r="K103" s="1">
        <f t="shared" si="8"/>
        <v>20.5978021978022</v>
      </c>
      <c r="L103" s="1">
        <f t="shared" si="8"/>
        <v>14.989010989010989</v>
      </c>
      <c r="M103" s="1">
        <f t="shared" si="8"/>
        <v>35.472527472527474</v>
      </c>
      <c r="N103" s="1">
        <f t="shared" si="8"/>
        <v>10.118681318681318</v>
      </c>
      <c r="O103" s="1">
        <f t="shared" si="8"/>
        <v>100</v>
      </c>
    </row>
    <row r="104" spans="1:15" ht="12.75">
      <c r="A104" s="9">
        <v>1998</v>
      </c>
      <c r="B104" s="1">
        <f t="shared" si="7"/>
        <v>19.954000557569</v>
      </c>
      <c r="C104" s="1">
        <f t="shared" si="7"/>
        <v>13.841650404237523</v>
      </c>
      <c r="D104" s="1">
        <f t="shared" si="7"/>
        <v>15.535266239197101</v>
      </c>
      <c r="E104" s="1">
        <f t="shared" si="7"/>
        <v>36.81349316977976</v>
      </c>
      <c r="F104" s="1">
        <f t="shared" si="7"/>
        <v>13.855589629216617</v>
      </c>
      <c r="G104" s="1">
        <f t="shared" si="7"/>
        <v>100</v>
      </c>
      <c r="I104" s="9">
        <v>1998</v>
      </c>
      <c r="J104" s="1">
        <f t="shared" si="8"/>
        <v>18.608129509062117</v>
      </c>
      <c r="K104" s="1">
        <f t="shared" si="8"/>
        <v>19.813478796410347</v>
      </c>
      <c r="L104" s="1">
        <f t="shared" si="8"/>
        <v>14.578567657927152</v>
      </c>
      <c r="M104" s="1">
        <f t="shared" si="8"/>
        <v>37.383424247756466</v>
      </c>
      <c r="N104" s="1">
        <f t="shared" si="8"/>
        <v>9.61639978884392</v>
      </c>
      <c r="O104" s="1">
        <f t="shared" si="8"/>
        <v>100</v>
      </c>
    </row>
    <row r="105" spans="1:15" ht="12.75">
      <c r="A105" s="9">
        <v>1999</v>
      </c>
      <c r="B105" s="1">
        <f aca="true" t="shared" si="9" ref="B105:G105">(B85/$G85)*100</f>
        <v>19.2183908045977</v>
      </c>
      <c r="C105" s="1">
        <f t="shared" si="9"/>
        <v>13.302681992337165</v>
      </c>
      <c r="D105" s="1">
        <f t="shared" si="9"/>
        <v>14.482758620689657</v>
      </c>
      <c r="E105" s="1">
        <f t="shared" si="9"/>
        <v>38.582375478927204</v>
      </c>
      <c r="F105" s="1">
        <f t="shared" si="9"/>
        <v>14.413793103448274</v>
      </c>
      <c r="G105" s="1">
        <f t="shared" si="9"/>
        <v>100</v>
      </c>
      <c r="I105" s="9">
        <v>1999</v>
      </c>
      <c r="J105" s="1">
        <f aca="true" t="shared" si="10" ref="J105:O105">(J85/$O85)*100</f>
        <v>17.98580786026201</v>
      </c>
      <c r="K105" s="1">
        <f t="shared" si="10"/>
        <v>18.44978165938865</v>
      </c>
      <c r="L105" s="1">
        <f t="shared" si="10"/>
        <v>14.346797671033478</v>
      </c>
      <c r="M105" s="1">
        <f t="shared" si="10"/>
        <v>39.383187772925766</v>
      </c>
      <c r="N105" s="1">
        <f t="shared" si="10"/>
        <v>9.834425036390101</v>
      </c>
      <c r="O105" s="1">
        <f t="shared" si="10"/>
        <v>100</v>
      </c>
    </row>
    <row r="107" spans="1:9" ht="12.75">
      <c r="A107" s="4" t="str">
        <f>CONCATENATE("Admissions by Admission-Type, All Races: ",$A$1)</f>
        <v>Admissions by Admission-Type, All Races: CALIFORNIA</v>
      </c>
      <c r="I107" s="4" t="str">
        <f>CONCATENATE("Percent of Total, Admissions by Admission-Type, All Races: ",$A$1)</f>
        <v>Percent of Total, Admissions by Admission-Type, All Races: CALIFORNIA</v>
      </c>
    </row>
    <row r="108" spans="1:13" s="4" customFormat="1" ht="12.75">
      <c r="A108" s="18" t="s">
        <v>21</v>
      </c>
      <c r="B108" s="14" t="s">
        <v>25</v>
      </c>
      <c r="C108" s="14" t="s">
        <v>22</v>
      </c>
      <c r="D108" s="14" t="s">
        <v>36</v>
      </c>
      <c r="E108" s="14" t="s">
        <v>23</v>
      </c>
      <c r="F108" s="14" t="s">
        <v>37</v>
      </c>
      <c r="G108" s="14" t="s">
        <v>14</v>
      </c>
      <c r="I108" s="18" t="s">
        <v>21</v>
      </c>
      <c r="J108" s="14" t="s">
        <v>25</v>
      </c>
      <c r="K108" s="14" t="s">
        <v>24</v>
      </c>
      <c r="L108" s="14" t="s">
        <v>23</v>
      </c>
      <c r="M108" s="14" t="s">
        <v>14</v>
      </c>
    </row>
    <row r="109" spans="1:13" ht="12.75">
      <c r="A109" s="9">
        <v>1983</v>
      </c>
      <c r="B109">
        <v>18179</v>
      </c>
      <c r="C109">
        <v>8270</v>
      </c>
      <c r="D109">
        <v>0</v>
      </c>
      <c r="E109">
        <v>428</v>
      </c>
      <c r="F109" s="2">
        <f>C109+D109</f>
        <v>8270</v>
      </c>
      <c r="G109">
        <v>26877</v>
      </c>
      <c r="I109" s="9">
        <v>1983</v>
      </c>
      <c r="J109" s="1">
        <f>(B109/$G109)*100</f>
        <v>67.63775719016259</v>
      </c>
      <c r="K109" s="1">
        <f>((C109+D109)/$G109)*100</f>
        <v>30.76980317743796</v>
      </c>
      <c r="L109" s="1">
        <f>(E109/$G109)*100</f>
        <v>1.5924396323994494</v>
      </c>
      <c r="M109" s="1">
        <f>(G109/$G109)*100</f>
        <v>100</v>
      </c>
    </row>
    <row r="110" spans="1:13" ht="12.75">
      <c r="A110" s="9">
        <v>1984</v>
      </c>
      <c r="B110">
        <v>17397</v>
      </c>
      <c r="C110">
        <v>11206</v>
      </c>
      <c r="D110">
        <v>0</v>
      </c>
      <c r="E110">
        <v>652</v>
      </c>
      <c r="F110" s="2">
        <f aca="true" t="shared" si="11" ref="F110:F125">C110+D110</f>
        <v>11206</v>
      </c>
      <c r="G110">
        <v>29255</v>
      </c>
      <c r="I110" s="9">
        <v>1984</v>
      </c>
      <c r="J110" s="1">
        <f>(B110/$G110)*100</f>
        <v>59.46675781917621</v>
      </c>
      <c r="K110" s="1">
        <f>((C110+D110)/$G110)*100</f>
        <v>38.30456332250897</v>
      </c>
      <c r="L110" s="1">
        <f>(E110/$G110)*100</f>
        <v>2.2286788583148183</v>
      </c>
      <c r="M110" s="1">
        <f>(G110/$G110)*100</f>
        <v>100</v>
      </c>
    </row>
    <row r="111" spans="1:13" ht="12.75">
      <c r="A111" s="9">
        <v>1985</v>
      </c>
      <c r="B111">
        <v>20275</v>
      </c>
      <c r="C111">
        <v>15465</v>
      </c>
      <c r="D111">
        <v>0</v>
      </c>
      <c r="E111">
        <v>1381</v>
      </c>
      <c r="F111" s="2">
        <f t="shared" si="11"/>
        <v>15465</v>
      </c>
      <c r="G111">
        <v>37121</v>
      </c>
      <c r="I111" s="9">
        <v>1985</v>
      </c>
      <c r="J111" s="1">
        <f>(B111/$G111)*100</f>
        <v>54.61867945367851</v>
      </c>
      <c r="K111" s="1">
        <f>((C111+D111)/$G111)*100</f>
        <v>41.661054389698556</v>
      </c>
      <c r="L111" s="1">
        <f>(E111/$G111)*100</f>
        <v>3.720266156622936</v>
      </c>
      <c r="M111" s="1">
        <f>(G111/$G111)*100</f>
        <v>100</v>
      </c>
    </row>
    <row r="112" spans="1:13" ht="12.75">
      <c r="A112" s="9">
        <v>1986</v>
      </c>
      <c r="B112">
        <v>23190</v>
      </c>
      <c r="C112">
        <v>15675</v>
      </c>
      <c r="D112">
        <v>0</v>
      </c>
      <c r="E112">
        <v>9168</v>
      </c>
      <c r="F112" s="2">
        <f t="shared" si="11"/>
        <v>15675</v>
      </c>
      <c r="G112">
        <v>48033</v>
      </c>
      <c r="I112" s="9">
        <v>1986</v>
      </c>
      <c r="J112" s="1">
        <f>(B112/$G112)*100</f>
        <v>48.27930797576666</v>
      </c>
      <c r="K112" s="1">
        <f>((C112+D112)/$G112)*100</f>
        <v>32.633814252701264</v>
      </c>
      <c r="L112" s="1">
        <f>(E112/$G112)*100</f>
        <v>19.08687777153207</v>
      </c>
      <c r="M112" s="1">
        <f>(G112/$G112)*100</f>
        <v>100</v>
      </c>
    </row>
    <row r="113" spans="1:13" ht="12.75">
      <c r="A113" s="9">
        <v>1987</v>
      </c>
      <c r="B113">
        <v>26280</v>
      </c>
      <c r="C113">
        <v>12688</v>
      </c>
      <c r="D113">
        <v>0</v>
      </c>
      <c r="E113">
        <v>19274</v>
      </c>
      <c r="F113" s="2">
        <f t="shared" si="11"/>
        <v>12688</v>
      </c>
      <c r="G113">
        <v>58242</v>
      </c>
      <c r="I113" s="9">
        <v>1987</v>
      </c>
      <c r="J113" s="1">
        <f aca="true" t="shared" si="12" ref="J113:J125">(B113/$G113)*100</f>
        <v>45.12207685175647</v>
      </c>
      <c r="K113" s="1">
        <f aca="true" t="shared" si="13" ref="K113:K125">((C113+D113)/$G113)*100</f>
        <v>21.7849661756121</v>
      </c>
      <c r="L113" s="1">
        <f aca="true" t="shared" si="14" ref="L113:L125">(E113/$G113)*100</f>
        <v>33.092956972631434</v>
      </c>
      <c r="M113" s="1">
        <f aca="true" t="shared" si="15" ref="M113:M125">(G113/$G113)*100</f>
        <v>100</v>
      </c>
    </row>
    <row r="114" spans="1:13" ht="12.75">
      <c r="A114" s="9">
        <v>1988</v>
      </c>
      <c r="B114">
        <v>29415</v>
      </c>
      <c r="C114">
        <v>14994</v>
      </c>
      <c r="D114">
        <v>0</v>
      </c>
      <c r="E114">
        <v>27949</v>
      </c>
      <c r="F114" s="2">
        <f t="shared" si="11"/>
        <v>14994</v>
      </c>
      <c r="G114">
        <v>72358</v>
      </c>
      <c r="I114" s="9">
        <v>1988</v>
      </c>
      <c r="J114" s="1">
        <f t="shared" si="12"/>
        <v>40.652035711324245</v>
      </c>
      <c r="K114" s="1">
        <f t="shared" si="13"/>
        <v>20.72196578125432</v>
      </c>
      <c r="L114" s="1">
        <f t="shared" si="14"/>
        <v>38.625998507421436</v>
      </c>
      <c r="M114" s="1">
        <f t="shared" si="15"/>
        <v>100</v>
      </c>
    </row>
    <row r="115" spans="1:13" ht="12.75">
      <c r="A115" s="9">
        <v>1989</v>
      </c>
      <c r="B115">
        <v>34116</v>
      </c>
      <c r="C115">
        <v>19522</v>
      </c>
      <c r="D115">
        <v>0</v>
      </c>
      <c r="E115">
        <v>32660</v>
      </c>
      <c r="F115" s="2">
        <f t="shared" si="11"/>
        <v>19522</v>
      </c>
      <c r="G115">
        <v>86298</v>
      </c>
      <c r="I115" s="9">
        <v>1989</v>
      </c>
      <c r="J115" s="1">
        <f t="shared" si="12"/>
        <v>39.532781756240006</v>
      </c>
      <c r="K115" s="1">
        <f t="shared" si="13"/>
        <v>22.621613478875524</v>
      </c>
      <c r="L115" s="1">
        <f t="shared" si="14"/>
        <v>37.84560476488447</v>
      </c>
      <c r="M115" s="1">
        <f t="shared" si="15"/>
        <v>100</v>
      </c>
    </row>
    <row r="116" spans="1:13" ht="12.75">
      <c r="A116" s="9">
        <v>1990</v>
      </c>
      <c r="B116">
        <v>38556</v>
      </c>
      <c r="C116">
        <v>21293</v>
      </c>
      <c r="D116">
        <v>0</v>
      </c>
      <c r="E116">
        <v>34630</v>
      </c>
      <c r="F116" s="2">
        <f t="shared" si="11"/>
        <v>21293</v>
      </c>
      <c r="G116">
        <v>94479</v>
      </c>
      <c r="I116" s="9">
        <v>1990</v>
      </c>
      <c r="J116" s="1">
        <f t="shared" si="12"/>
        <v>40.80906868192932</v>
      </c>
      <c r="K116" s="1">
        <f t="shared" si="13"/>
        <v>22.537283417479017</v>
      </c>
      <c r="L116" s="1">
        <f t="shared" si="14"/>
        <v>36.653647900591665</v>
      </c>
      <c r="M116" s="1">
        <f t="shared" si="15"/>
        <v>100</v>
      </c>
    </row>
    <row r="117" spans="1:13" ht="12.75">
      <c r="A117" s="9">
        <v>1991</v>
      </c>
      <c r="B117">
        <v>37690</v>
      </c>
      <c r="C117">
        <v>23003</v>
      </c>
      <c r="D117">
        <v>0</v>
      </c>
      <c r="E117">
        <v>35631</v>
      </c>
      <c r="F117" s="2">
        <f t="shared" si="11"/>
        <v>23003</v>
      </c>
      <c r="G117">
        <v>96324</v>
      </c>
      <c r="I117" s="9">
        <v>1991</v>
      </c>
      <c r="J117" s="1">
        <f t="shared" si="12"/>
        <v>39.128358456874714</v>
      </c>
      <c r="K117" s="1">
        <f t="shared" si="13"/>
        <v>23.880860429384164</v>
      </c>
      <c r="L117" s="1">
        <f t="shared" si="14"/>
        <v>36.99078111374112</v>
      </c>
      <c r="M117" s="1">
        <f t="shared" si="15"/>
        <v>100</v>
      </c>
    </row>
    <row r="118" spans="1:13" ht="12.75">
      <c r="A118" s="9">
        <v>1992</v>
      </c>
      <c r="B118">
        <v>39072</v>
      </c>
      <c r="C118">
        <v>23511</v>
      </c>
      <c r="D118">
        <v>0</v>
      </c>
      <c r="E118">
        <v>30613</v>
      </c>
      <c r="F118" s="2">
        <f t="shared" si="11"/>
        <v>23511</v>
      </c>
      <c r="G118">
        <v>93196</v>
      </c>
      <c r="I118" s="9">
        <v>1992</v>
      </c>
      <c r="J118" s="1">
        <f t="shared" si="12"/>
        <v>41.92454611785914</v>
      </c>
      <c r="K118" s="1">
        <f t="shared" si="13"/>
        <v>25.227477574144814</v>
      </c>
      <c r="L118" s="1">
        <f t="shared" si="14"/>
        <v>32.84797630799605</v>
      </c>
      <c r="M118" s="1">
        <f t="shared" si="15"/>
        <v>100</v>
      </c>
    </row>
    <row r="119" spans="1:13" ht="12.75">
      <c r="A119" s="9">
        <v>1993</v>
      </c>
      <c r="B119">
        <v>39368</v>
      </c>
      <c r="C119">
        <v>24469</v>
      </c>
      <c r="D119">
        <v>0</v>
      </c>
      <c r="E119">
        <v>30845</v>
      </c>
      <c r="F119" s="2">
        <f t="shared" si="11"/>
        <v>24469</v>
      </c>
      <c r="G119">
        <v>94682</v>
      </c>
      <c r="I119" s="9">
        <v>1993</v>
      </c>
      <c r="J119" s="1">
        <f t="shared" si="12"/>
        <v>41.5791808369067</v>
      </c>
      <c r="K119" s="1">
        <f t="shared" si="13"/>
        <v>25.84334931665998</v>
      </c>
      <c r="L119" s="1">
        <f t="shared" si="14"/>
        <v>32.577469846433324</v>
      </c>
      <c r="M119" s="1">
        <f t="shared" si="15"/>
        <v>100</v>
      </c>
    </row>
    <row r="120" spans="1:13" ht="12.75">
      <c r="A120" s="9">
        <v>1994</v>
      </c>
      <c r="B120">
        <v>38170</v>
      </c>
      <c r="C120">
        <v>21287</v>
      </c>
      <c r="D120">
        <v>0</v>
      </c>
      <c r="E120">
        <v>39977</v>
      </c>
      <c r="F120" s="2">
        <f t="shared" si="11"/>
        <v>21287</v>
      </c>
      <c r="G120">
        <v>99434</v>
      </c>
      <c r="I120" s="9">
        <v>1994</v>
      </c>
      <c r="J120" s="1">
        <f t="shared" si="12"/>
        <v>38.387271959289585</v>
      </c>
      <c r="K120" s="1">
        <f t="shared" si="13"/>
        <v>21.408170243578656</v>
      </c>
      <c r="L120" s="1">
        <f t="shared" si="14"/>
        <v>40.20455779713177</v>
      </c>
      <c r="M120" s="1">
        <f t="shared" si="15"/>
        <v>100</v>
      </c>
    </row>
    <row r="121" spans="1:13" ht="12.75">
      <c r="A121" s="9">
        <v>1995</v>
      </c>
      <c r="B121">
        <v>43011</v>
      </c>
      <c r="C121">
        <v>21791</v>
      </c>
      <c r="D121">
        <v>0</v>
      </c>
      <c r="E121">
        <v>43850</v>
      </c>
      <c r="F121" s="2">
        <f t="shared" si="11"/>
        <v>21791</v>
      </c>
      <c r="G121">
        <v>108652</v>
      </c>
      <c r="I121" s="9">
        <v>1995</v>
      </c>
      <c r="J121" s="1">
        <f t="shared" si="12"/>
        <v>39.586017744726284</v>
      </c>
      <c r="K121" s="1">
        <f t="shared" si="13"/>
        <v>20.055774398998636</v>
      </c>
      <c r="L121" s="1">
        <f t="shared" si="14"/>
        <v>40.35820785627508</v>
      </c>
      <c r="M121" s="1">
        <f t="shared" si="15"/>
        <v>100</v>
      </c>
    </row>
    <row r="122" spans="1:13" ht="12.75">
      <c r="A122" s="9">
        <v>1996</v>
      </c>
      <c r="B122">
        <v>42657</v>
      </c>
      <c r="C122">
        <v>21792</v>
      </c>
      <c r="D122">
        <v>0</v>
      </c>
      <c r="E122">
        <v>47991</v>
      </c>
      <c r="F122" s="2">
        <f t="shared" si="11"/>
        <v>21792</v>
      </c>
      <c r="G122">
        <v>112440</v>
      </c>
      <c r="I122" s="9">
        <v>1996</v>
      </c>
      <c r="J122" s="1">
        <f t="shared" si="12"/>
        <v>37.93756670224119</v>
      </c>
      <c r="K122" s="1">
        <f t="shared" si="13"/>
        <v>19.38100320170758</v>
      </c>
      <c r="L122" s="1">
        <f t="shared" si="14"/>
        <v>42.68143009605122</v>
      </c>
      <c r="M122" s="1">
        <f t="shared" si="15"/>
        <v>100</v>
      </c>
    </row>
    <row r="123" spans="1:13" ht="12.75">
      <c r="A123" s="9">
        <v>1997</v>
      </c>
      <c r="B123">
        <v>42236</v>
      </c>
      <c r="C123">
        <v>23806</v>
      </c>
      <c r="D123">
        <v>0</v>
      </c>
      <c r="E123">
        <v>52288</v>
      </c>
      <c r="F123" s="2">
        <f t="shared" si="11"/>
        <v>23806</v>
      </c>
      <c r="G123">
        <v>118330</v>
      </c>
      <c r="I123" s="9">
        <v>1997</v>
      </c>
      <c r="J123" s="1">
        <f t="shared" si="12"/>
        <v>35.69339981407927</v>
      </c>
      <c r="K123" s="1">
        <f t="shared" si="13"/>
        <v>20.1183131919209</v>
      </c>
      <c r="L123" s="1">
        <f t="shared" si="14"/>
        <v>44.18828699399983</v>
      </c>
      <c r="M123" s="1">
        <f t="shared" si="15"/>
        <v>100</v>
      </c>
    </row>
    <row r="124" spans="1:13" ht="12.75">
      <c r="A124" s="9">
        <v>1998</v>
      </c>
      <c r="B124">
        <v>42717</v>
      </c>
      <c r="C124">
        <v>24361</v>
      </c>
      <c r="D124">
        <v>0</v>
      </c>
      <c r="E124">
        <v>52110</v>
      </c>
      <c r="F124" s="2">
        <f t="shared" si="11"/>
        <v>24361</v>
      </c>
      <c r="G124">
        <v>119188</v>
      </c>
      <c r="I124" s="9">
        <v>1998</v>
      </c>
      <c r="J124" s="1">
        <f t="shared" si="12"/>
        <v>35.84001745142128</v>
      </c>
      <c r="K124" s="1">
        <f t="shared" si="13"/>
        <v>20.439138168271974</v>
      </c>
      <c r="L124" s="1">
        <f t="shared" si="14"/>
        <v>43.720844380306744</v>
      </c>
      <c r="M124" s="1">
        <f t="shared" si="15"/>
        <v>100</v>
      </c>
    </row>
    <row r="125" spans="1:13" ht="12.75">
      <c r="A125" s="9">
        <v>1999</v>
      </c>
      <c r="B125">
        <v>39924</v>
      </c>
      <c r="C125">
        <v>24559</v>
      </c>
      <c r="D125">
        <v>0</v>
      </c>
      <c r="E125">
        <v>50035</v>
      </c>
      <c r="F125" s="2">
        <f t="shared" si="11"/>
        <v>24559</v>
      </c>
      <c r="G125">
        <v>114518</v>
      </c>
      <c r="I125" s="9">
        <v>1999</v>
      </c>
      <c r="J125" s="1">
        <f t="shared" si="12"/>
        <v>34.86264168078381</v>
      </c>
      <c r="K125" s="1">
        <f t="shared" si="13"/>
        <v>21.44553694615694</v>
      </c>
      <c r="L125" s="1">
        <f t="shared" si="14"/>
        <v>43.691821373059256</v>
      </c>
      <c r="M125" s="1">
        <f t="shared" si="15"/>
        <v>100</v>
      </c>
    </row>
  </sheetData>
  <mergeCells count="12">
    <mergeCell ref="N26:P26"/>
    <mergeCell ref="Q26:S26"/>
    <mergeCell ref="N3:P3"/>
    <mergeCell ref="Q3:S3"/>
    <mergeCell ref="B26:D26"/>
    <mergeCell ref="E26:G26"/>
    <mergeCell ref="B3:D3"/>
    <mergeCell ref="E3:G3"/>
    <mergeCell ref="H3:J3"/>
    <mergeCell ref="K3:M3"/>
    <mergeCell ref="H26:J26"/>
    <mergeCell ref="K26:M26"/>
  </mergeCells>
  <printOptions/>
  <pageMargins left="0.75" right="0.75" top="1" bottom="1" header="0.5" footer="0.5"/>
  <pageSetup horizontalDpi="600" verticalDpi="600" orientation="landscape" scale="64" r:id="rId1"/>
  <rowBreaks count="2" manualBreakCount="2">
    <brk id="44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7"/>
  <sheetViews>
    <sheetView zoomScale="50" zoomScaleNormal="50" workbookViewId="0" topLeftCell="E1">
      <selection activeCell="AA4" sqref="AA4:AB20"/>
    </sheetView>
  </sheetViews>
  <sheetFormatPr defaultColWidth="9.140625" defaultRowHeight="12.75"/>
  <cols>
    <col min="1" max="1" width="5.8515625" style="0" customWidth="1"/>
    <col min="2" max="2" width="9.28125" style="0" bestFit="1" customWidth="1"/>
    <col min="3" max="3" width="10.421875" style="0" bestFit="1" customWidth="1"/>
    <col min="4" max="7" width="9.28125" style="0" bestFit="1" customWidth="1"/>
    <col min="8" max="8" width="10.421875" style="0" bestFit="1" customWidth="1"/>
    <col min="10" max="10" width="8.140625" style="0" customWidth="1"/>
    <col min="11" max="11" width="9.28125" style="0" bestFit="1" customWidth="1"/>
    <col min="12" max="12" width="9.8515625" style="0" bestFit="1" customWidth="1"/>
    <col min="13" max="13" width="9.28125" style="0" bestFit="1" customWidth="1"/>
    <col min="14" max="14" width="10.421875" style="0" bestFit="1" customWidth="1"/>
    <col min="16" max="16" width="9.28125" style="0" bestFit="1" customWidth="1"/>
    <col min="17" max="17" width="9.421875" style="0" bestFit="1" customWidth="1"/>
    <col min="18" max="23" width="9.28125" style="0" bestFit="1" customWidth="1"/>
    <col min="26" max="26" width="9.28125" style="0" bestFit="1" customWidth="1"/>
    <col min="27" max="27" width="10.421875" style="0" bestFit="1" customWidth="1"/>
    <col min="28" max="28" width="10.140625" style="0" bestFit="1" customWidth="1"/>
    <col min="29" max="31" width="9.28125" style="0" bestFit="1" customWidth="1"/>
  </cols>
  <sheetData>
    <row r="1" ht="12.75">
      <c r="A1" s="4" t="s">
        <v>39</v>
      </c>
    </row>
    <row r="2" spans="1:44" ht="12.75">
      <c r="A2" s="30" t="str">
        <f>CONCATENATE("Total Admissions, All Races: ",$A$1)</f>
        <v>Total Admissions, All Races: CALIFORNIA</v>
      </c>
      <c r="B2" s="30"/>
      <c r="C2" s="30"/>
      <c r="D2" s="30"/>
      <c r="E2" s="30"/>
      <c r="F2" s="30"/>
      <c r="G2" s="30"/>
      <c r="H2" s="30"/>
      <c r="J2" s="30" t="str">
        <f>CONCATENATE("Total Admissions, BW + Balance: ",$A$1)</f>
        <v>Total Admissions, BW + Balance: CALIFORNIA</v>
      </c>
      <c r="K2" s="30"/>
      <c r="L2" s="30"/>
      <c r="M2" s="30"/>
      <c r="N2" s="30"/>
      <c r="P2" s="30" t="str">
        <f>CONCATENATE("Percent of Total, Total Admissions by Race: ",$A$1)</f>
        <v>Percent of Total, Total Admissions by Race: CALIFORNIA</v>
      </c>
      <c r="Q2" s="30"/>
      <c r="R2" s="30"/>
      <c r="S2" s="30"/>
      <c r="T2" s="30"/>
      <c r="U2" s="30"/>
      <c r="V2" s="30"/>
      <c r="W2" s="30"/>
      <c r="Z2" s="30" t="str">
        <f>CONCATENATE("Total Population, By Race: ",$A$1)</f>
        <v>Total Population, By Race: CALIFORNIA</v>
      </c>
      <c r="AA2" s="30"/>
      <c r="AB2" s="30"/>
      <c r="AC2" s="30"/>
      <c r="AD2" s="30"/>
      <c r="AE2" s="30"/>
      <c r="AF2" s="30"/>
      <c r="AG2" s="30"/>
      <c r="AJ2" s="30" t="str">
        <f>CONCATENATE("Total Admissions, per 100,000 By Race: ",$A$1)</f>
        <v>Total Admissions, per 100,000 By Race: CALIFORNIA</v>
      </c>
      <c r="AK2" s="30"/>
      <c r="AL2" s="30"/>
      <c r="AM2" s="30"/>
      <c r="AN2" s="30"/>
      <c r="AO2" s="30"/>
      <c r="AP2" s="30"/>
      <c r="AQ2" s="30"/>
      <c r="AR2" s="30"/>
    </row>
    <row r="3" spans="1:44" s="5" customFormat="1" ht="12.75">
      <c r="A3" s="20" t="s">
        <v>26</v>
      </c>
      <c r="B3" s="19" t="s">
        <v>12</v>
      </c>
      <c r="C3" s="19" t="s">
        <v>13</v>
      </c>
      <c r="D3" s="19" t="s">
        <v>29</v>
      </c>
      <c r="E3" s="19" t="s">
        <v>30</v>
      </c>
      <c r="F3" s="19" t="s">
        <v>27</v>
      </c>
      <c r="G3" s="19" t="s">
        <v>28</v>
      </c>
      <c r="H3" s="19" t="s">
        <v>14</v>
      </c>
      <c r="J3" s="20" t="s">
        <v>26</v>
      </c>
      <c r="K3" s="19" t="s">
        <v>12</v>
      </c>
      <c r="L3" s="19" t="s">
        <v>13</v>
      </c>
      <c r="M3" s="19" t="s">
        <v>31</v>
      </c>
      <c r="N3" s="19" t="s">
        <v>14</v>
      </c>
      <c r="P3" s="20" t="str">
        <f aca="true" t="shared" si="0" ref="P3:W3">A3</f>
        <v>Year</v>
      </c>
      <c r="Q3" s="19" t="str">
        <f t="shared" si="0"/>
        <v>White, NH</v>
      </c>
      <c r="R3" s="19" t="str">
        <f t="shared" si="0"/>
        <v>Black, NH</v>
      </c>
      <c r="S3" s="19" t="str">
        <f t="shared" si="0"/>
        <v>Amerind, NH</v>
      </c>
      <c r="T3" s="19" t="str">
        <f t="shared" si="0"/>
        <v>Asian/PI, NH</v>
      </c>
      <c r="U3" s="19" t="str">
        <f t="shared" si="0"/>
        <v>Hisp, All</v>
      </c>
      <c r="V3" s="19" t="str">
        <f t="shared" si="0"/>
        <v>Race/Hisp NK</v>
      </c>
      <c r="W3" s="19" t="str">
        <f t="shared" si="0"/>
        <v>Total</v>
      </c>
      <c r="Z3" s="20" t="s">
        <v>26</v>
      </c>
      <c r="AA3" s="19" t="s">
        <v>12</v>
      </c>
      <c r="AB3" s="19" t="s">
        <v>13</v>
      </c>
      <c r="AC3" s="19" t="s">
        <v>29</v>
      </c>
      <c r="AD3" s="19" t="s">
        <v>30</v>
      </c>
      <c r="AE3" s="19" t="s">
        <v>27</v>
      </c>
      <c r="AF3" s="19" t="s">
        <v>28</v>
      </c>
      <c r="AG3" s="19" t="s">
        <v>14</v>
      </c>
      <c r="AJ3" s="20" t="s">
        <v>26</v>
      </c>
      <c r="AK3" s="19" t="s">
        <v>12</v>
      </c>
      <c r="AL3" s="19" t="s">
        <v>13</v>
      </c>
      <c r="AM3" s="19" t="s">
        <v>29</v>
      </c>
      <c r="AN3" s="19" t="s">
        <v>30</v>
      </c>
      <c r="AO3" s="19" t="s">
        <v>27</v>
      </c>
      <c r="AP3" s="19" t="s">
        <v>28</v>
      </c>
      <c r="AQ3" s="19" t="s">
        <v>14</v>
      </c>
      <c r="AR3" s="19" t="s">
        <v>31</v>
      </c>
    </row>
    <row r="4" spans="1:44" ht="12.75">
      <c r="A4" s="9">
        <v>1983</v>
      </c>
      <c r="B4">
        <v>9372</v>
      </c>
      <c r="C4">
        <v>9315</v>
      </c>
      <c r="D4">
        <v>106</v>
      </c>
      <c r="E4">
        <v>25</v>
      </c>
      <c r="F4">
        <v>8059</v>
      </c>
      <c r="G4" s="29" t="s">
        <v>0</v>
      </c>
      <c r="H4" s="2">
        <f>SUM(B4:G4)</f>
        <v>26877</v>
      </c>
      <c r="J4" s="9">
        <v>1983</v>
      </c>
      <c r="K4" s="2">
        <f>B4</f>
        <v>9372</v>
      </c>
      <c r="L4" s="2">
        <f>C4</f>
        <v>9315</v>
      </c>
      <c r="M4" s="2">
        <f aca="true" t="shared" si="1" ref="M4:M21">N4-K4-L4</f>
        <v>8190</v>
      </c>
      <c r="N4" s="2">
        <f>H4</f>
        <v>26877</v>
      </c>
      <c r="P4" s="9">
        <f aca="true" t="shared" si="2" ref="P4:P21">A4</f>
        <v>1983</v>
      </c>
      <c r="Q4" s="7">
        <f aca="true" t="shared" si="3" ref="Q4:Q21">(B4/$H4)*100</f>
        <v>34.86996316553187</v>
      </c>
      <c r="R4" s="7">
        <f aca="true" t="shared" si="4" ref="R4:W19">(C4/$H4)*100</f>
        <v>34.65788592476839</v>
      </c>
      <c r="S4" s="7">
        <f t="shared" si="4"/>
        <v>0.3943892547531347</v>
      </c>
      <c r="T4" s="7">
        <f t="shared" si="4"/>
        <v>0.09301633366819213</v>
      </c>
      <c r="U4" s="7">
        <f t="shared" si="4"/>
        <v>29.984745321278417</v>
      </c>
      <c r="V4" s="29" t="s">
        <v>0</v>
      </c>
      <c r="W4" s="7">
        <f t="shared" si="4"/>
        <v>100</v>
      </c>
      <c r="Z4" s="9">
        <v>1983</v>
      </c>
      <c r="AA4">
        <v>16214626</v>
      </c>
      <c r="AB4">
        <v>1873193</v>
      </c>
      <c r="AC4">
        <v>176170</v>
      </c>
      <c r="AD4">
        <v>1708363</v>
      </c>
      <c r="AE4">
        <v>5387713</v>
      </c>
      <c r="AG4">
        <f>SUM(AA4:AE4)</f>
        <v>25360065</v>
      </c>
      <c r="AJ4" s="9">
        <v>1983</v>
      </c>
      <c r="AK4" s="1">
        <f>(B4/AA4)*100000</f>
        <v>57.7996680281124</v>
      </c>
      <c r="AL4" s="1">
        <f aca="true" t="shared" si="5" ref="AL4:AO19">(C4/AB4)*100000</f>
        <v>497.27924458398036</v>
      </c>
      <c r="AM4" s="1">
        <f t="shared" si="5"/>
        <v>60.169154793665214</v>
      </c>
      <c r="AN4" s="1">
        <f t="shared" si="5"/>
        <v>1.4633892211432815</v>
      </c>
      <c r="AO4" s="1">
        <f t="shared" si="5"/>
        <v>149.58109312801184</v>
      </c>
      <c r="AP4" s="1"/>
      <c r="AQ4" s="1">
        <f aca="true" t="shared" si="6" ref="AQ4:AQ20">(H4/AG4)*100000</f>
        <v>105.98158955822865</v>
      </c>
      <c r="AR4" s="1">
        <f>(SUM(D4:F4)/SUM(AC4:AE4))*100000</f>
        <v>112.61995262536499</v>
      </c>
    </row>
    <row r="5" spans="1:44" ht="12.75">
      <c r="A5" s="9">
        <v>1984</v>
      </c>
      <c r="B5">
        <v>9983</v>
      </c>
      <c r="C5">
        <v>9918</v>
      </c>
      <c r="D5">
        <v>140</v>
      </c>
      <c r="E5">
        <v>31</v>
      </c>
      <c r="F5">
        <v>9183</v>
      </c>
      <c r="G5" s="29" t="s">
        <v>0</v>
      </c>
      <c r="H5" s="2">
        <f aca="true" t="shared" si="7" ref="H5:H21">SUM(B5:G5)</f>
        <v>29255</v>
      </c>
      <c r="J5" s="9">
        <v>1984</v>
      </c>
      <c r="K5" s="2">
        <f aca="true" t="shared" si="8" ref="K5:L21">B5</f>
        <v>9983</v>
      </c>
      <c r="L5" s="2">
        <f t="shared" si="8"/>
        <v>9918</v>
      </c>
      <c r="M5" s="2">
        <f t="shared" si="1"/>
        <v>9354</v>
      </c>
      <c r="N5" s="2">
        <f aca="true" t="shared" si="9" ref="N5:N21">H5</f>
        <v>29255</v>
      </c>
      <c r="P5" s="9">
        <f t="shared" si="2"/>
        <v>1984</v>
      </c>
      <c r="Q5" s="7">
        <f t="shared" si="3"/>
        <v>34.12408135361476</v>
      </c>
      <c r="R5" s="7">
        <f t="shared" si="4"/>
        <v>33.90189711160485</v>
      </c>
      <c r="S5" s="7">
        <f t="shared" si="4"/>
        <v>0.4785506750982738</v>
      </c>
      <c r="T5" s="7">
        <f t="shared" si="4"/>
        <v>0.1059647923431892</v>
      </c>
      <c r="U5" s="7">
        <f t="shared" si="4"/>
        <v>31.389506067338917</v>
      </c>
      <c r="V5" s="29" t="s">
        <v>0</v>
      </c>
      <c r="W5" s="7">
        <f t="shared" si="4"/>
        <v>100</v>
      </c>
      <c r="Z5" s="9">
        <v>1984</v>
      </c>
      <c r="AA5">
        <v>16272251</v>
      </c>
      <c r="AB5">
        <v>1895610</v>
      </c>
      <c r="AC5">
        <v>179055</v>
      </c>
      <c r="AD5">
        <v>1841142</v>
      </c>
      <c r="AE5">
        <v>5656349</v>
      </c>
      <c r="AG5">
        <f aca="true" t="shared" si="10" ref="AG5:AG20">SUM(AA5:AE5)</f>
        <v>25844407</v>
      </c>
      <c r="AJ5" s="9">
        <v>1984</v>
      </c>
      <c r="AK5" s="1">
        <f aca="true" t="shared" si="11" ref="AK5:AK20">(B5/AA5)*100000</f>
        <v>61.34984028945964</v>
      </c>
      <c r="AL5" s="1">
        <f t="shared" si="5"/>
        <v>523.2088879041575</v>
      </c>
      <c r="AM5" s="1">
        <f t="shared" si="5"/>
        <v>78.18826617519755</v>
      </c>
      <c r="AN5" s="1">
        <f t="shared" si="5"/>
        <v>1.6837375932980727</v>
      </c>
      <c r="AO5" s="1">
        <f t="shared" si="5"/>
        <v>162.3485396675488</v>
      </c>
      <c r="AP5" s="1"/>
      <c r="AQ5" s="1">
        <f t="shared" si="6"/>
        <v>113.19663863829416</v>
      </c>
      <c r="AR5" s="1">
        <f aca="true" t="shared" si="12" ref="AR5:AR20">(SUM(D5:F5)/SUM(AC5:AE5))*100000</f>
        <v>121.85167652222758</v>
      </c>
    </row>
    <row r="6" spans="1:44" ht="12.75">
      <c r="A6" s="9">
        <v>1985</v>
      </c>
      <c r="B6">
        <v>12067</v>
      </c>
      <c r="C6">
        <v>12900</v>
      </c>
      <c r="D6">
        <v>174</v>
      </c>
      <c r="E6">
        <v>21</v>
      </c>
      <c r="F6">
        <v>11959</v>
      </c>
      <c r="G6" s="29" t="s">
        <v>0</v>
      </c>
      <c r="H6" s="2">
        <f t="shared" si="7"/>
        <v>37121</v>
      </c>
      <c r="J6" s="9">
        <v>1985</v>
      </c>
      <c r="K6" s="2">
        <f t="shared" si="8"/>
        <v>12067</v>
      </c>
      <c r="L6" s="2">
        <f t="shared" si="8"/>
        <v>12900</v>
      </c>
      <c r="M6" s="2">
        <f t="shared" si="1"/>
        <v>12154</v>
      </c>
      <c r="N6" s="2">
        <f t="shared" si="9"/>
        <v>37121</v>
      </c>
      <c r="P6" s="9">
        <f t="shared" si="2"/>
        <v>1985</v>
      </c>
      <c r="Q6" s="7">
        <f t="shared" si="3"/>
        <v>32.50720616362705</v>
      </c>
      <c r="R6" s="7">
        <f t="shared" si="4"/>
        <v>34.751218986557475</v>
      </c>
      <c r="S6" s="7">
        <f t="shared" si="4"/>
        <v>0.4687373723768217</v>
      </c>
      <c r="T6" s="7">
        <f t="shared" si="4"/>
        <v>0.056571751838581937</v>
      </c>
      <c r="U6" s="7">
        <f t="shared" si="4"/>
        <v>32.21626572560006</v>
      </c>
      <c r="V6" s="29" t="s">
        <v>0</v>
      </c>
      <c r="W6" s="7">
        <f t="shared" si="4"/>
        <v>100</v>
      </c>
      <c r="Z6" s="9">
        <v>1985</v>
      </c>
      <c r="AA6">
        <v>16400314</v>
      </c>
      <c r="AB6">
        <v>1924469</v>
      </c>
      <c r="AC6">
        <v>181639</v>
      </c>
      <c r="AD6">
        <v>1983723</v>
      </c>
      <c r="AE6">
        <v>5950957</v>
      </c>
      <c r="AG6">
        <f t="shared" si="10"/>
        <v>26441102</v>
      </c>
      <c r="AJ6" s="9">
        <v>1985</v>
      </c>
      <c r="AK6" s="1">
        <f t="shared" si="11"/>
        <v>73.57785954585992</v>
      </c>
      <c r="AL6" s="1">
        <f t="shared" si="5"/>
        <v>670.3147725424519</v>
      </c>
      <c r="AM6" s="1">
        <f t="shared" si="5"/>
        <v>95.7944053865084</v>
      </c>
      <c r="AN6" s="1">
        <f t="shared" si="5"/>
        <v>1.0586155425933963</v>
      </c>
      <c r="AO6" s="1">
        <f t="shared" si="5"/>
        <v>200.9592742814307</v>
      </c>
      <c r="AP6" s="1"/>
      <c r="AQ6" s="1">
        <f t="shared" si="6"/>
        <v>140.3912741609635</v>
      </c>
      <c r="AR6" s="1">
        <f t="shared" si="12"/>
        <v>149.7476873444723</v>
      </c>
    </row>
    <row r="7" spans="1:44" ht="12.75">
      <c r="A7" s="9">
        <v>1986</v>
      </c>
      <c r="B7">
        <v>14561</v>
      </c>
      <c r="C7">
        <v>17475</v>
      </c>
      <c r="D7">
        <v>210</v>
      </c>
      <c r="E7">
        <v>19</v>
      </c>
      <c r="F7">
        <v>15768</v>
      </c>
      <c r="G7" s="29" t="s">
        <v>0</v>
      </c>
      <c r="H7" s="2">
        <f t="shared" si="7"/>
        <v>48033</v>
      </c>
      <c r="J7" s="9">
        <v>1986</v>
      </c>
      <c r="K7" s="2">
        <f t="shared" si="8"/>
        <v>14561</v>
      </c>
      <c r="L7" s="2">
        <f t="shared" si="8"/>
        <v>17475</v>
      </c>
      <c r="M7" s="2">
        <f t="shared" si="1"/>
        <v>15997</v>
      </c>
      <c r="N7" s="2">
        <f t="shared" si="9"/>
        <v>48033</v>
      </c>
      <c r="P7" s="9">
        <f t="shared" si="2"/>
        <v>1986</v>
      </c>
      <c r="Q7" s="7">
        <f t="shared" si="3"/>
        <v>30.31457539608186</v>
      </c>
      <c r="R7" s="7">
        <f t="shared" si="4"/>
        <v>36.38123789894448</v>
      </c>
      <c r="S7" s="7">
        <f t="shared" si="4"/>
        <v>0.4371994253950409</v>
      </c>
      <c r="T7" s="7">
        <f t="shared" si="4"/>
        <v>0.03955613848812275</v>
      </c>
      <c r="U7" s="7">
        <f t="shared" si="4"/>
        <v>32.8274311410905</v>
      </c>
      <c r="V7" s="29" t="s">
        <v>0</v>
      </c>
      <c r="W7" s="7">
        <f t="shared" si="4"/>
        <v>100</v>
      </c>
      <c r="Z7" s="9">
        <v>1986</v>
      </c>
      <c r="AA7">
        <v>16551852</v>
      </c>
      <c r="AB7">
        <v>1959861</v>
      </c>
      <c r="AC7">
        <v>183853</v>
      </c>
      <c r="AD7">
        <v>2133289</v>
      </c>
      <c r="AE7">
        <v>6273304</v>
      </c>
      <c r="AG7">
        <f t="shared" si="10"/>
        <v>27102159</v>
      </c>
      <c r="AJ7" s="9">
        <v>1986</v>
      </c>
      <c r="AK7" s="1">
        <f t="shared" si="11"/>
        <v>87.97202874941125</v>
      </c>
      <c r="AL7" s="1">
        <f t="shared" si="5"/>
        <v>891.6448666512574</v>
      </c>
      <c r="AM7" s="1">
        <f t="shared" si="5"/>
        <v>114.22168797898321</v>
      </c>
      <c r="AN7" s="1">
        <f t="shared" si="5"/>
        <v>0.890643508685415</v>
      </c>
      <c r="AO7" s="1">
        <f t="shared" si="5"/>
        <v>251.350803340632</v>
      </c>
      <c r="AP7" s="1"/>
      <c r="AQ7" s="1">
        <f t="shared" si="6"/>
        <v>177.2294229400691</v>
      </c>
      <c r="AR7" s="1">
        <f t="shared" si="12"/>
        <v>186.21850367256835</v>
      </c>
    </row>
    <row r="8" spans="1:44" ht="12.75">
      <c r="A8" s="9">
        <v>1987</v>
      </c>
      <c r="B8">
        <v>17453</v>
      </c>
      <c r="C8">
        <v>21591</v>
      </c>
      <c r="D8">
        <v>244</v>
      </c>
      <c r="E8">
        <v>20</v>
      </c>
      <c r="F8">
        <v>18934</v>
      </c>
      <c r="G8" s="29" t="s">
        <v>0</v>
      </c>
      <c r="H8" s="2">
        <f t="shared" si="7"/>
        <v>58242</v>
      </c>
      <c r="J8" s="9">
        <v>1987</v>
      </c>
      <c r="K8" s="2">
        <f t="shared" si="8"/>
        <v>17453</v>
      </c>
      <c r="L8" s="2">
        <f t="shared" si="8"/>
        <v>21591</v>
      </c>
      <c r="M8" s="2">
        <f t="shared" si="1"/>
        <v>19198</v>
      </c>
      <c r="N8" s="2">
        <f t="shared" si="9"/>
        <v>58242</v>
      </c>
      <c r="P8" s="9">
        <f t="shared" si="2"/>
        <v>1987</v>
      </c>
      <c r="Q8" s="7">
        <f t="shared" si="3"/>
        <v>29.966347309501735</v>
      </c>
      <c r="R8" s="7">
        <f t="shared" si="4"/>
        <v>37.07118574224786</v>
      </c>
      <c r="S8" s="7">
        <f t="shared" si="4"/>
        <v>0.41894165722330967</v>
      </c>
      <c r="T8" s="7">
        <f t="shared" si="4"/>
        <v>0.034339480100271276</v>
      </c>
      <c r="U8" s="7">
        <f t="shared" si="4"/>
        <v>32.50918581092682</v>
      </c>
      <c r="V8" s="29" t="s">
        <v>0</v>
      </c>
      <c r="W8" s="7">
        <f t="shared" si="4"/>
        <v>100</v>
      </c>
      <c r="Z8" s="9">
        <v>1987</v>
      </c>
      <c r="AA8">
        <v>16693315</v>
      </c>
      <c r="AB8">
        <v>1996255</v>
      </c>
      <c r="AC8">
        <v>185521</v>
      </c>
      <c r="AD8">
        <v>2279946</v>
      </c>
      <c r="AE8">
        <v>6622000</v>
      </c>
      <c r="AG8">
        <f t="shared" si="10"/>
        <v>27777037</v>
      </c>
      <c r="AJ8" s="9">
        <v>1987</v>
      </c>
      <c r="AK8" s="1">
        <f t="shared" si="11"/>
        <v>104.55083367204178</v>
      </c>
      <c r="AL8" s="1">
        <f t="shared" si="5"/>
        <v>1081.575249654979</v>
      </c>
      <c r="AM8" s="1">
        <f t="shared" si="5"/>
        <v>131.5214989138696</v>
      </c>
      <c r="AN8" s="1">
        <f t="shared" si="5"/>
        <v>0.877213758571475</v>
      </c>
      <c r="AO8" s="1">
        <f t="shared" si="5"/>
        <v>285.92570220477194</v>
      </c>
      <c r="AP8" s="1"/>
      <c r="AQ8" s="1">
        <f t="shared" si="6"/>
        <v>209.67679166068004</v>
      </c>
      <c r="AR8" s="1">
        <f t="shared" si="12"/>
        <v>211.25798861222825</v>
      </c>
    </row>
    <row r="9" spans="1:44" ht="12.75">
      <c r="A9" s="9">
        <v>1988</v>
      </c>
      <c r="B9">
        <v>20308</v>
      </c>
      <c r="C9">
        <v>28984</v>
      </c>
      <c r="D9">
        <v>285</v>
      </c>
      <c r="E9">
        <v>44</v>
      </c>
      <c r="F9">
        <v>22737</v>
      </c>
      <c r="G9" s="29" t="s">
        <v>0</v>
      </c>
      <c r="H9" s="2">
        <f t="shared" si="7"/>
        <v>72358</v>
      </c>
      <c r="J9" s="9">
        <v>1988</v>
      </c>
      <c r="K9" s="2">
        <f t="shared" si="8"/>
        <v>20308</v>
      </c>
      <c r="L9" s="2">
        <f t="shared" si="8"/>
        <v>28984</v>
      </c>
      <c r="M9" s="2">
        <f t="shared" si="1"/>
        <v>23066</v>
      </c>
      <c r="N9" s="2">
        <f t="shared" si="9"/>
        <v>72358</v>
      </c>
      <c r="P9" s="9">
        <f t="shared" si="2"/>
        <v>1988</v>
      </c>
      <c r="Q9" s="7">
        <f t="shared" si="3"/>
        <v>28.066005141103957</v>
      </c>
      <c r="R9" s="7">
        <f t="shared" si="4"/>
        <v>40.05638630144559</v>
      </c>
      <c r="S9" s="7">
        <f t="shared" si="4"/>
        <v>0.3938748998037535</v>
      </c>
      <c r="T9" s="7">
        <f t="shared" si="4"/>
        <v>0.060808756460930376</v>
      </c>
      <c r="U9" s="7">
        <f t="shared" si="4"/>
        <v>31.422924901185773</v>
      </c>
      <c r="V9" s="29" t="s">
        <v>0</v>
      </c>
      <c r="W9" s="7">
        <f t="shared" si="4"/>
        <v>100</v>
      </c>
      <c r="Z9" s="9">
        <v>1988</v>
      </c>
      <c r="AA9">
        <v>16819508</v>
      </c>
      <c r="AB9">
        <v>2033039</v>
      </c>
      <c r="AC9">
        <v>186026</v>
      </c>
      <c r="AD9">
        <v>2430496</v>
      </c>
      <c r="AE9">
        <v>6995111</v>
      </c>
      <c r="AG9">
        <f t="shared" si="10"/>
        <v>28464180</v>
      </c>
      <c r="AJ9" s="9">
        <v>1988</v>
      </c>
      <c r="AK9" s="1">
        <f t="shared" si="11"/>
        <v>120.74074937269272</v>
      </c>
      <c r="AL9" s="1">
        <f t="shared" si="5"/>
        <v>1425.6489914851609</v>
      </c>
      <c r="AM9" s="1">
        <f t="shared" si="5"/>
        <v>153.20439078408396</v>
      </c>
      <c r="AN9" s="1">
        <f t="shared" si="5"/>
        <v>1.8103300725448632</v>
      </c>
      <c r="AO9" s="1">
        <f t="shared" si="5"/>
        <v>325.0413038477874</v>
      </c>
      <c r="AP9" s="1"/>
      <c r="AQ9" s="1">
        <f t="shared" si="6"/>
        <v>254.20721763282833</v>
      </c>
      <c r="AR9" s="1">
        <f t="shared" si="12"/>
        <v>239.98003252933188</v>
      </c>
    </row>
    <row r="10" spans="1:44" ht="12.75">
      <c r="A10" s="9">
        <v>1989</v>
      </c>
      <c r="B10">
        <v>24239</v>
      </c>
      <c r="C10">
        <v>34215</v>
      </c>
      <c r="D10">
        <v>397</v>
      </c>
      <c r="E10">
        <v>75</v>
      </c>
      <c r="F10">
        <v>27372</v>
      </c>
      <c r="G10" s="29" t="s">
        <v>0</v>
      </c>
      <c r="H10" s="2">
        <f t="shared" si="7"/>
        <v>86298</v>
      </c>
      <c r="J10" s="9">
        <v>1989</v>
      </c>
      <c r="K10" s="2">
        <f t="shared" si="8"/>
        <v>24239</v>
      </c>
      <c r="L10" s="2">
        <f t="shared" si="8"/>
        <v>34215</v>
      </c>
      <c r="M10" s="2">
        <f t="shared" si="1"/>
        <v>27844</v>
      </c>
      <c r="N10" s="2">
        <f t="shared" si="9"/>
        <v>86298</v>
      </c>
      <c r="P10" s="9">
        <f t="shared" si="2"/>
        <v>1989</v>
      </c>
      <c r="Q10" s="7">
        <f t="shared" si="3"/>
        <v>28.08755706968875</v>
      </c>
      <c r="R10" s="7">
        <f t="shared" si="4"/>
        <v>39.64750052144893</v>
      </c>
      <c r="S10" s="7">
        <f t="shared" si="4"/>
        <v>0.46003383624185956</v>
      </c>
      <c r="T10" s="7">
        <f t="shared" si="4"/>
        <v>0.08690815546130849</v>
      </c>
      <c r="U10" s="7">
        <f t="shared" si="4"/>
        <v>31.718000417159146</v>
      </c>
      <c r="V10" s="29" t="s">
        <v>0</v>
      </c>
      <c r="W10" s="7">
        <f t="shared" si="4"/>
        <v>100</v>
      </c>
      <c r="Z10" s="9">
        <v>1989</v>
      </c>
      <c r="AA10">
        <v>16979510</v>
      </c>
      <c r="AB10">
        <v>2073759</v>
      </c>
      <c r="AC10">
        <v>185567</v>
      </c>
      <c r="AD10">
        <v>2593776</v>
      </c>
      <c r="AE10">
        <v>7385506</v>
      </c>
      <c r="AG10">
        <f t="shared" si="10"/>
        <v>29218118</v>
      </c>
      <c r="AJ10" s="9">
        <v>1989</v>
      </c>
      <c r="AK10" s="1">
        <f t="shared" si="11"/>
        <v>142.75441399663478</v>
      </c>
      <c r="AL10" s="1">
        <f t="shared" si="5"/>
        <v>1649.902423569952</v>
      </c>
      <c r="AM10" s="1">
        <f t="shared" si="5"/>
        <v>213.93890077438337</v>
      </c>
      <c r="AN10" s="1">
        <f t="shared" si="5"/>
        <v>2.8915372800118435</v>
      </c>
      <c r="AO10" s="1">
        <f t="shared" si="5"/>
        <v>370.61780194884415</v>
      </c>
      <c r="AP10" s="1"/>
      <c r="AQ10" s="1">
        <f t="shared" si="6"/>
        <v>295.35783242438816</v>
      </c>
      <c r="AR10" s="1">
        <f t="shared" si="12"/>
        <v>273.92438392346014</v>
      </c>
    </row>
    <row r="11" spans="1:44" ht="12.75">
      <c r="A11" s="9">
        <v>1990</v>
      </c>
      <c r="B11">
        <v>26907</v>
      </c>
      <c r="C11">
        <v>35639</v>
      </c>
      <c r="D11">
        <v>509</v>
      </c>
      <c r="E11">
        <v>120</v>
      </c>
      <c r="F11">
        <v>31304</v>
      </c>
      <c r="G11" s="29" t="s">
        <v>0</v>
      </c>
      <c r="H11" s="2">
        <f t="shared" si="7"/>
        <v>94479</v>
      </c>
      <c r="J11" s="9">
        <v>1990</v>
      </c>
      <c r="K11" s="2">
        <f t="shared" si="8"/>
        <v>26907</v>
      </c>
      <c r="L11" s="2">
        <f t="shared" si="8"/>
        <v>35639</v>
      </c>
      <c r="M11" s="2">
        <f t="shared" si="1"/>
        <v>31933</v>
      </c>
      <c r="N11" s="2">
        <f t="shared" si="9"/>
        <v>94479</v>
      </c>
      <c r="P11" s="9">
        <f t="shared" si="2"/>
        <v>1990</v>
      </c>
      <c r="Q11" s="7">
        <f t="shared" si="3"/>
        <v>28.47934461626393</v>
      </c>
      <c r="R11" s="7">
        <f t="shared" si="4"/>
        <v>37.72161009324824</v>
      </c>
      <c r="S11" s="7">
        <f t="shared" si="4"/>
        <v>0.5387440595264555</v>
      </c>
      <c r="T11" s="7">
        <f t="shared" si="4"/>
        <v>0.12701235195122726</v>
      </c>
      <c r="U11" s="7">
        <f t="shared" si="4"/>
        <v>33.133288879010145</v>
      </c>
      <c r="V11" s="29" t="s">
        <v>0</v>
      </c>
      <c r="W11" s="7">
        <f t="shared" si="4"/>
        <v>100</v>
      </c>
      <c r="Z11" s="9">
        <v>1990</v>
      </c>
      <c r="AA11">
        <v>17089220</v>
      </c>
      <c r="AB11">
        <v>2131952</v>
      </c>
      <c r="AC11">
        <v>186407</v>
      </c>
      <c r="AD11">
        <v>2766862</v>
      </c>
      <c r="AE11">
        <v>7775669</v>
      </c>
      <c r="AG11">
        <f t="shared" si="10"/>
        <v>29950110</v>
      </c>
      <c r="AJ11" s="9">
        <v>1990</v>
      </c>
      <c r="AK11" s="1">
        <f t="shared" si="11"/>
        <v>157.45013523145002</v>
      </c>
      <c r="AL11" s="1">
        <f t="shared" si="5"/>
        <v>1671.6605251900608</v>
      </c>
      <c r="AM11" s="1">
        <f t="shared" si="5"/>
        <v>273.0584151882708</v>
      </c>
      <c r="AN11" s="1">
        <f t="shared" si="5"/>
        <v>4.337043191890308</v>
      </c>
      <c r="AO11" s="1">
        <f t="shared" si="5"/>
        <v>402.58915342204</v>
      </c>
      <c r="AP11" s="1"/>
      <c r="AQ11" s="1">
        <f t="shared" si="6"/>
        <v>315.45460100146545</v>
      </c>
      <c r="AR11" s="1">
        <f t="shared" si="12"/>
        <v>297.63430453228455</v>
      </c>
    </row>
    <row r="12" spans="1:44" ht="12.75">
      <c r="A12" s="9">
        <v>1991</v>
      </c>
      <c r="B12">
        <v>27282</v>
      </c>
      <c r="C12">
        <v>35910</v>
      </c>
      <c r="D12">
        <v>570</v>
      </c>
      <c r="E12">
        <v>187</v>
      </c>
      <c r="F12">
        <v>32375</v>
      </c>
      <c r="G12" s="29" t="s">
        <v>0</v>
      </c>
      <c r="H12" s="2">
        <f t="shared" si="7"/>
        <v>96324</v>
      </c>
      <c r="J12" s="9">
        <v>1991</v>
      </c>
      <c r="K12" s="2">
        <f t="shared" si="8"/>
        <v>27282</v>
      </c>
      <c r="L12" s="2">
        <f t="shared" si="8"/>
        <v>35910</v>
      </c>
      <c r="M12" s="2">
        <f t="shared" si="1"/>
        <v>33132</v>
      </c>
      <c r="N12" s="2">
        <f t="shared" si="9"/>
        <v>96324</v>
      </c>
      <c r="P12" s="9">
        <f t="shared" si="2"/>
        <v>1991</v>
      </c>
      <c r="Q12" s="7">
        <f t="shared" si="3"/>
        <v>28.323159337236824</v>
      </c>
      <c r="R12" s="7">
        <f t="shared" si="4"/>
        <v>37.280428553631495</v>
      </c>
      <c r="S12" s="7">
        <f t="shared" si="4"/>
        <v>0.5917528341846269</v>
      </c>
      <c r="T12" s="7">
        <f t="shared" si="4"/>
        <v>0.19413645612723723</v>
      </c>
      <c r="U12" s="7">
        <f t="shared" si="4"/>
        <v>33.61052281881982</v>
      </c>
      <c r="V12" s="29" t="s">
        <v>0</v>
      </c>
      <c r="W12" s="7">
        <f t="shared" si="4"/>
        <v>100</v>
      </c>
      <c r="Z12" s="9">
        <v>1991</v>
      </c>
      <c r="AA12">
        <v>17099468</v>
      </c>
      <c r="AB12">
        <v>2158357</v>
      </c>
      <c r="AC12">
        <v>187553</v>
      </c>
      <c r="AD12">
        <v>2899555</v>
      </c>
      <c r="AE12">
        <v>8069180</v>
      </c>
      <c r="AG12">
        <f t="shared" si="10"/>
        <v>30414113</v>
      </c>
      <c r="AJ12" s="9">
        <v>1991</v>
      </c>
      <c r="AK12" s="1">
        <f t="shared" si="11"/>
        <v>159.54882339029496</v>
      </c>
      <c r="AL12" s="1">
        <f t="shared" si="5"/>
        <v>1663.7655401770885</v>
      </c>
      <c r="AM12" s="1">
        <f t="shared" si="5"/>
        <v>303.91409361620447</v>
      </c>
      <c r="AN12" s="1">
        <f t="shared" si="5"/>
        <v>6.449265490739096</v>
      </c>
      <c r="AO12" s="1">
        <f t="shared" si="5"/>
        <v>401.21796762496314</v>
      </c>
      <c r="AP12" s="1"/>
      <c r="AQ12" s="1">
        <f t="shared" si="6"/>
        <v>316.7082334441251</v>
      </c>
      <c r="AR12" s="1">
        <f t="shared" si="12"/>
        <v>296.98050104120654</v>
      </c>
    </row>
    <row r="13" spans="1:44" ht="12.75">
      <c r="A13" s="9">
        <v>1992</v>
      </c>
      <c r="B13">
        <v>26747</v>
      </c>
      <c r="C13">
        <v>33512</v>
      </c>
      <c r="D13">
        <v>550</v>
      </c>
      <c r="E13">
        <v>239</v>
      </c>
      <c r="F13">
        <v>32148</v>
      </c>
      <c r="G13" s="29" t="s">
        <v>0</v>
      </c>
      <c r="H13" s="2">
        <f t="shared" si="7"/>
        <v>93196</v>
      </c>
      <c r="J13" s="9">
        <v>1992</v>
      </c>
      <c r="K13" s="2">
        <f t="shared" si="8"/>
        <v>26747</v>
      </c>
      <c r="L13" s="2">
        <f t="shared" si="8"/>
        <v>33512</v>
      </c>
      <c r="M13" s="2">
        <f t="shared" si="1"/>
        <v>32937</v>
      </c>
      <c r="N13" s="2">
        <f t="shared" si="9"/>
        <v>93196</v>
      </c>
      <c r="P13" s="9">
        <f t="shared" si="2"/>
        <v>1992</v>
      </c>
      <c r="Q13" s="7">
        <f t="shared" si="3"/>
        <v>28.699729602128848</v>
      </c>
      <c r="R13" s="7">
        <f t="shared" si="4"/>
        <v>35.95862483368385</v>
      </c>
      <c r="S13" s="7">
        <f t="shared" si="4"/>
        <v>0.5901540838662603</v>
      </c>
      <c r="T13" s="7">
        <f t="shared" si="4"/>
        <v>0.2564487746255204</v>
      </c>
      <c r="U13" s="7">
        <f t="shared" si="4"/>
        <v>34.495042705695525</v>
      </c>
      <c r="V13" s="29" t="s">
        <v>0</v>
      </c>
      <c r="W13" s="7">
        <f t="shared" si="4"/>
        <v>100</v>
      </c>
      <c r="Z13" s="9">
        <v>1992</v>
      </c>
      <c r="AA13">
        <v>17092236</v>
      </c>
      <c r="AB13">
        <v>2176894</v>
      </c>
      <c r="AC13">
        <v>188648</v>
      </c>
      <c r="AD13">
        <v>3039104</v>
      </c>
      <c r="AE13">
        <v>8379039</v>
      </c>
      <c r="AG13">
        <f t="shared" si="10"/>
        <v>30875921</v>
      </c>
      <c r="AJ13" s="9">
        <v>1992</v>
      </c>
      <c r="AK13" s="1">
        <f t="shared" si="11"/>
        <v>156.48625492884605</v>
      </c>
      <c r="AL13" s="1">
        <f t="shared" si="5"/>
        <v>1539.4410568452115</v>
      </c>
      <c r="AM13" s="1">
        <f t="shared" si="5"/>
        <v>291.54828039523346</v>
      </c>
      <c r="AN13" s="1">
        <f t="shared" si="5"/>
        <v>7.864159962936444</v>
      </c>
      <c r="AO13" s="1">
        <f t="shared" si="5"/>
        <v>383.6716835904452</v>
      </c>
      <c r="AP13" s="1"/>
      <c r="AQ13" s="1">
        <f t="shared" si="6"/>
        <v>301.8403888259722</v>
      </c>
      <c r="AR13" s="1">
        <f t="shared" si="12"/>
        <v>283.77352534391287</v>
      </c>
    </row>
    <row r="14" spans="1:44" ht="12.75">
      <c r="A14" s="9">
        <v>1993</v>
      </c>
      <c r="B14">
        <v>28984</v>
      </c>
      <c r="C14">
        <v>33716</v>
      </c>
      <c r="D14">
        <v>636</v>
      </c>
      <c r="E14">
        <v>274</v>
      </c>
      <c r="F14">
        <v>31072</v>
      </c>
      <c r="G14" s="29" t="s">
        <v>0</v>
      </c>
      <c r="H14" s="2">
        <f t="shared" si="7"/>
        <v>94682</v>
      </c>
      <c r="J14" s="9">
        <v>1993</v>
      </c>
      <c r="K14" s="2">
        <f t="shared" si="8"/>
        <v>28984</v>
      </c>
      <c r="L14" s="2">
        <f t="shared" si="8"/>
        <v>33716</v>
      </c>
      <c r="M14" s="2">
        <f t="shared" si="1"/>
        <v>31982</v>
      </c>
      <c r="N14" s="2">
        <f t="shared" si="9"/>
        <v>94682</v>
      </c>
      <c r="P14" s="9">
        <f t="shared" si="2"/>
        <v>1993</v>
      </c>
      <c r="Q14" s="7">
        <f t="shared" si="3"/>
        <v>30.611943135970932</v>
      </c>
      <c r="R14" s="7">
        <f t="shared" si="4"/>
        <v>35.6097251853573</v>
      </c>
      <c r="S14" s="7">
        <f t="shared" si="4"/>
        <v>0.671722185843138</v>
      </c>
      <c r="T14" s="7">
        <f t="shared" si="4"/>
        <v>0.28938974673116324</v>
      </c>
      <c r="U14" s="7">
        <f t="shared" si="4"/>
        <v>32.817219746097464</v>
      </c>
      <c r="V14" s="29" t="s">
        <v>0</v>
      </c>
      <c r="W14" s="7">
        <f t="shared" si="4"/>
        <v>100</v>
      </c>
      <c r="Z14" s="9">
        <v>1993</v>
      </c>
      <c r="AA14">
        <v>16931048</v>
      </c>
      <c r="AB14">
        <v>2178853</v>
      </c>
      <c r="AC14">
        <v>189014</v>
      </c>
      <c r="AD14">
        <v>3163781</v>
      </c>
      <c r="AE14">
        <v>8684512</v>
      </c>
      <c r="AG14">
        <f t="shared" si="10"/>
        <v>31147208</v>
      </c>
      <c r="AJ14" s="9">
        <v>1993</v>
      </c>
      <c r="AK14" s="1">
        <f t="shared" si="11"/>
        <v>171.18845803284003</v>
      </c>
      <c r="AL14" s="1">
        <f t="shared" si="5"/>
        <v>1547.419674480105</v>
      </c>
      <c r="AM14" s="1">
        <f t="shared" si="5"/>
        <v>336.4830118403928</v>
      </c>
      <c r="AN14" s="1">
        <f t="shared" si="5"/>
        <v>8.660523595027595</v>
      </c>
      <c r="AO14" s="1">
        <f t="shared" si="5"/>
        <v>357.786367270838</v>
      </c>
      <c r="AP14" s="1"/>
      <c r="AQ14" s="1">
        <f t="shared" si="6"/>
        <v>303.98230236238186</v>
      </c>
      <c r="AR14" s="1">
        <f t="shared" si="12"/>
        <v>265.6906565563211</v>
      </c>
    </row>
    <row r="15" spans="1:44" ht="12.75">
      <c r="A15" s="9">
        <v>1994</v>
      </c>
      <c r="B15">
        <v>32664</v>
      </c>
      <c r="C15">
        <v>34717</v>
      </c>
      <c r="D15">
        <v>809</v>
      </c>
      <c r="E15">
        <v>318</v>
      </c>
      <c r="F15">
        <v>30926</v>
      </c>
      <c r="G15" s="29" t="s">
        <v>0</v>
      </c>
      <c r="H15" s="2">
        <f t="shared" si="7"/>
        <v>99434</v>
      </c>
      <c r="J15" s="9">
        <v>1994</v>
      </c>
      <c r="K15" s="2">
        <f t="shared" si="8"/>
        <v>32664</v>
      </c>
      <c r="L15" s="2">
        <f t="shared" si="8"/>
        <v>34717</v>
      </c>
      <c r="M15" s="2">
        <f t="shared" si="1"/>
        <v>32053</v>
      </c>
      <c r="N15" s="2">
        <f t="shared" si="9"/>
        <v>99434</v>
      </c>
      <c r="P15" s="9">
        <f t="shared" si="2"/>
        <v>1994</v>
      </c>
      <c r="Q15" s="7">
        <f t="shared" si="3"/>
        <v>32.84993060723696</v>
      </c>
      <c r="R15" s="7">
        <f t="shared" si="4"/>
        <v>34.914616730695734</v>
      </c>
      <c r="S15" s="7">
        <f t="shared" si="4"/>
        <v>0.8136050043244766</v>
      </c>
      <c r="T15" s="7">
        <f t="shared" si="4"/>
        <v>0.31981012530925035</v>
      </c>
      <c r="U15" s="7">
        <f t="shared" si="4"/>
        <v>31.102037532433574</v>
      </c>
      <c r="V15" s="29" t="s">
        <v>0</v>
      </c>
      <c r="W15" s="7">
        <f t="shared" si="4"/>
        <v>100</v>
      </c>
      <c r="Z15" s="9">
        <v>1994</v>
      </c>
      <c r="AA15">
        <v>16731808</v>
      </c>
      <c r="AB15">
        <v>2169692</v>
      </c>
      <c r="AC15">
        <v>188836</v>
      </c>
      <c r="AD15">
        <v>3265738</v>
      </c>
      <c r="AE15">
        <v>8961105</v>
      </c>
      <c r="AG15">
        <f t="shared" si="10"/>
        <v>31317179</v>
      </c>
      <c r="AJ15" s="9">
        <v>1994</v>
      </c>
      <c r="AK15" s="1">
        <f t="shared" si="11"/>
        <v>195.22098269356187</v>
      </c>
      <c r="AL15" s="1">
        <f t="shared" si="5"/>
        <v>1600.0888605387308</v>
      </c>
      <c r="AM15" s="1">
        <f t="shared" si="5"/>
        <v>428.4140735876634</v>
      </c>
      <c r="AN15" s="1">
        <f t="shared" si="5"/>
        <v>9.737462098919142</v>
      </c>
      <c r="AO15" s="1">
        <f t="shared" si="5"/>
        <v>345.1136885462228</v>
      </c>
      <c r="AP15" s="1"/>
      <c r="AQ15" s="1">
        <f t="shared" si="6"/>
        <v>317.50624792865284</v>
      </c>
      <c r="AR15" s="1">
        <f t="shared" si="12"/>
        <v>258.1655018626045</v>
      </c>
    </row>
    <row r="16" spans="1:44" ht="12.75">
      <c r="A16" s="9">
        <v>1995</v>
      </c>
      <c r="B16">
        <v>37578</v>
      </c>
      <c r="C16">
        <v>36460</v>
      </c>
      <c r="D16">
        <v>892</v>
      </c>
      <c r="E16">
        <v>303</v>
      </c>
      <c r="F16">
        <v>33419</v>
      </c>
      <c r="G16" s="29" t="s">
        <v>0</v>
      </c>
      <c r="H16" s="2">
        <f t="shared" si="7"/>
        <v>108652</v>
      </c>
      <c r="J16" s="9">
        <v>1995</v>
      </c>
      <c r="K16" s="2">
        <f t="shared" si="8"/>
        <v>37578</v>
      </c>
      <c r="L16" s="2">
        <f t="shared" si="8"/>
        <v>36460</v>
      </c>
      <c r="M16" s="2">
        <f t="shared" si="1"/>
        <v>34614</v>
      </c>
      <c r="N16" s="2">
        <f t="shared" si="9"/>
        <v>108652</v>
      </c>
      <c r="P16" s="9">
        <f t="shared" si="2"/>
        <v>1995</v>
      </c>
      <c r="Q16" s="7">
        <f t="shared" si="3"/>
        <v>34.585649596878106</v>
      </c>
      <c r="R16" s="7">
        <f t="shared" si="4"/>
        <v>33.556676361226664</v>
      </c>
      <c r="S16" s="7">
        <f t="shared" si="4"/>
        <v>0.8209697014320951</v>
      </c>
      <c r="T16" s="7">
        <f t="shared" si="4"/>
        <v>0.27887199499318926</v>
      </c>
      <c r="U16" s="7">
        <f t="shared" si="4"/>
        <v>30.757832345469943</v>
      </c>
      <c r="V16" s="29" t="s">
        <v>0</v>
      </c>
      <c r="W16" s="7">
        <f t="shared" si="4"/>
        <v>100</v>
      </c>
      <c r="Z16" s="9">
        <v>1995</v>
      </c>
      <c r="AA16">
        <v>16573634</v>
      </c>
      <c r="AB16">
        <v>2164634</v>
      </c>
      <c r="AC16">
        <v>188454</v>
      </c>
      <c r="AD16">
        <v>3365734</v>
      </c>
      <c r="AE16">
        <v>9201069</v>
      </c>
      <c r="AG16">
        <f t="shared" si="10"/>
        <v>31493525</v>
      </c>
      <c r="AJ16" s="9">
        <v>1995</v>
      </c>
      <c r="AK16" s="1">
        <f t="shared" si="11"/>
        <v>226.73361798625453</v>
      </c>
      <c r="AL16" s="1">
        <f t="shared" si="5"/>
        <v>1684.3494096461573</v>
      </c>
      <c r="AM16" s="1">
        <f t="shared" si="5"/>
        <v>473.32505545119767</v>
      </c>
      <c r="AN16" s="1">
        <f t="shared" si="5"/>
        <v>9.00249395822724</v>
      </c>
      <c r="AO16" s="1">
        <f t="shared" si="5"/>
        <v>363.2077968331723</v>
      </c>
      <c r="AP16" s="1"/>
      <c r="AQ16" s="1">
        <f t="shared" si="6"/>
        <v>344.99790036205854</v>
      </c>
      <c r="AR16" s="1">
        <f t="shared" si="12"/>
        <v>271.370463174517</v>
      </c>
    </row>
    <row r="17" spans="1:44" ht="12.75">
      <c r="A17" s="9">
        <v>1996</v>
      </c>
      <c r="B17">
        <v>40180</v>
      </c>
      <c r="C17">
        <v>38807</v>
      </c>
      <c r="D17">
        <v>984</v>
      </c>
      <c r="E17">
        <v>341</v>
      </c>
      <c r="F17">
        <v>32128</v>
      </c>
      <c r="G17" s="29" t="s">
        <v>0</v>
      </c>
      <c r="H17" s="2">
        <f t="shared" si="7"/>
        <v>112440</v>
      </c>
      <c r="J17" s="9">
        <v>1996</v>
      </c>
      <c r="K17" s="2">
        <f t="shared" si="8"/>
        <v>40180</v>
      </c>
      <c r="L17" s="2">
        <f t="shared" si="8"/>
        <v>38807</v>
      </c>
      <c r="M17" s="2">
        <f t="shared" si="1"/>
        <v>33453</v>
      </c>
      <c r="N17" s="2">
        <f t="shared" si="9"/>
        <v>112440</v>
      </c>
      <c r="P17" s="9">
        <f t="shared" si="2"/>
        <v>1996</v>
      </c>
      <c r="Q17" s="7">
        <f t="shared" si="3"/>
        <v>35.73461401636428</v>
      </c>
      <c r="R17" s="7">
        <f t="shared" si="4"/>
        <v>34.51351832088225</v>
      </c>
      <c r="S17" s="7">
        <f t="shared" si="4"/>
        <v>0.8751334044823906</v>
      </c>
      <c r="T17" s="7">
        <f t="shared" si="4"/>
        <v>0.3032728566346496</v>
      </c>
      <c r="U17" s="7">
        <f t="shared" si="4"/>
        <v>28.57346140163643</v>
      </c>
      <c r="V17" s="29" t="s">
        <v>0</v>
      </c>
      <c r="W17" s="7">
        <f t="shared" si="4"/>
        <v>100</v>
      </c>
      <c r="Z17" s="9">
        <v>1996</v>
      </c>
      <c r="AA17">
        <v>16486069</v>
      </c>
      <c r="AB17">
        <v>2168764</v>
      </c>
      <c r="AC17">
        <v>188950</v>
      </c>
      <c r="AD17">
        <v>3460560</v>
      </c>
      <c r="AE17">
        <v>9476486</v>
      </c>
      <c r="AG17">
        <f t="shared" si="10"/>
        <v>31780829</v>
      </c>
      <c r="AJ17" s="9">
        <v>1996</v>
      </c>
      <c r="AK17" s="1">
        <f t="shared" si="11"/>
        <v>243.7209258313792</v>
      </c>
      <c r="AL17" s="1">
        <f t="shared" si="5"/>
        <v>1789.36020701192</v>
      </c>
      <c r="AM17" s="1">
        <f t="shared" si="5"/>
        <v>520.772691188145</v>
      </c>
      <c r="AN17" s="1">
        <f t="shared" si="5"/>
        <v>9.85389647918256</v>
      </c>
      <c r="AO17" s="1">
        <f t="shared" si="5"/>
        <v>339.0286230571121</v>
      </c>
      <c r="AP17" s="1"/>
      <c r="AQ17" s="1">
        <f t="shared" si="6"/>
        <v>353.79819701997076</v>
      </c>
      <c r="AR17" s="1">
        <f t="shared" si="12"/>
        <v>254.86065971679406</v>
      </c>
    </row>
    <row r="18" spans="1:44" ht="12.75">
      <c r="A18" s="9">
        <v>1997</v>
      </c>
      <c r="B18">
        <v>44565</v>
      </c>
      <c r="C18">
        <v>40869</v>
      </c>
      <c r="D18">
        <v>1056</v>
      </c>
      <c r="E18">
        <v>360</v>
      </c>
      <c r="F18">
        <v>31480</v>
      </c>
      <c r="G18" s="29" t="s">
        <v>0</v>
      </c>
      <c r="H18" s="2">
        <f t="shared" si="7"/>
        <v>118330</v>
      </c>
      <c r="J18" s="9">
        <v>1997</v>
      </c>
      <c r="K18" s="2">
        <f t="shared" si="8"/>
        <v>44565</v>
      </c>
      <c r="L18" s="2">
        <f t="shared" si="8"/>
        <v>40869</v>
      </c>
      <c r="M18" s="2">
        <f t="shared" si="1"/>
        <v>32896</v>
      </c>
      <c r="N18" s="2">
        <f t="shared" si="9"/>
        <v>118330</v>
      </c>
      <c r="P18" s="9">
        <f t="shared" si="2"/>
        <v>1997</v>
      </c>
      <c r="Q18" s="7">
        <f t="shared" si="3"/>
        <v>37.661624271106234</v>
      </c>
      <c r="R18" s="7">
        <f t="shared" si="4"/>
        <v>34.53815600439449</v>
      </c>
      <c r="S18" s="7">
        <f t="shared" si="4"/>
        <v>0.8924195047747824</v>
      </c>
      <c r="T18" s="7">
        <f t="shared" si="4"/>
        <v>0.30423392208231215</v>
      </c>
      <c r="U18" s="7">
        <f t="shared" si="4"/>
        <v>26.60356629764219</v>
      </c>
      <c r="V18" s="29" t="s">
        <v>0</v>
      </c>
      <c r="W18" s="7">
        <f t="shared" si="4"/>
        <v>100</v>
      </c>
      <c r="Z18" s="9">
        <v>1997</v>
      </c>
      <c r="AA18">
        <v>16486360</v>
      </c>
      <c r="AB18">
        <v>2179344</v>
      </c>
      <c r="AC18">
        <v>189104</v>
      </c>
      <c r="AD18">
        <v>3568362</v>
      </c>
      <c r="AE18">
        <v>9794538</v>
      </c>
      <c r="AG18">
        <f t="shared" si="10"/>
        <v>32217708</v>
      </c>
      <c r="AJ18" s="9">
        <v>1997</v>
      </c>
      <c r="AK18" s="1">
        <f t="shared" si="11"/>
        <v>270.31436896925703</v>
      </c>
      <c r="AL18" s="1">
        <f t="shared" si="5"/>
        <v>1875.2890778142412</v>
      </c>
      <c r="AM18" s="1">
        <f t="shared" si="5"/>
        <v>558.4228784161096</v>
      </c>
      <c r="AN18" s="1">
        <f t="shared" si="5"/>
        <v>10.088662529194067</v>
      </c>
      <c r="AO18" s="1">
        <f t="shared" si="5"/>
        <v>321.4036231213764</v>
      </c>
      <c r="AP18" s="1"/>
      <c r="AQ18" s="1">
        <f t="shared" si="6"/>
        <v>367.28248949304526</v>
      </c>
      <c r="AR18" s="1">
        <f t="shared" si="12"/>
        <v>242.73900745601907</v>
      </c>
    </row>
    <row r="19" spans="1:44" ht="12.75">
      <c r="A19" s="9">
        <v>1998</v>
      </c>
      <c r="B19">
        <v>44459</v>
      </c>
      <c r="C19">
        <v>42400</v>
      </c>
      <c r="D19">
        <v>1143</v>
      </c>
      <c r="E19">
        <v>380</v>
      </c>
      <c r="F19">
        <v>30806</v>
      </c>
      <c r="G19" s="29" t="s">
        <v>0</v>
      </c>
      <c r="H19" s="2">
        <f t="shared" si="7"/>
        <v>119188</v>
      </c>
      <c r="J19" s="9">
        <v>1998</v>
      </c>
      <c r="K19" s="2">
        <f t="shared" si="8"/>
        <v>44459</v>
      </c>
      <c r="L19" s="2">
        <f t="shared" si="8"/>
        <v>42400</v>
      </c>
      <c r="M19" s="2">
        <f t="shared" si="1"/>
        <v>32329</v>
      </c>
      <c r="N19" s="2">
        <f t="shared" si="9"/>
        <v>119188</v>
      </c>
      <c r="P19" s="9">
        <f t="shared" si="2"/>
        <v>1998</v>
      </c>
      <c r="Q19" s="7">
        <f t="shared" si="3"/>
        <v>37.301573983958114</v>
      </c>
      <c r="R19" s="7">
        <f t="shared" si="4"/>
        <v>35.574051078967685</v>
      </c>
      <c r="S19" s="7">
        <f t="shared" si="4"/>
        <v>0.9589891599825486</v>
      </c>
      <c r="T19" s="7">
        <f t="shared" si="4"/>
        <v>0.3188240426888613</v>
      </c>
      <c r="U19" s="7">
        <f t="shared" si="4"/>
        <v>25.84656173440279</v>
      </c>
      <c r="V19" s="29" t="s">
        <v>0</v>
      </c>
      <c r="W19" s="7">
        <f t="shared" si="4"/>
        <v>100</v>
      </c>
      <c r="Z19" s="9">
        <v>1998</v>
      </c>
      <c r="AA19">
        <v>16508401</v>
      </c>
      <c r="AB19">
        <v>2190933</v>
      </c>
      <c r="AC19">
        <v>190365</v>
      </c>
      <c r="AD19">
        <v>3667750</v>
      </c>
      <c r="AE19">
        <v>10125345</v>
      </c>
      <c r="AG19">
        <f t="shared" si="10"/>
        <v>32682794</v>
      </c>
      <c r="AJ19" s="9">
        <v>1998</v>
      </c>
      <c r="AK19" s="1">
        <f t="shared" si="11"/>
        <v>269.31136455917203</v>
      </c>
      <c r="AL19" s="1">
        <f t="shared" si="5"/>
        <v>1935.2485904406933</v>
      </c>
      <c r="AM19" s="1">
        <f t="shared" si="5"/>
        <v>600.4254983846821</v>
      </c>
      <c r="AN19" s="1">
        <f t="shared" si="5"/>
        <v>10.360575284575011</v>
      </c>
      <c r="AO19" s="1">
        <f t="shared" si="5"/>
        <v>304.2464232082956</v>
      </c>
      <c r="AP19" s="1"/>
      <c r="AQ19" s="1">
        <f t="shared" si="6"/>
        <v>364.6811836221836</v>
      </c>
      <c r="AR19" s="1">
        <f t="shared" si="12"/>
        <v>231.19456844014286</v>
      </c>
    </row>
    <row r="20" spans="1:44" ht="12.75">
      <c r="A20" s="9">
        <v>1999</v>
      </c>
      <c r="B20">
        <v>43323</v>
      </c>
      <c r="C20">
        <v>41984</v>
      </c>
      <c r="D20">
        <v>1074</v>
      </c>
      <c r="E20">
        <v>384</v>
      </c>
      <c r="F20">
        <v>27753</v>
      </c>
      <c r="G20" s="29" t="s">
        <v>0</v>
      </c>
      <c r="H20" s="2">
        <f t="shared" si="7"/>
        <v>114518</v>
      </c>
      <c r="J20" s="9">
        <v>1999</v>
      </c>
      <c r="K20" s="2">
        <f t="shared" si="8"/>
        <v>43323</v>
      </c>
      <c r="L20" s="2">
        <f t="shared" si="8"/>
        <v>41984</v>
      </c>
      <c r="M20" s="2">
        <f t="shared" si="1"/>
        <v>29211</v>
      </c>
      <c r="N20" s="2">
        <f t="shared" si="9"/>
        <v>114518</v>
      </c>
      <c r="P20" s="9">
        <f t="shared" si="2"/>
        <v>1999</v>
      </c>
      <c r="Q20" s="7">
        <f t="shared" si="3"/>
        <v>37.83073403307777</v>
      </c>
      <c r="R20" s="7">
        <f aca="true" t="shared" si="13" ref="R20:W21">(C20/$H20)*100</f>
        <v>36.661485530658936</v>
      </c>
      <c r="S20" s="7">
        <f t="shared" si="13"/>
        <v>0.9378438324106253</v>
      </c>
      <c r="T20" s="7">
        <f t="shared" si="13"/>
        <v>0.3353184652194415</v>
      </c>
      <c r="U20" s="7">
        <f t="shared" si="13"/>
        <v>24.23461813863323</v>
      </c>
      <c r="V20" s="29" t="s">
        <v>0</v>
      </c>
      <c r="W20" s="7">
        <f t="shared" si="13"/>
        <v>100</v>
      </c>
      <c r="Z20" s="9">
        <v>1999</v>
      </c>
      <c r="AA20">
        <v>16526103</v>
      </c>
      <c r="AB20">
        <v>2205359</v>
      </c>
      <c r="AC20">
        <v>190971</v>
      </c>
      <c r="AD20">
        <v>3763072</v>
      </c>
      <c r="AE20">
        <v>10459616</v>
      </c>
      <c r="AG20">
        <f t="shared" si="10"/>
        <v>33145121</v>
      </c>
      <c r="AJ20" s="9">
        <v>1999</v>
      </c>
      <c r="AK20" s="1">
        <f t="shared" si="11"/>
        <v>262.1489167772947</v>
      </c>
      <c r="AL20" s="1">
        <f>(C20/AB20)*100000</f>
        <v>1903.7263320847085</v>
      </c>
      <c r="AM20" s="1">
        <f>(D20/AC20)*100000</f>
        <v>562.3890538353991</v>
      </c>
      <c r="AN20" s="1">
        <f>(E20/AD20)*100000</f>
        <v>10.204428722065376</v>
      </c>
      <c r="AO20" s="1">
        <f>(F20/AE20)*100000</f>
        <v>265.33478858114864</v>
      </c>
      <c r="AP20" s="1"/>
      <c r="AQ20" s="1">
        <f t="shared" si="6"/>
        <v>345.5048482097863</v>
      </c>
      <c r="AR20" s="1">
        <f t="shared" si="12"/>
        <v>202.66193337860986</v>
      </c>
    </row>
    <row r="21" spans="1:23" s="4" customFormat="1" ht="12.75">
      <c r="A21" s="13" t="s">
        <v>14</v>
      </c>
      <c r="B21" s="21">
        <f>SUM(B4:B20)</f>
        <v>460672</v>
      </c>
      <c r="C21" s="21">
        <f>SUM(C4:C20)</f>
        <v>508412</v>
      </c>
      <c r="D21" s="21">
        <f>SUM(D4:D20)</f>
        <v>9779</v>
      </c>
      <c r="E21" s="21">
        <f>SUM(E4:E20)</f>
        <v>3141</v>
      </c>
      <c r="F21" s="21">
        <f>SUM(F4:F20)</f>
        <v>427423</v>
      </c>
      <c r="G21" s="12" t="s">
        <v>0</v>
      </c>
      <c r="H21" s="21">
        <f t="shared" si="7"/>
        <v>1409427</v>
      </c>
      <c r="J21" s="13" t="s">
        <v>14</v>
      </c>
      <c r="K21" s="21">
        <f t="shared" si="8"/>
        <v>460672</v>
      </c>
      <c r="L21" s="21">
        <f t="shared" si="8"/>
        <v>508412</v>
      </c>
      <c r="M21" s="21">
        <f t="shared" si="1"/>
        <v>440343</v>
      </c>
      <c r="N21" s="21">
        <f t="shared" si="9"/>
        <v>1409427</v>
      </c>
      <c r="P21" s="13" t="str">
        <f t="shared" si="2"/>
        <v>Total</v>
      </c>
      <c r="Q21" s="22">
        <f t="shared" si="3"/>
        <v>32.68505569994048</v>
      </c>
      <c r="R21" s="22">
        <f t="shared" si="13"/>
        <v>36.07224779999248</v>
      </c>
      <c r="S21" s="22">
        <f t="shared" si="13"/>
        <v>0.6938280592042014</v>
      </c>
      <c r="T21" s="22">
        <f t="shared" si="13"/>
        <v>0.22285652254426797</v>
      </c>
      <c r="U21" s="22">
        <f t="shared" si="13"/>
        <v>30.326011918318578</v>
      </c>
      <c r="V21" s="12" t="s">
        <v>0</v>
      </c>
      <c r="W21" s="22">
        <f t="shared" si="13"/>
        <v>100</v>
      </c>
    </row>
    <row r="23" spans="1:44" ht="12.75">
      <c r="A23" s="30" t="str">
        <f>CONCATENATE("New Admissions, All Races: ",$A$1)</f>
        <v>New Admissions, All Races: CALIFORNIA</v>
      </c>
      <c r="B23" s="30"/>
      <c r="C23" s="30"/>
      <c r="D23" s="30"/>
      <c r="E23" s="30"/>
      <c r="F23" s="30"/>
      <c r="G23" s="30"/>
      <c r="H23" s="30"/>
      <c r="J23" s="30" t="str">
        <f>CONCATENATE("New Admissions, BW + Balance: ",$A$1)</f>
        <v>New Admissions, BW + Balance: CALIFORNIA</v>
      </c>
      <c r="K23" s="30"/>
      <c r="L23" s="30"/>
      <c r="M23" s="30"/>
      <c r="N23" s="30"/>
      <c r="P23" s="30" t="str">
        <f>CONCATENATE("Percent of Total, New Admissions by Race: ",$A$1)</f>
        <v>Percent of Total, New Admissions by Race: CALIFORNIA</v>
      </c>
      <c r="Q23" s="30"/>
      <c r="R23" s="30"/>
      <c r="S23" s="30"/>
      <c r="T23" s="30"/>
      <c r="U23" s="30"/>
      <c r="V23" s="30"/>
      <c r="W23" s="30"/>
      <c r="Z23" s="30" t="str">
        <f>CONCATENATE("Total Population, By Race: ",$A$1)</f>
        <v>Total Population, By Race: CALIFORNIA</v>
      </c>
      <c r="AA23" s="30"/>
      <c r="AB23" s="30"/>
      <c r="AC23" s="30"/>
      <c r="AD23" s="30"/>
      <c r="AE23" s="30"/>
      <c r="AF23" s="30"/>
      <c r="AG23" s="30"/>
      <c r="AJ23" s="30" t="str">
        <f>CONCATENATE("New Admissions, per 100,000 By Race: ",$A$1)</f>
        <v>New Admissions, per 100,000 By Race: CALIFORNIA</v>
      </c>
      <c r="AK23" s="30"/>
      <c r="AL23" s="30"/>
      <c r="AM23" s="30"/>
      <c r="AN23" s="30"/>
      <c r="AO23" s="30"/>
      <c r="AP23" s="30"/>
      <c r="AQ23" s="30"/>
      <c r="AR23" s="30"/>
    </row>
    <row r="24" spans="1:44" s="4" customFormat="1" ht="12.75">
      <c r="A24" s="20" t="s">
        <v>26</v>
      </c>
      <c r="B24" s="19" t="s">
        <v>12</v>
      </c>
      <c r="C24" s="19" t="s">
        <v>13</v>
      </c>
      <c r="D24" s="19" t="s">
        <v>29</v>
      </c>
      <c r="E24" s="19" t="s">
        <v>30</v>
      </c>
      <c r="F24" s="19" t="s">
        <v>27</v>
      </c>
      <c r="G24" s="19" t="s">
        <v>28</v>
      </c>
      <c r="H24" s="19" t="s">
        <v>14</v>
      </c>
      <c r="J24" s="20" t="s">
        <v>26</v>
      </c>
      <c r="K24" s="19" t="s">
        <v>12</v>
      </c>
      <c r="L24" s="19" t="s">
        <v>13</v>
      </c>
      <c r="M24" s="19" t="s">
        <v>31</v>
      </c>
      <c r="N24" s="19" t="s">
        <v>14</v>
      </c>
      <c r="P24" s="20" t="str">
        <f>A24</f>
        <v>Year</v>
      </c>
      <c r="Q24" s="19" t="str">
        <f aca="true" t="shared" si="14" ref="Q24:W24">B24</f>
        <v>White, NH</v>
      </c>
      <c r="R24" s="19" t="str">
        <f t="shared" si="14"/>
        <v>Black, NH</v>
      </c>
      <c r="S24" s="19" t="str">
        <f t="shared" si="14"/>
        <v>Amerind, NH</v>
      </c>
      <c r="T24" s="19" t="str">
        <f t="shared" si="14"/>
        <v>Asian/PI, NH</v>
      </c>
      <c r="U24" s="19" t="str">
        <f t="shared" si="14"/>
        <v>Hisp, All</v>
      </c>
      <c r="V24" s="19" t="str">
        <f t="shared" si="14"/>
        <v>Race/Hisp NK</v>
      </c>
      <c r="W24" s="19" t="str">
        <f t="shared" si="14"/>
        <v>Total</v>
      </c>
      <c r="Z24" s="20" t="s">
        <v>26</v>
      </c>
      <c r="AA24" s="19" t="s">
        <v>12</v>
      </c>
      <c r="AB24" s="19" t="s">
        <v>13</v>
      </c>
      <c r="AC24" s="19" t="s">
        <v>29</v>
      </c>
      <c r="AD24" s="19" t="s">
        <v>30</v>
      </c>
      <c r="AE24" s="19" t="s">
        <v>27</v>
      </c>
      <c r="AF24" s="19" t="s">
        <v>28</v>
      </c>
      <c r="AG24" s="19" t="s">
        <v>14</v>
      </c>
      <c r="AJ24" s="20" t="s">
        <v>26</v>
      </c>
      <c r="AK24" s="19" t="s">
        <v>12</v>
      </c>
      <c r="AL24" s="19" t="s">
        <v>13</v>
      </c>
      <c r="AM24" s="19" t="s">
        <v>29</v>
      </c>
      <c r="AN24" s="19" t="s">
        <v>30</v>
      </c>
      <c r="AO24" s="19" t="s">
        <v>27</v>
      </c>
      <c r="AP24" s="19" t="s">
        <v>28</v>
      </c>
      <c r="AQ24" s="19" t="s">
        <v>14</v>
      </c>
      <c r="AR24" s="19" t="s">
        <v>31</v>
      </c>
    </row>
    <row r="25" spans="1:44" ht="12.75">
      <c r="A25" s="9">
        <v>1983</v>
      </c>
      <c r="B25">
        <v>6394</v>
      </c>
      <c r="C25">
        <v>6126</v>
      </c>
      <c r="D25">
        <v>40</v>
      </c>
      <c r="E25">
        <v>5</v>
      </c>
      <c r="F25">
        <v>5614</v>
      </c>
      <c r="G25" s="29" t="s">
        <v>0</v>
      </c>
      <c r="H25" s="2">
        <f>SUM(B25:G25)</f>
        <v>18179</v>
      </c>
      <c r="J25" s="9">
        <v>1983</v>
      </c>
      <c r="K25" s="2">
        <f>B25</f>
        <v>6394</v>
      </c>
      <c r="L25" s="2">
        <f>C25</f>
        <v>6126</v>
      </c>
      <c r="M25" s="2">
        <f aca="true" t="shared" si="15" ref="M25:M42">N25-K25-L25</f>
        <v>5659</v>
      </c>
      <c r="N25" s="2">
        <f>H25</f>
        <v>18179</v>
      </c>
      <c r="P25" s="9">
        <f aca="true" t="shared" si="16" ref="P25:P42">A25</f>
        <v>1983</v>
      </c>
      <c r="Q25" s="2">
        <f aca="true" t="shared" si="17" ref="Q25:Q42">(B25/$H25)*100</f>
        <v>35.17245173001815</v>
      </c>
      <c r="R25" s="2">
        <f aca="true" t="shared" si="18" ref="R25:W40">(C25/$H25)*100</f>
        <v>33.69822322459981</v>
      </c>
      <c r="S25" s="1">
        <f t="shared" si="18"/>
        <v>0.22003410528631936</v>
      </c>
      <c r="T25" s="1">
        <f t="shared" si="18"/>
        <v>0.02750426316078992</v>
      </c>
      <c r="U25" s="1">
        <f t="shared" si="18"/>
        <v>30.881786676934926</v>
      </c>
      <c r="V25" s="29" t="s">
        <v>0</v>
      </c>
      <c r="W25" s="2">
        <f t="shared" si="18"/>
        <v>100</v>
      </c>
      <c r="Z25" s="9">
        <v>1983</v>
      </c>
      <c r="AA25" s="2">
        <f>AA4</f>
        <v>16214626</v>
      </c>
      <c r="AB25" s="2">
        <f>AB4</f>
        <v>1873193</v>
      </c>
      <c r="AC25" s="1">
        <f>AC4</f>
        <v>176170</v>
      </c>
      <c r="AD25" s="1">
        <f>AD4</f>
        <v>1708363</v>
      </c>
      <c r="AE25" s="1">
        <f>AE4</f>
        <v>5387713</v>
      </c>
      <c r="AF25" s="1"/>
      <c r="AG25" s="2">
        <f aca="true" t="shared" si="19" ref="AG25:AG41">AG4</f>
        <v>25360065</v>
      </c>
      <c r="AJ25" s="9">
        <v>1983</v>
      </c>
      <c r="AK25" s="1">
        <f>(B25/AA25)*100000</f>
        <v>39.43353365042154</v>
      </c>
      <c r="AL25" s="1">
        <f aca="true" t="shared" si="20" ref="AL25:AO40">(C25/AB25)*100000</f>
        <v>327.03517469902994</v>
      </c>
      <c r="AM25" s="1">
        <f t="shared" si="20"/>
        <v>22.705341431571778</v>
      </c>
      <c r="AN25" s="1">
        <f t="shared" si="20"/>
        <v>0.29267784422865634</v>
      </c>
      <c r="AO25" s="1">
        <f t="shared" si="20"/>
        <v>104.20005668453386</v>
      </c>
      <c r="AP25" s="1"/>
      <c r="AQ25" s="1">
        <f aca="true" t="shared" si="21" ref="AQ25:AQ41">(H25/AG25)*100000</f>
        <v>71.6835702116694</v>
      </c>
      <c r="AR25" s="1">
        <f>(SUM(D25:F25)/SUM(AC25:AE25))*100000</f>
        <v>77.81639950023693</v>
      </c>
    </row>
    <row r="26" spans="1:44" ht="12.75">
      <c r="A26" s="9">
        <v>1984</v>
      </c>
      <c r="B26">
        <v>6088</v>
      </c>
      <c r="C26">
        <v>5418</v>
      </c>
      <c r="D26">
        <v>74</v>
      </c>
      <c r="E26">
        <v>5</v>
      </c>
      <c r="F26">
        <v>5812</v>
      </c>
      <c r="G26" s="29" t="s">
        <v>0</v>
      </c>
      <c r="H26" s="2">
        <f aca="true" t="shared" si="22" ref="H26:H42">SUM(B26:G26)</f>
        <v>17397</v>
      </c>
      <c r="J26" s="9">
        <v>1984</v>
      </c>
      <c r="K26" s="2">
        <f aca="true" t="shared" si="23" ref="K26:L41">B26</f>
        <v>6088</v>
      </c>
      <c r="L26" s="2">
        <f t="shared" si="23"/>
        <v>5418</v>
      </c>
      <c r="M26" s="2">
        <f t="shared" si="15"/>
        <v>5891</v>
      </c>
      <c r="N26" s="2">
        <f aca="true" t="shared" si="24" ref="N26:N41">H26</f>
        <v>17397</v>
      </c>
      <c r="P26" s="9">
        <f t="shared" si="16"/>
        <v>1984</v>
      </c>
      <c r="Q26" s="2">
        <f t="shared" si="17"/>
        <v>34.99453928838305</v>
      </c>
      <c r="R26" s="2">
        <f t="shared" si="18"/>
        <v>31.14330056906363</v>
      </c>
      <c r="S26" s="1">
        <f t="shared" si="18"/>
        <v>0.425360694372593</v>
      </c>
      <c r="T26" s="1">
        <f t="shared" si="18"/>
        <v>0.028740587457607634</v>
      </c>
      <c r="U26" s="1">
        <f t="shared" si="18"/>
        <v>33.40805886072311</v>
      </c>
      <c r="V26" s="29" t="s">
        <v>0</v>
      </c>
      <c r="W26" s="2">
        <f t="shared" si="18"/>
        <v>100</v>
      </c>
      <c r="Z26" s="9">
        <v>1984</v>
      </c>
      <c r="AA26" s="2">
        <f aca="true" t="shared" si="25" ref="AA26:AE41">AA5</f>
        <v>16272251</v>
      </c>
      <c r="AB26" s="2">
        <f t="shared" si="25"/>
        <v>1895610</v>
      </c>
      <c r="AC26" s="1">
        <f t="shared" si="25"/>
        <v>179055</v>
      </c>
      <c r="AD26" s="1">
        <f t="shared" si="25"/>
        <v>1841142</v>
      </c>
      <c r="AE26" s="1">
        <f t="shared" si="25"/>
        <v>5656349</v>
      </c>
      <c r="AF26" s="1"/>
      <c r="AG26" s="2">
        <f t="shared" si="19"/>
        <v>25844407</v>
      </c>
      <c r="AJ26" s="9">
        <v>1984</v>
      </c>
      <c r="AK26" s="1">
        <f aca="true" t="shared" si="26" ref="AK26:AK41">(B26/AA26)*100000</f>
        <v>37.41338552361318</v>
      </c>
      <c r="AL26" s="1">
        <f t="shared" si="20"/>
        <v>285.81828540680834</v>
      </c>
      <c r="AM26" s="1">
        <f t="shared" si="20"/>
        <v>41.328083549747284</v>
      </c>
      <c r="AN26" s="1">
        <f t="shared" si="20"/>
        <v>0.27157057956420527</v>
      </c>
      <c r="AO26" s="1">
        <f t="shared" si="20"/>
        <v>102.75179272000368</v>
      </c>
      <c r="AP26" s="1"/>
      <c r="AQ26" s="1">
        <f t="shared" si="21"/>
        <v>67.31437095848243</v>
      </c>
      <c r="AR26" s="1">
        <f aca="true" t="shared" si="27" ref="AR26:AR41">(SUM(D26:F26)/SUM(AC26:AE26))*100000</f>
        <v>76.74024229125963</v>
      </c>
    </row>
    <row r="27" spans="1:44" ht="12.75">
      <c r="A27" s="9">
        <v>1985</v>
      </c>
      <c r="B27">
        <v>6773</v>
      </c>
      <c r="C27">
        <v>6428</v>
      </c>
      <c r="D27">
        <v>96</v>
      </c>
      <c r="E27">
        <v>3</v>
      </c>
      <c r="F27">
        <v>6975</v>
      </c>
      <c r="G27" s="29" t="s">
        <v>0</v>
      </c>
      <c r="H27" s="2">
        <f t="shared" si="22"/>
        <v>20275</v>
      </c>
      <c r="J27" s="9">
        <v>1985</v>
      </c>
      <c r="K27" s="2">
        <f t="shared" si="23"/>
        <v>6773</v>
      </c>
      <c r="L27" s="2">
        <f t="shared" si="23"/>
        <v>6428</v>
      </c>
      <c r="M27" s="2">
        <f t="shared" si="15"/>
        <v>7074</v>
      </c>
      <c r="N27" s="2">
        <f t="shared" si="24"/>
        <v>20275</v>
      </c>
      <c r="P27" s="9">
        <f t="shared" si="16"/>
        <v>1985</v>
      </c>
      <c r="Q27" s="2">
        <f t="shared" si="17"/>
        <v>33.40567200986436</v>
      </c>
      <c r="R27" s="2">
        <f t="shared" si="18"/>
        <v>31.70406905055487</v>
      </c>
      <c r="S27" s="1">
        <f t="shared" si="18"/>
        <v>0.47348951911220716</v>
      </c>
      <c r="T27" s="1">
        <f t="shared" si="18"/>
        <v>0.014796547472256474</v>
      </c>
      <c r="U27" s="1">
        <f t="shared" si="18"/>
        <v>34.4019728729963</v>
      </c>
      <c r="V27" s="29" t="s">
        <v>0</v>
      </c>
      <c r="W27" s="2">
        <f t="shared" si="18"/>
        <v>100</v>
      </c>
      <c r="Z27" s="9">
        <v>1985</v>
      </c>
      <c r="AA27" s="2">
        <f t="shared" si="25"/>
        <v>16400314</v>
      </c>
      <c r="AB27" s="2">
        <f t="shared" si="25"/>
        <v>1924469</v>
      </c>
      <c r="AC27" s="1">
        <f t="shared" si="25"/>
        <v>181639</v>
      </c>
      <c r="AD27" s="1">
        <f t="shared" si="25"/>
        <v>1983723</v>
      </c>
      <c r="AE27" s="1">
        <f t="shared" si="25"/>
        <v>5950957</v>
      </c>
      <c r="AF27" s="1"/>
      <c r="AG27" s="2">
        <f t="shared" si="19"/>
        <v>26441102</v>
      </c>
      <c r="AJ27" s="9">
        <v>1985</v>
      </c>
      <c r="AK27" s="1">
        <f t="shared" si="26"/>
        <v>41.29798978239075</v>
      </c>
      <c r="AL27" s="1">
        <f t="shared" si="20"/>
        <v>334.014213790921</v>
      </c>
      <c r="AM27" s="1">
        <f t="shared" si="20"/>
        <v>52.8520857304874</v>
      </c>
      <c r="AN27" s="1">
        <f t="shared" si="20"/>
        <v>0.15123079179905663</v>
      </c>
      <c r="AO27" s="1">
        <f t="shared" si="20"/>
        <v>117.20803897591597</v>
      </c>
      <c r="AP27" s="1"/>
      <c r="AQ27" s="1">
        <f t="shared" si="21"/>
        <v>76.67986001491164</v>
      </c>
      <c r="AR27" s="1">
        <f t="shared" si="27"/>
        <v>87.15773739302261</v>
      </c>
    </row>
    <row r="28" spans="1:44" ht="12.75">
      <c r="A28" s="9">
        <v>1986</v>
      </c>
      <c r="B28">
        <v>7357</v>
      </c>
      <c r="C28">
        <v>7418</v>
      </c>
      <c r="D28">
        <v>90</v>
      </c>
      <c r="E28">
        <v>1</v>
      </c>
      <c r="F28">
        <v>8324</v>
      </c>
      <c r="G28" s="29" t="s">
        <v>0</v>
      </c>
      <c r="H28" s="2">
        <f t="shared" si="22"/>
        <v>23190</v>
      </c>
      <c r="J28" s="9">
        <v>1986</v>
      </c>
      <c r="K28" s="2">
        <f t="shared" si="23"/>
        <v>7357</v>
      </c>
      <c r="L28" s="2">
        <f t="shared" si="23"/>
        <v>7418</v>
      </c>
      <c r="M28" s="2">
        <f t="shared" si="15"/>
        <v>8415</v>
      </c>
      <c r="N28" s="2">
        <f t="shared" si="24"/>
        <v>23190</v>
      </c>
      <c r="P28" s="9">
        <f t="shared" si="16"/>
        <v>1986</v>
      </c>
      <c r="Q28" s="2">
        <f t="shared" si="17"/>
        <v>31.724881414402763</v>
      </c>
      <c r="R28" s="2">
        <f t="shared" si="18"/>
        <v>31.98792583009918</v>
      </c>
      <c r="S28" s="1">
        <f t="shared" si="18"/>
        <v>0.38809831824062097</v>
      </c>
      <c r="T28" s="1">
        <f t="shared" si="18"/>
        <v>0.0043122035360069</v>
      </c>
      <c r="U28" s="1">
        <f t="shared" si="18"/>
        <v>35.894782233721436</v>
      </c>
      <c r="V28" s="29" t="s">
        <v>0</v>
      </c>
      <c r="W28" s="2">
        <f t="shared" si="18"/>
        <v>100</v>
      </c>
      <c r="Z28" s="9">
        <v>1986</v>
      </c>
      <c r="AA28" s="2">
        <f t="shared" si="25"/>
        <v>16551852</v>
      </c>
      <c r="AB28" s="2">
        <f t="shared" si="25"/>
        <v>1959861</v>
      </c>
      <c r="AC28" s="1">
        <f t="shared" si="25"/>
        <v>183853</v>
      </c>
      <c r="AD28" s="1">
        <f t="shared" si="25"/>
        <v>2133289</v>
      </c>
      <c r="AE28" s="1">
        <f t="shared" si="25"/>
        <v>6273304</v>
      </c>
      <c r="AF28" s="1"/>
      <c r="AG28" s="2">
        <f t="shared" si="19"/>
        <v>27102159</v>
      </c>
      <c r="AJ28" s="9">
        <v>1986</v>
      </c>
      <c r="AK28" s="1">
        <f t="shared" si="26"/>
        <v>44.44819830433477</v>
      </c>
      <c r="AL28" s="1">
        <f t="shared" si="20"/>
        <v>378.496230089787</v>
      </c>
      <c r="AM28" s="1">
        <f t="shared" si="20"/>
        <v>48.95215199099281</v>
      </c>
      <c r="AN28" s="1">
        <f t="shared" si="20"/>
        <v>0.04687597414133762</v>
      </c>
      <c r="AO28" s="1">
        <f t="shared" si="20"/>
        <v>132.68924955653353</v>
      </c>
      <c r="AP28" s="1"/>
      <c r="AQ28" s="1">
        <f t="shared" si="21"/>
        <v>85.56513892491</v>
      </c>
      <c r="AR28" s="1">
        <f t="shared" si="27"/>
        <v>97.95766133679204</v>
      </c>
    </row>
    <row r="29" spans="1:44" ht="12.75">
      <c r="A29" s="9">
        <v>1987</v>
      </c>
      <c r="B29">
        <v>8085</v>
      </c>
      <c r="C29">
        <v>8765</v>
      </c>
      <c r="D29">
        <v>115</v>
      </c>
      <c r="E29">
        <v>2</v>
      </c>
      <c r="F29">
        <v>9313</v>
      </c>
      <c r="G29" s="29" t="s">
        <v>0</v>
      </c>
      <c r="H29" s="2">
        <f t="shared" si="22"/>
        <v>26280</v>
      </c>
      <c r="J29" s="9">
        <v>1987</v>
      </c>
      <c r="K29" s="2">
        <f t="shared" si="23"/>
        <v>8085</v>
      </c>
      <c r="L29" s="2">
        <f t="shared" si="23"/>
        <v>8765</v>
      </c>
      <c r="M29" s="2">
        <f t="shared" si="15"/>
        <v>9430</v>
      </c>
      <c r="N29" s="2">
        <f t="shared" si="24"/>
        <v>26280</v>
      </c>
      <c r="P29" s="9">
        <f t="shared" si="16"/>
        <v>1987</v>
      </c>
      <c r="Q29" s="2">
        <f t="shared" si="17"/>
        <v>30.7648401826484</v>
      </c>
      <c r="R29" s="2">
        <f t="shared" si="18"/>
        <v>33.35235920852359</v>
      </c>
      <c r="S29" s="1">
        <f t="shared" si="18"/>
        <v>0.43759512937595124</v>
      </c>
      <c r="T29" s="1">
        <f t="shared" si="18"/>
        <v>0.007610350076103501</v>
      </c>
      <c r="U29" s="1">
        <f t="shared" si="18"/>
        <v>35.43759512937596</v>
      </c>
      <c r="V29" s="29" t="s">
        <v>0</v>
      </c>
      <c r="W29" s="2">
        <f t="shared" si="18"/>
        <v>100</v>
      </c>
      <c r="Z29" s="9">
        <v>1987</v>
      </c>
      <c r="AA29" s="2">
        <f t="shared" si="25"/>
        <v>16693315</v>
      </c>
      <c r="AB29" s="2">
        <f t="shared" si="25"/>
        <v>1996255</v>
      </c>
      <c r="AC29" s="1">
        <f t="shared" si="25"/>
        <v>185521</v>
      </c>
      <c r="AD29" s="1">
        <f t="shared" si="25"/>
        <v>2279946</v>
      </c>
      <c r="AE29" s="1">
        <f t="shared" si="25"/>
        <v>6622000</v>
      </c>
      <c r="AF29" s="1"/>
      <c r="AG29" s="2">
        <f t="shared" si="19"/>
        <v>27777037</v>
      </c>
      <c r="AJ29" s="9">
        <v>1987</v>
      </c>
      <c r="AK29" s="1">
        <f t="shared" si="26"/>
        <v>48.432561177932605</v>
      </c>
      <c r="AL29" s="1">
        <f t="shared" si="20"/>
        <v>439.07216262451436</v>
      </c>
      <c r="AM29" s="1">
        <f t="shared" si="20"/>
        <v>61.98759170120903</v>
      </c>
      <c r="AN29" s="1">
        <f t="shared" si="20"/>
        <v>0.0877213758571475</v>
      </c>
      <c r="AO29" s="1">
        <f t="shared" si="20"/>
        <v>140.63726970703715</v>
      </c>
      <c r="AP29" s="1"/>
      <c r="AQ29" s="1">
        <f t="shared" si="21"/>
        <v>94.61052307342932</v>
      </c>
      <c r="AR29" s="1">
        <f t="shared" si="27"/>
        <v>103.76929016633568</v>
      </c>
    </row>
    <row r="30" spans="1:44" ht="12.75">
      <c r="A30" s="9">
        <v>1988</v>
      </c>
      <c r="B30">
        <v>8653</v>
      </c>
      <c r="C30">
        <v>10419</v>
      </c>
      <c r="D30">
        <v>121</v>
      </c>
      <c r="E30">
        <v>26</v>
      </c>
      <c r="F30">
        <v>10196</v>
      </c>
      <c r="G30" s="29" t="s">
        <v>0</v>
      </c>
      <c r="H30" s="2">
        <f t="shared" si="22"/>
        <v>29415</v>
      </c>
      <c r="J30" s="9">
        <v>1988</v>
      </c>
      <c r="K30" s="2">
        <f t="shared" si="23"/>
        <v>8653</v>
      </c>
      <c r="L30" s="2">
        <f t="shared" si="23"/>
        <v>10419</v>
      </c>
      <c r="M30" s="2">
        <f t="shared" si="15"/>
        <v>10343</v>
      </c>
      <c r="N30" s="2">
        <f t="shared" si="24"/>
        <v>29415</v>
      </c>
      <c r="P30" s="9">
        <f t="shared" si="16"/>
        <v>1988</v>
      </c>
      <c r="Q30" s="2">
        <f t="shared" si="17"/>
        <v>29.416964133945267</v>
      </c>
      <c r="R30" s="2">
        <f t="shared" si="18"/>
        <v>35.42070372259051</v>
      </c>
      <c r="S30" s="1">
        <f t="shared" si="18"/>
        <v>0.4113547509773925</v>
      </c>
      <c r="T30" s="1">
        <f t="shared" si="18"/>
        <v>0.08839027706952235</v>
      </c>
      <c r="U30" s="1">
        <f t="shared" si="18"/>
        <v>34.6625871154173</v>
      </c>
      <c r="V30" s="29" t="s">
        <v>0</v>
      </c>
      <c r="W30" s="2">
        <f t="shared" si="18"/>
        <v>100</v>
      </c>
      <c r="Z30" s="9">
        <v>1988</v>
      </c>
      <c r="AA30" s="2">
        <f t="shared" si="25"/>
        <v>16819508</v>
      </c>
      <c r="AB30" s="2">
        <f t="shared" si="25"/>
        <v>2033039</v>
      </c>
      <c r="AC30" s="1">
        <f t="shared" si="25"/>
        <v>186026</v>
      </c>
      <c r="AD30" s="1">
        <f t="shared" si="25"/>
        <v>2430496</v>
      </c>
      <c r="AE30" s="1">
        <f t="shared" si="25"/>
        <v>6995111</v>
      </c>
      <c r="AF30" s="1"/>
      <c r="AG30" s="2">
        <f t="shared" si="19"/>
        <v>28464180</v>
      </c>
      <c r="AJ30" s="9">
        <v>1988</v>
      </c>
      <c r="AK30" s="1">
        <f t="shared" si="26"/>
        <v>51.446213527767874</v>
      </c>
      <c r="AL30" s="1">
        <f t="shared" si="20"/>
        <v>512.484020227846</v>
      </c>
      <c r="AM30" s="1">
        <f t="shared" si="20"/>
        <v>65.04467117499705</v>
      </c>
      <c r="AN30" s="1">
        <f t="shared" si="20"/>
        <v>1.0697404974128737</v>
      </c>
      <c r="AO30" s="1">
        <f t="shared" si="20"/>
        <v>145.75894506892027</v>
      </c>
      <c r="AP30" s="1"/>
      <c r="AQ30" s="1">
        <f t="shared" si="21"/>
        <v>103.34040889286113</v>
      </c>
      <c r="AR30" s="1">
        <f t="shared" si="27"/>
        <v>107.60918566075088</v>
      </c>
    </row>
    <row r="31" spans="1:44" ht="12.75">
      <c r="A31" s="9">
        <v>1989</v>
      </c>
      <c r="B31">
        <v>9987</v>
      </c>
      <c r="C31">
        <v>11715</v>
      </c>
      <c r="D31">
        <v>186</v>
      </c>
      <c r="E31">
        <v>37</v>
      </c>
      <c r="F31">
        <v>12191</v>
      </c>
      <c r="G31" s="29" t="s">
        <v>0</v>
      </c>
      <c r="H31" s="2">
        <f t="shared" si="22"/>
        <v>34116</v>
      </c>
      <c r="J31" s="9">
        <v>1989</v>
      </c>
      <c r="K31" s="2">
        <f t="shared" si="23"/>
        <v>9987</v>
      </c>
      <c r="L31" s="2">
        <f t="shared" si="23"/>
        <v>11715</v>
      </c>
      <c r="M31" s="2">
        <f t="shared" si="15"/>
        <v>12414</v>
      </c>
      <c r="N31" s="2">
        <f t="shared" si="24"/>
        <v>34116</v>
      </c>
      <c r="P31" s="9">
        <f t="shared" si="16"/>
        <v>1989</v>
      </c>
      <c r="Q31" s="2">
        <f t="shared" si="17"/>
        <v>29.273654590221597</v>
      </c>
      <c r="R31" s="2">
        <f t="shared" si="18"/>
        <v>34.338726697150896</v>
      </c>
      <c r="S31" s="1">
        <f t="shared" si="18"/>
        <v>0.5451987337319733</v>
      </c>
      <c r="T31" s="1">
        <f t="shared" si="18"/>
        <v>0.1084535115488334</v>
      </c>
      <c r="U31" s="1">
        <f t="shared" si="18"/>
        <v>35.733966467346704</v>
      </c>
      <c r="V31" s="29" t="s">
        <v>0</v>
      </c>
      <c r="W31" s="2">
        <f t="shared" si="18"/>
        <v>100</v>
      </c>
      <c r="Z31" s="9">
        <v>1989</v>
      </c>
      <c r="AA31" s="2">
        <f t="shared" si="25"/>
        <v>16979510</v>
      </c>
      <c r="AB31" s="2">
        <f t="shared" si="25"/>
        <v>2073759</v>
      </c>
      <c r="AC31" s="1">
        <f t="shared" si="25"/>
        <v>185567</v>
      </c>
      <c r="AD31" s="1">
        <f t="shared" si="25"/>
        <v>2593776</v>
      </c>
      <c r="AE31" s="1">
        <f t="shared" si="25"/>
        <v>7385506</v>
      </c>
      <c r="AF31" s="1"/>
      <c r="AG31" s="2">
        <f t="shared" si="19"/>
        <v>29218118</v>
      </c>
      <c r="AJ31" s="9">
        <v>1989</v>
      </c>
      <c r="AK31" s="1">
        <f t="shared" si="26"/>
        <v>58.81795175479151</v>
      </c>
      <c r="AL31" s="1">
        <f t="shared" si="20"/>
        <v>564.9161739623553</v>
      </c>
      <c r="AM31" s="1">
        <f t="shared" si="20"/>
        <v>100.23333890185216</v>
      </c>
      <c r="AN31" s="1">
        <f t="shared" si="20"/>
        <v>1.4264917248058429</v>
      </c>
      <c r="AO31" s="1">
        <f t="shared" si="20"/>
        <v>165.06655061955132</v>
      </c>
      <c r="AP31" s="1"/>
      <c r="AQ31" s="1">
        <f t="shared" si="21"/>
        <v>116.76316729229445</v>
      </c>
      <c r="AR31" s="1">
        <f t="shared" si="27"/>
        <v>122.12675269450634</v>
      </c>
    </row>
    <row r="32" spans="1:44" ht="12.75">
      <c r="A32" s="9">
        <v>1990</v>
      </c>
      <c r="B32">
        <v>11555</v>
      </c>
      <c r="C32">
        <v>11648</v>
      </c>
      <c r="D32">
        <v>236</v>
      </c>
      <c r="E32">
        <v>87</v>
      </c>
      <c r="F32">
        <v>15030</v>
      </c>
      <c r="G32" s="29" t="s">
        <v>0</v>
      </c>
      <c r="H32" s="2">
        <f t="shared" si="22"/>
        <v>38556</v>
      </c>
      <c r="J32" s="9">
        <v>1990</v>
      </c>
      <c r="K32" s="2">
        <f t="shared" si="23"/>
        <v>11555</v>
      </c>
      <c r="L32" s="2">
        <f t="shared" si="23"/>
        <v>11648</v>
      </c>
      <c r="M32" s="2">
        <f t="shared" si="15"/>
        <v>15353</v>
      </c>
      <c r="N32" s="2">
        <f t="shared" si="24"/>
        <v>38556</v>
      </c>
      <c r="P32" s="9">
        <f t="shared" si="16"/>
        <v>1990</v>
      </c>
      <c r="Q32" s="2">
        <f t="shared" si="17"/>
        <v>29.969395165473596</v>
      </c>
      <c r="R32" s="2">
        <f t="shared" si="18"/>
        <v>30.21060275962237</v>
      </c>
      <c r="S32" s="1">
        <f t="shared" si="18"/>
        <v>0.6120966905280631</v>
      </c>
      <c r="T32" s="1">
        <f t="shared" si="18"/>
        <v>0.225645813881108</v>
      </c>
      <c r="U32" s="1">
        <f t="shared" si="18"/>
        <v>38.98225957049487</v>
      </c>
      <c r="V32" s="29" t="s">
        <v>0</v>
      </c>
      <c r="W32" s="2">
        <f t="shared" si="18"/>
        <v>100</v>
      </c>
      <c r="Z32" s="9">
        <v>1990</v>
      </c>
      <c r="AA32" s="2">
        <f t="shared" si="25"/>
        <v>17089220</v>
      </c>
      <c r="AB32" s="2">
        <f t="shared" si="25"/>
        <v>2131952</v>
      </c>
      <c r="AC32" s="1">
        <f t="shared" si="25"/>
        <v>186407</v>
      </c>
      <c r="AD32" s="1">
        <f t="shared" si="25"/>
        <v>2766862</v>
      </c>
      <c r="AE32" s="1">
        <f t="shared" si="25"/>
        <v>7775669</v>
      </c>
      <c r="AF32" s="1"/>
      <c r="AG32" s="2">
        <f t="shared" si="19"/>
        <v>29950110</v>
      </c>
      <c r="AJ32" s="9">
        <v>1990</v>
      </c>
      <c r="AK32" s="1">
        <f t="shared" si="26"/>
        <v>67.615725000907</v>
      </c>
      <c r="AL32" s="1">
        <f t="shared" si="20"/>
        <v>546.3537640622303</v>
      </c>
      <c r="AM32" s="1">
        <f t="shared" si="20"/>
        <v>126.60468759220416</v>
      </c>
      <c r="AN32" s="1">
        <f t="shared" si="20"/>
        <v>3.1443563141204725</v>
      </c>
      <c r="AO32" s="1">
        <f t="shared" si="20"/>
        <v>193.29526501192373</v>
      </c>
      <c r="AP32" s="1"/>
      <c r="AQ32" s="1">
        <f t="shared" si="21"/>
        <v>128.7340847829941</v>
      </c>
      <c r="AR32" s="1">
        <f t="shared" si="27"/>
        <v>143.09897214430728</v>
      </c>
    </row>
    <row r="33" spans="1:44" ht="12.75">
      <c r="A33" s="9">
        <v>1991</v>
      </c>
      <c r="B33">
        <v>11244</v>
      </c>
      <c r="C33">
        <v>10670</v>
      </c>
      <c r="D33">
        <v>266</v>
      </c>
      <c r="E33">
        <v>142</v>
      </c>
      <c r="F33">
        <v>15368</v>
      </c>
      <c r="G33" s="29" t="s">
        <v>0</v>
      </c>
      <c r="H33" s="2">
        <f t="shared" si="22"/>
        <v>37690</v>
      </c>
      <c r="J33" s="9">
        <v>1991</v>
      </c>
      <c r="K33" s="2">
        <f t="shared" si="23"/>
        <v>11244</v>
      </c>
      <c r="L33" s="2">
        <f t="shared" si="23"/>
        <v>10670</v>
      </c>
      <c r="M33" s="2">
        <f t="shared" si="15"/>
        <v>15776</v>
      </c>
      <c r="N33" s="2">
        <f t="shared" si="24"/>
        <v>37690</v>
      </c>
      <c r="P33" s="9">
        <f t="shared" si="16"/>
        <v>1991</v>
      </c>
      <c r="Q33" s="2">
        <f t="shared" si="17"/>
        <v>29.832846908994426</v>
      </c>
      <c r="R33" s="2">
        <f t="shared" si="18"/>
        <v>28.309896524276994</v>
      </c>
      <c r="S33" s="1">
        <f t="shared" si="18"/>
        <v>0.7057574953568586</v>
      </c>
      <c r="T33" s="1">
        <f t="shared" si="18"/>
        <v>0.37675776067922523</v>
      </c>
      <c r="U33" s="1">
        <f t="shared" si="18"/>
        <v>40.77474131069249</v>
      </c>
      <c r="V33" s="29" t="s">
        <v>0</v>
      </c>
      <c r="W33" s="2">
        <f t="shared" si="18"/>
        <v>100</v>
      </c>
      <c r="Z33" s="9">
        <v>1991</v>
      </c>
      <c r="AA33" s="2">
        <f t="shared" si="25"/>
        <v>17099468</v>
      </c>
      <c r="AB33" s="2">
        <f t="shared" si="25"/>
        <v>2158357</v>
      </c>
      <c r="AC33" s="1">
        <f t="shared" si="25"/>
        <v>187553</v>
      </c>
      <c r="AD33" s="1">
        <f t="shared" si="25"/>
        <v>2899555</v>
      </c>
      <c r="AE33" s="1">
        <f t="shared" si="25"/>
        <v>8069180</v>
      </c>
      <c r="AF33" s="1"/>
      <c r="AG33" s="2">
        <f t="shared" si="19"/>
        <v>30414113</v>
      </c>
      <c r="AJ33" s="9">
        <v>1991</v>
      </c>
      <c r="AK33" s="1">
        <f t="shared" si="26"/>
        <v>65.75643172056581</v>
      </c>
      <c r="AL33" s="1">
        <f t="shared" si="20"/>
        <v>494.3575136087311</v>
      </c>
      <c r="AM33" s="1">
        <f t="shared" si="20"/>
        <v>141.82657702089543</v>
      </c>
      <c r="AN33" s="1">
        <f t="shared" si="20"/>
        <v>4.897303206871399</v>
      </c>
      <c r="AO33" s="1">
        <f t="shared" si="20"/>
        <v>190.45305718796706</v>
      </c>
      <c r="AP33" s="1"/>
      <c r="AQ33" s="1">
        <f t="shared" si="21"/>
        <v>123.92273284445284</v>
      </c>
      <c r="AR33" s="1">
        <f t="shared" si="27"/>
        <v>141.40904214735224</v>
      </c>
    </row>
    <row r="34" spans="1:44" ht="12.75">
      <c r="A34" s="9">
        <v>1992</v>
      </c>
      <c r="B34">
        <v>11649</v>
      </c>
      <c r="C34">
        <v>10884</v>
      </c>
      <c r="D34">
        <v>234</v>
      </c>
      <c r="E34">
        <v>169</v>
      </c>
      <c r="F34">
        <v>16136</v>
      </c>
      <c r="G34" s="29" t="s">
        <v>0</v>
      </c>
      <c r="H34" s="2">
        <f t="shared" si="22"/>
        <v>39072</v>
      </c>
      <c r="J34" s="9">
        <v>1992</v>
      </c>
      <c r="K34" s="2">
        <f t="shared" si="23"/>
        <v>11649</v>
      </c>
      <c r="L34" s="2">
        <f t="shared" si="23"/>
        <v>10884</v>
      </c>
      <c r="M34" s="2">
        <f t="shared" si="15"/>
        <v>16539</v>
      </c>
      <c r="N34" s="2">
        <f t="shared" si="24"/>
        <v>39072</v>
      </c>
      <c r="P34" s="9">
        <f t="shared" si="16"/>
        <v>1992</v>
      </c>
      <c r="Q34" s="2">
        <f t="shared" si="17"/>
        <v>29.81418918918919</v>
      </c>
      <c r="R34" s="2">
        <f t="shared" si="18"/>
        <v>27.856265356265357</v>
      </c>
      <c r="S34" s="1">
        <f t="shared" si="18"/>
        <v>0.5988943488943489</v>
      </c>
      <c r="T34" s="1">
        <f t="shared" si="18"/>
        <v>0.43253480753480755</v>
      </c>
      <c r="U34" s="1">
        <f t="shared" si="18"/>
        <v>41.2981162981163</v>
      </c>
      <c r="V34" s="29" t="s">
        <v>0</v>
      </c>
      <c r="W34" s="2">
        <f t="shared" si="18"/>
        <v>100</v>
      </c>
      <c r="Z34" s="9">
        <v>1992</v>
      </c>
      <c r="AA34" s="2">
        <f t="shared" si="25"/>
        <v>17092236</v>
      </c>
      <c r="AB34" s="2">
        <f t="shared" si="25"/>
        <v>2176894</v>
      </c>
      <c r="AC34" s="1">
        <f t="shared" si="25"/>
        <v>188648</v>
      </c>
      <c r="AD34" s="1">
        <f t="shared" si="25"/>
        <v>3039104</v>
      </c>
      <c r="AE34" s="1">
        <f t="shared" si="25"/>
        <v>8379039</v>
      </c>
      <c r="AF34" s="1"/>
      <c r="AG34" s="2">
        <f t="shared" si="19"/>
        <v>30875921</v>
      </c>
      <c r="AJ34" s="9">
        <v>1992</v>
      </c>
      <c r="AK34" s="1">
        <f t="shared" si="26"/>
        <v>68.15375121195378</v>
      </c>
      <c r="AL34" s="1">
        <f t="shared" si="20"/>
        <v>499.9784096056124</v>
      </c>
      <c r="AM34" s="1">
        <f t="shared" si="20"/>
        <v>124.04054111360841</v>
      </c>
      <c r="AN34" s="1">
        <f t="shared" si="20"/>
        <v>5.560849513540833</v>
      </c>
      <c r="AO34" s="1">
        <f t="shared" si="20"/>
        <v>192.5757834520164</v>
      </c>
      <c r="AP34" s="1"/>
      <c r="AQ34" s="1">
        <f t="shared" si="21"/>
        <v>126.54521301567003</v>
      </c>
      <c r="AR34" s="1">
        <f t="shared" si="27"/>
        <v>142.494165700063</v>
      </c>
    </row>
    <row r="35" spans="1:44" ht="12.75">
      <c r="A35" s="9">
        <v>1993</v>
      </c>
      <c r="B35">
        <v>12672</v>
      </c>
      <c r="C35">
        <v>11228</v>
      </c>
      <c r="D35">
        <v>256</v>
      </c>
      <c r="E35">
        <v>182</v>
      </c>
      <c r="F35">
        <v>15030</v>
      </c>
      <c r="G35" s="29" t="s">
        <v>0</v>
      </c>
      <c r="H35" s="2">
        <f t="shared" si="22"/>
        <v>39368</v>
      </c>
      <c r="J35" s="9">
        <v>1993</v>
      </c>
      <c r="K35" s="2">
        <f t="shared" si="23"/>
        <v>12672</v>
      </c>
      <c r="L35" s="2">
        <f t="shared" si="23"/>
        <v>11228</v>
      </c>
      <c r="M35" s="2">
        <f t="shared" si="15"/>
        <v>15468</v>
      </c>
      <c r="N35" s="2">
        <f t="shared" si="24"/>
        <v>39368</v>
      </c>
      <c r="P35" s="9">
        <f t="shared" si="16"/>
        <v>1993</v>
      </c>
      <c r="Q35" s="2">
        <f t="shared" si="17"/>
        <v>32.18857955700061</v>
      </c>
      <c r="R35" s="2">
        <f t="shared" si="18"/>
        <v>28.52062588904694</v>
      </c>
      <c r="S35" s="1">
        <f t="shared" si="18"/>
        <v>0.6502743344848608</v>
      </c>
      <c r="T35" s="1">
        <f t="shared" si="18"/>
        <v>0.46230440967283076</v>
      </c>
      <c r="U35" s="1">
        <f t="shared" si="18"/>
        <v>38.17821580979476</v>
      </c>
      <c r="V35" s="29" t="s">
        <v>0</v>
      </c>
      <c r="W35" s="2">
        <f t="shared" si="18"/>
        <v>100</v>
      </c>
      <c r="Z35" s="9">
        <v>1993</v>
      </c>
      <c r="AA35" s="2">
        <f t="shared" si="25"/>
        <v>16931048</v>
      </c>
      <c r="AB35" s="2">
        <f t="shared" si="25"/>
        <v>2178853</v>
      </c>
      <c r="AC35" s="1">
        <f t="shared" si="25"/>
        <v>189014</v>
      </c>
      <c r="AD35" s="1">
        <f t="shared" si="25"/>
        <v>3163781</v>
      </c>
      <c r="AE35" s="1">
        <f t="shared" si="25"/>
        <v>8684512</v>
      </c>
      <c r="AF35" s="1"/>
      <c r="AG35" s="2">
        <f t="shared" si="19"/>
        <v>31147208</v>
      </c>
      <c r="AJ35" s="9">
        <v>1993</v>
      </c>
      <c r="AK35" s="1">
        <f t="shared" si="26"/>
        <v>74.84474676346083</v>
      </c>
      <c r="AL35" s="1">
        <f t="shared" si="20"/>
        <v>515.317003946572</v>
      </c>
      <c r="AM35" s="1">
        <f t="shared" si="20"/>
        <v>135.4397028791518</v>
      </c>
      <c r="AN35" s="1">
        <f t="shared" si="20"/>
        <v>5.75261056312052</v>
      </c>
      <c r="AO35" s="1">
        <f t="shared" si="20"/>
        <v>173.0667192353468</v>
      </c>
      <c r="AP35" s="1"/>
      <c r="AQ35" s="1">
        <f t="shared" si="21"/>
        <v>126.39335121144727</v>
      </c>
      <c r="AR35" s="1">
        <f t="shared" si="27"/>
        <v>128.5005026456499</v>
      </c>
    </row>
    <row r="36" spans="1:44" ht="12.75">
      <c r="A36" s="9">
        <v>1994</v>
      </c>
      <c r="B36">
        <v>12621</v>
      </c>
      <c r="C36">
        <v>10615</v>
      </c>
      <c r="D36">
        <v>331</v>
      </c>
      <c r="E36">
        <v>191</v>
      </c>
      <c r="F36">
        <v>14412</v>
      </c>
      <c r="G36" s="29" t="s">
        <v>0</v>
      </c>
      <c r="H36" s="2">
        <f t="shared" si="22"/>
        <v>38170</v>
      </c>
      <c r="J36" s="9">
        <v>1994</v>
      </c>
      <c r="K36" s="2">
        <f t="shared" si="23"/>
        <v>12621</v>
      </c>
      <c r="L36" s="2">
        <f t="shared" si="23"/>
        <v>10615</v>
      </c>
      <c r="M36" s="2">
        <f t="shared" si="15"/>
        <v>14934</v>
      </c>
      <c r="N36" s="2">
        <f t="shared" si="24"/>
        <v>38170</v>
      </c>
      <c r="P36" s="9">
        <f t="shared" si="16"/>
        <v>1994</v>
      </c>
      <c r="Q36" s="2">
        <f t="shared" si="17"/>
        <v>33.06523447733822</v>
      </c>
      <c r="R36" s="2">
        <f t="shared" si="18"/>
        <v>27.80979827089337</v>
      </c>
      <c r="S36" s="1">
        <f t="shared" si="18"/>
        <v>0.867173172648677</v>
      </c>
      <c r="T36" s="1">
        <f t="shared" si="18"/>
        <v>0.5003929787791459</v>
      </c>
      <c r="U36" s="1">
        <f t="shared" si="18"/>
        <v>37.75740110034058</v>
      </c>
      <c r="V36" s="29" t="s">
        <v>0</v>
      </c>
      <c r="W36" s="2">
        <f t="shared" si="18"/>
        <v>100</v>
      </c>
      <c r="Z36" s="9">
        <v>1994</v>
      </c>
      <c r="AA36" s="2">
        <f t="shared" si="25"/>
        <v>16731808</v>
      </c>
      <c r="AB36" s="2">
        <f t="shared" si="25"/>
        <v>2169692</v>
      </c>
      <c r="AC36" s="1">
        <f t="shared" si="25"/>
        <v>188836</v>
      </c>
      <c r="AD36" s="1">
        <f t="shared" si="25"/>
        <v>3265738</v>
      </c>
      <c r="AE36" s="1">
        <f t="shared" si="25"/>
        <v>8961105</v>
      </c>
      <c r="AF36" s="1"/>
      <c r="AG36" s="2">
        <f t="shared" si="19"/>
        <v>31317179</v>
      </c>
      <c r="AJ36" s="9">
        <v>1994</v>
      </c>
      <c r="AK36" s="1">
        <f t="shared" si="26"/>
        <v>75.43117874649292</v>
      </c>
      <c r="AL36" s="1">
        <f t="shared" si="20"/>
        <v>489.23994742110864</v>
      </c>
      <c r="AM36" s="1">
        <f t="shared" si="20"/>
        <v>175.28437374229492</v>
      </c>
      <c r="AN36" s="1">
        <f t="shared" si="20"/>
        <v>5.848601449350805</v>
      </c>
      <c r="AO36" s="1">
        <f t="shared" si="20"/>
        <v>160.8283799821562</v>
      </c>
      <c r="AP36" s="1"/>
      <c r="AQ36" s="1">
        <f t="shared" si="21"/>
        <v>121.8819868801082</v>
      </c>
      <c r="AR36" s="1">
        <f t="shared" si="27"/>
        <v>120.28339328038363</v>
      </c>
    </row>
    <row r="37" spans="1:44" ht="12.75">
      <c r="A37" s="9">
        <v>1995</v>
      </c>
      <c r="B37">
        <v>14036</v>
      </c>
      <c r="C37">
        <v>11109</v>
      </c>
      <c r="D37">
        <v>324</v>
      </c>
      <c r="E37">
        <v>171</v>
      </c>
      <c r="F37">
        <v>17371</v>
      </c>
      <c r="G37" s="29" t="s">
        <v>0</v>
      </c>
      <c r="H37" s="2">
        <f t="shared" si="22"/>
        <v>43011</v>
      </c>
      <c r="J37" s="9">
        <v>1995</v>
      </c>
      <c r="K37" s="2">
        <f t="shared" si="23"/>
        <v>14036</v>
      </c>
      <c r="L37" s="2">
        <f t="shared" si="23"/>
        <v>11109</v>
      </c>
      <c r="M37" s="2">
        <f t="shared" si="15"/>
        <v>17866</v>
      </c>
      <c r="N37" s="2">
        <f t="shared" si="24"/>
        <v>43011</v>
      </c>
      <c r="P37" s="9">
        <f t="shared" si="16"/>
        <v>1995</v>
      </c>
      <c r="Q37" s="2">
        <f t="shared" si="17"/>
        <v>32.63351235730394</v>
      </c>
      <c r="R37" s="2">
        <f t="shared" si="18"/>
        <v>25.828276487410196</v>
      </c>
      <c r="S37" s="1">
        <f t="shared" si="18"/>
        <v>0.7532956685499058</v>
      </c>
      <c r="T37" s="1">
        <f t="shared" si="18"/>
        <v>0.39757271395689475</v>
      </c>
      <c r="U37" s="1">
        <f t="shared" si="18"/>
        <v>40.38734277277906</v>
      </c>
      <c r="V37" s="29" t="s">
        <v>0</v>
      </c>
      <c r="W37" s="2">
        <f t="shared" si="18"/>
        <v>100</v>
      </c>
      <c r="Z37" s="9">
        <v>1995</v>
      </c>
      <c r="AA37" s="2">
        <f t="shared" si="25"/>
        <v>16573634</v>
      </c>
      <c r="AB37" s="2">
        <f t="shared" si="25"/>
        <v>2164634</v>
      </c>
      <c r="AC37" s="1">
        <f t="shared" si="25"/>
        <v>188454</v>
      </c>
      <c r="AD37" s="1">
        <f t="shared" si="25"/>
        <v>3365734</v>
      </c>
      <c r="AE37" s="1">
        <f t="shared" si="25"/>
        <v>9201069</v>
      </c>
      <c r="AF37" s="1"/>
      <c r="AG37" s="2">
        <f t="shared" si="19"/>
        <v>31493525</v>
      </c>
      <c r="AJ37" s="9">
        <v>1995</v>
      </c>
      <c r="AK37" s="1">
        <f t="shared" si="26"/>
        <v>84.68872909827742</v>
      </c>
      <c r="AL37" s="1">
        <f t="shared" si="20"/>
        <v>513.2045417377718</v>
      </c>
      <c r="AM37" s="1">
        <f t="shared" si="20"/>
        <v>171.92524435671305</v>
      </c>
      <c r="AN37" s="1">
        <f t="shared" si="20"/>
        <v>5.080615402167848</v>
      </c>
      <c r="AO37" s="1">
        <f t="shared" si="20"/>
        <v>188.79328043295837</v>
      </c>
      <c r="AP37" s="1"/>
      <c r="AQ37" s="1">
        <f t="shared" si="21"/>
        <v>136.5709300562576</v>
      </c>
      <c r="AR37" s="1">
        <f t="shared" si="27"/>
        <v>140.06773834506038</v>
      </c>
    </row>
    <row r="38" spans="1:44" ht="12.75">
      <c r="A38" s="9">
        <v>1996</v>
      </c>
      <c r="B38">
        <v>14153</v>
      </c>
      <c r="C38">
        <v>11395</v>
      </c>
      <c r="D38">
        <v>292</v>
      </c>
      <c r="E38">
        <v>156</v>
      </c>
      <c r="F38">
        <v>16661</v>
      </c>
      <c r="G38" s="29" t="s">
        <v>0</v>
      </c>
      <c r="H38" s="2">
        <f t="shared" si="22"/>
        <v>42657</v>
      </c>
      <c r="J38" s="9">
        <v>1996</v>
      </c>
      <c r="K38" s="2">
        <f t="shared" si="23"/>
        <v>14153</v>
      </c>
      <c r="L38" s="2">
        <f t="shared" si="23"/>
        <v>11395</v>
      </c>
      <c r="M38" s="2">
        <f t="shared" si="15"/>
        <v>17109</v>
      </c>
      <c r="N38" s="2">
        <f t="shared" si="24"/>
        <v>42657</v>
      </c>
      <c r="P38" s="9">
        <f t="shared" si="16"/>
        <v>1996</v>
      </c>
      <c r="Q38" s="2">
        <f t="shared" si="17"/>
        <v>33.17861077900462</v>
      </c>
      <c r="R38" s="2">
        <f t="shared" si="18"/>
        <v>26.713083432965277</v>
      </c>
      <c r="S38" s="1">
        <f t="shared" si="18"/>
        <v>0.6845300888482546</v>
      </c>
      <c r="T38" s="1">
        <f t="shared" si="18"/>
        <v>0.3657078556860539</v>
      </c>
      <c r="U38" s="1">
        <f t="shared" si="18"/>
        <v>39.05806784349579</v>
      </c>
      <c r="V38" s="29" t="s">
        <v>0</v>
      </c>
      <c r="W38" s="2">
        <f t="shared" si="18"/>
        <v>100</v>
      </c>
      <c r="Z38" s="9">
        <v>1996</v>
      </c>
      <c r="AA38" s="2">
        <f t="shared" si="25"/>
        <v>16486069</v>
      </c>
      <c r="AB38" s="2">
        <f t="shared" si="25"/>
        <v>2168764</v>
      </c>
      <c r="AC38" s="1">
        <f t="shared" si="25"/>
        <v>188950</v>
      </c>
      <c r="AD38" s="1">
        <f t="shared" si="25"/>
        <v>3460560</v>
      </c>
      <c r="AE38" s="1">
        <f t="shared" si="25"/>
        <v>9476486</v>
      </c>
      <c r="AF38" s="1"/>
      <c r="AG38" s="2">
        <f t="shared" si="19"/>
        <v>31780829</v>
      </c>
      <c r="AJ38" s="9">
        <v>1996</v>
      </c>
      <c r="AK38" s="1">
        <f t="shared" si="26"/>
        <v>85.84823950451742</v>
      </c>
      <c r="AL38" s="1">
        <f t="shared" si="20"/>
        <v>525.414475710589</v>
      </c>
      <c r="AM38" s="1">
        <f t="shared" si="20"/>
        <v>154.53823762900237</v>
      </c>
      <c r="AN38" s="1">
        <f t="shared" si="20"/>
        <v>4.5079409112975934</v>
      </c>
      <c r="AO38" s="1">
        <f t="shared" si="20"/>
        <v>175.8141150633262</v>
      </c>
      <c r="AP38" s="1"/>
      <c r="AQ38" s="1">
        <f t="shared" si="21"/>
        <v>134.22242698577813</v>
      </c>
      <c r="AR38" s="1">
        <f t="shared" si="27"/>
        <v>130.34439443681075</v>
      </c>
    </row>
    <row r="39" spans="1:44" ht="12.75">
      <c r="A39" s="9">
        <v>1997</v>
      </c>
      <c r="B39">
        <v>14754</v>
      </c>
      <c r="C39">
        <v>11375</v>
      </c>
      <c r="D39">
        <v>286</v>
      </c>
      <c r="E39">
        <v>146</v>
      </c>
      <c r="F39">
        <v>15675</v>
      </c>
      <c r="G39" s="29" t="s">
        <v>0</v>
      </c>
      <c r="H39" s="2">
        <f t="shared" si="22"/>
        <v>42236</v>
      </c>
      <c r="J39" s="9">
        <v>1997</v>
      </c>
      <c r="K39" s="2">
        <f t="shared" si="23"/>
        <v>14754</v>
      </c>
      <c r="L39" s="2">
        <f t="shared" si="23"/>
        <v>11375</v>
      </c>
      <c r="M39" s="2">
        <f t="shared" si="15"/>
        <v>16107</v>
      </c>
      <c r="N39" s="2">
        <f t="shared" si="24"/>
        <v>42236</v>
      </c>
      <c r="P39" s="9">
        <f t="shared" si="16"/>
        <v>1997</v>
      </c>
      <c r="Q39" s="2">
        <f t="shared" si="17"/>
        <v>34.932285254285446</v>
      </c>
      <c r="R39" s="2">
        <f t="shared" si="18"/>
        <v>26.932001136471257</v>
      </c>
      <c r="S39" s="1">
        <f t="shared" si="18"/>
        <v>0.677147457145563</v>
      </c>
      <c r="T39" s="1">
        <f t="shared" si="18"/>
        <v>0.34567667392745527</v>
      </c>
      <c r="U39" s="1">
        <f t="shared" si="18"/>
        <v>37.11288947817028</v>
      </c>
      <c r="V39" s="29" t="s">
        <v>0</v>
      </c>
      <c r="W39" s="2">
        <f t="shared" si="18"/>
        <v>100</v>
      </c>
      <c r="Z39" s="9">
        <v>1997</v>
      </c>
      <c r="AA39" s="2">
        <f t="shared" si="25"/>
        <v>16486360</v>
      </c>
      <c r="AB39" s="2">
        <f t="shared" si="25"/>
        <v>2179344</v>
      </c>
      <c r="AC39" s="1">
        <f t="shared" si="25"/>
        <v>189104</v>
      </c>
      <c r="AD39" s="1">
        <f t="shared" si="25"/>
        <v>3568362</v>
      </c>
      <c r="AE39" s="1">
        <f t="shared" si="25"/>
        <v>9794538</v>
      </c>
      <c r="AF39" s="1"/>
      <c r="AG39" s="2">
        <f t="shared" si="19"/>
        <v>32217708</v>
      </c>
      <c r="AJ39" s="9">
        <v>1997</v>
      </c>
      <c r="AK39" s="1">
        <f t="shared" si="26"/>
        <v>89.49216200543965</v>
      </c>
      <c r="AL39" s="1">
        <f t="shared" si="20"/>
        <v>521.9460534913259</v>
      </c>
      <c r="AM39" s="1">
        <f t="shared" si="20"/>
        <v>151.2395295710297</v>
      </c>
      <c r="AN39" s="1">
        <f t="shared" si="20"/>
        <v>4.091513136839816</v>
      </c>
      <c r="AO39" s="1">
        <f t="shared" si="20"/>
        <v>160.0381763795291</v>
      </c>
      <c r="AP39" s="1"/>
      <c r="AQ39" s="1">
        <f t="shared" si="21"/>
        <v>131.09560742185633</v>
      </c>
      <c r="AR39" s="1">
        <f t="shared" si="27"/>
        <v>118.85327070446556</v>
      </c>
    </row>
    <row r="40" spans="1:44" ht="12.75">
      <c r="A40" s="9">
        <v>1998</v>
      </c>
      <c r="B40">
        <v>14348</v>
      </c>
      <c r="C40">
        <v>11366</v>
      </c>
      <c r="D40">
        <v>343</v>
      </c>
      <c r="E40">
        <v>174</v>
      </c>
      <c r="F40">
        <v>16486</v>
      </c>
      <c r="G40" s="29" t="s">
        <v>0</v>
      </c>
      <c r="H40" s="2">
        <f t="shared" si="22"/>
        <v>42717</v>
      </c>
      <c r="J40" s="9">
        <v>1998</v>
      </c>
      <c r="K40" s="2">
        <f t="shared" si="23"/>
        <v>14348</v>
      </c>
      <c r="L40" s="2">
        <f t="shared" si="23"/>
        <v>11366</v>
      </c>
      <c r="M40" s="2">
        <f t="shared" si="15"/>
        <v>17003</v>
      </c>
      <c r="N40" s="2">
        <f t="shared" si="24"/>
        <v>42717</v>
      </c>
      <c r="P40" s="9">
        <f t="shared" si="16"/>
        <v>1998</v>
      </c>
      <c r="Q40" s="2">
        <f t="shared" si="17"/>
        <v>33.58850106514971</v>
      </c>
      <c r="R40" s="2">
        <f t="shared" si="18"/>
        <v>26.60767375986141</v>
      </c>
      <c r="S40" s="1">
        <f t="shared" si="18"/>
        <v>0.8029590092937238</v>
      </c>
      <c r="T40" s="1">
        <f t="shared" si="18"/>
        <v>0.40733197556008144</v>
      </c>
      <c r="U40" s="1">
        <f t="shared" si="18"/>
        <v>38.593534190135074</v>
      </c>
      <c r="V40" s="29" t="s">
        <v>0</v>
      </c>
      <c r="W40" s="2">
        <f t="shared" si="18"/>
        <v>100</v>
      </c>
      <c r="Z40" s="9">
        <v>1998</v>
      </c>
      <c r="AA40" s="2">
        <f t="shared" si="25"/>
        <v>16508401</v>
      </c>
      <c r="AB40" s="2">
        <f t="shared" si="25"/>
        <v>2190933</v>
      </c>
      <c r="AC40" s="1">
        <f t="shared" si="25"/>
        <v>190365</v>
      </c>
      <c r="AD40" s="1">
        <f t="shared" si="25"/>
        <v>3667750</v>
      </c>
      <c r="AE40" s="1">
        <f t="shared" si="25"/>
        <v>10125345</v>
      </c>
      <c r="AF40" s="1"/>
      <c r="AG40" s="2">
        <f t="shared" si="19"/>
        <v>32682794</v>
      </c>
      <c r="AJ40" s="9">
        <v>1998</v>
      </c>
      <c r="AK40" s="1">
        <f t="shared" si="26"/>
        <v>86.91332370712342</v>
      </c>
      <c r="AL40" s="1">
        <f t="shared" si="20"/>
        <v>518.7744216733237</v>
      </c>
      <c r="AM40" s="1">
        <f t="shared" si="20"/>
        <v>180.18018018018017</v>
      </c>
      <c r="AN40" s="1">
        <f t="shared" si="20"/>
        <v>4.744052893463295</v>
      </c>
      <c r="AO40" s="1">
        <f t="shared" si="20"/>
        <v>162.81914344647024</v>
      </c>
      <c r="AP40" s="1"/>
      <c r="AQ40" s="1">
        <f t="shared" si="21"/>
        <v>130.7017998522403</v>
      </c>
      <c r="AR40" s="1">
        <f t="shared" si="27"/>
        <v>121.59365421719662</v>
      </c>
    </row>
    <row r="41" spans="1:44" ht="12.75">
      <c r="A41" s="9">
        <v>1999</v>
      </c>
      <c r="B41">
        <v>13050</v>
      </c>
      <c r="C41">
        <v>10992</v>
      </c>
      <c r="D41">
        <v>271</v>
      </c>
      <c r="E41">
        <v>200</v>
      </c>
      <c r="F41">
        <v>15411</v>
      </c>
      <c r="G41" s="29" t="s">
        <v>0</v>
      </c>
      <c r="H41" s="2">
        <f t="shared" si="22"/>
        <v>39924</v>
      </c>
      <c r="J41" s="9">
        <v>1999</v>
      </c>
      <c r="K41" s="2">
        <f t="shared" si="23"/>
        <v>13050</v>
      </c>
      <c r="L41" s="2">
        <f t="shared" si="23"/>
        <v>10992</v>
      </c>
      <c r="M41" s="2">
        <f t="shared" si="15"/>
        <v>15882</v>
      </c>
      <c r="N41" s="2">
        <f t="shared" si="24"/>
        <v>39924</v>
      </c>
      <c r="P41" s="9">
        <f t="shared" si="16"/>
        <v>1999</v>
      </c>
      <c r="Q41" s="2">
        <f t="shared" si="17"/>
        <v>32.687105500450855</v>
      </c>
      <c r="R41" s="2">
        <f aca="true" t="shared" si="28" ref="R41:W42">(C41/$H41)*100</f>
        <v>27.532311391644125</v>
      </c>
      <c r="S41" s="1">
        <f t="shared" si="28"/>
        <v>0.6787897004308185</v>
      </c>
      <c r="T41" s="1">
        <f t="shared" si="28"/>
        <v>0.5009518084360285</v>
      </c>
      <c r="U41" s="1">
        <f t="shared" si="28"/>
        <v>38.60084159903817</v>
      </c>
      <c r="V41" s="29" t="s">
        <v>0</v>
      </c>
      <c r="W41" s="2">
        <f t="shared" si="28"/>
        <v>100</v>
      </c>
      <c r="Z41" s="9">
        <v>1999</v>
      </c>
      <c r="AA41" s="2">
        <f t="shared" si="25"/>
        <v>16526103</v>
      </c>
      <c r="AB41" s="2">
        <f t="shared" si="25"/>
        <v>2205359</v>
      </c>
      <c r="AC41" s="1">
        <f t="shared" si="25"/>
        <v>190971</v>
      </c>
      <c r="AD41" s="1">
        <f t="shared" si="25"/>
        <v>3763072</v>
      </c>
      <c r="AE41" s="1">
        <f t="shared" si="25"/>
        <v>10459616</v>
      </c>
      <c r="AF41" s="1"/>
      <c r="AG41" s="2">
        <f t="shared" si="19"/>
        <v>33145121</v>
      </c>
      <c r="AJ41" s="9">
        <v>1999</v>
      </c>
      <c r="AK41" s="1">
        <f t="shared" si="26"/>
        <v>78.96598490279287</v>
      </c>
      <c r="AL41" s="1">
        <f>(C41/AB41)*100000</f>
        <v>498.4222523407754</v>
      </c>
      <c r="AM41" s="1">
        <f>(D41/AC41)*100000</f>
        <v>141.90636274617614</v>
      </c>
      <c r="AN41" s="1">
        <f>(E41/AD41)*100000</f>
        <v>5.3148066260757165</v>
      </c>
      <c r="AO41" s="1">
        <f>(F41/AE41)*100000</f>
        <v>147.3381049552871</v>
      </c>
      <c r="AP41" s="1"/>
      <c r="AQ41" s="1">
        <f t="shared" si="21"/>
        <v>120.45211722111378</v>
      </c>
      <c r="AR41" s="1">
        <f t="shared" si="27"/>
        <v>110.18714956417381</v>
      </c>
    </row>
    <row r="42" spans="1:23" s="4" customFormat="1" ht="12.75">
      <c r="A42" s="13" t="s">
        <v>14</v>
      </c>
      <c r="B42" s="21">
        <f>SUM(B25:B41)</f>
        <v>183419</v>
      </c>
      <c r="C42" s="21">
        <f>SUM(C25:C41)</f>
        <v>167571</v>
      </c>
      <c r="D42" s="21">
        <f>SUM(D25:D41)</f>
        <v>3561</v>
      </c>
      <c r="E42" s="21">
        <f>SUM(E25:E41)</f>
        <v>1697</v>
      </c>
      <c r="F42" s="4">
        <v>11</v>
      </c>
      <c r="G42" s="12" t="s">
        <v>0</v>
      </c>
      <c r="H42" s="21">
        <f t="shared" si="22"/>
        <v>356259</v>
      </c>
      <c r="J42" s="13" t="s">
        <v>14</v>
      </c>
      <c r="K42" s="21">
        <f>B42</f>
        <v>183419</v>
      </c>
      <c r="L42" s="21">
        <f>C42</f>
        <v>167571</v>
      </c>
      <c r="M42" s="21">
        <f t="shared" si="15"/>
        <v>5269</v>
      </c>
      <c r="N42" s="21">
        <f>H42</f>
        <v>356259</v>
      </c>
      <c r="P42" s="13" t="str">
        <f t="shared" si="16"/>
        <v>Total</v>
      </c>
      <c r="Q42" s="21">
        <f t="shared" si="17"/>
        <v>51.48473442074446</v>
      </c>
      <c r="R42" s="21">
        <f t="shared" si="28"/>
        <v>47.03628539910571</v>
      </c>
      <c r="S42" s="23">
        <f t="shared" si="28"/>
        <v>0.9995536954855878</v>
      </c>
      <c r="T42" s="23">
        <f t="shared" si="28"/>
        <v>0.476338843369571</v>
      </c>
      <c r="U42" s="23">
        <f t="shared" si="28"/>
        <v>0.0030876412946760643</v>
      </c>
      <c r="V42" s="12" t="s">
        <v>0</v>
      </c>
      <c r="W42" s="21">
        <f t="shared" si="28"/>
        <v>100</v>
      </c>
    </row>
    <row r="43" spans="2:23" ht="12.75">
      <c r="B43" s="2"/>
      <c r="C43" s="2"/>
      <c r="K43" s="2"/>
      <c r="L43" s="2"/>
      <c r="M43" s="2"/>
      <c r="Q43" s="3"/>
      <c r="R43" s="3"/>
      <c r="S43" s="3"/>
      <c r="T43" s="3"/>
      <c r="U43" s="3"/>
      <c r="V43" s="3"/>
      <c r="W43" s="3"/>
    </row>
    <row r="45" spans="1:44" ht="12.75">
      <c r="A45" s="30" t="str">
        <f>CONCATENATE("Admissions Balance, All Races: ",$A$1)</f>
        <v>Admissions Balance, All Races: CALIFORNIA</v>
      </c>
      <c r="B45" s="30"/>
      <c r="C45" s="30"/>
      <c r="D45" s="30"/>
      <c r="E45" s="30"/>
      <c r="F45" s="30"/>
      <c r="G45" s="30"/>
      <c r="H45" s="30"/>
      <c r="J45" s="30" t="str">
        <f>CONCATENATE("Admissions Balance, BW + Balance: ",$A$1)</f>
        <v>Admissions Balance, BW + Balance: CALIFORNIA</v>
      </c>
      <c r="K45" s="30"/>
      <c r="L45" s="30"/>
      <c r="M45" s="30"/>
      <c r="N45" s="30"/>
      <c r="P45" s="30" t="str">
        <f>CONCATENATE("Percent of Total, Admissions Balance by Race: ",$A$1)</f>
        <v>Percent of Total, Admissions Balance by Race: CALIFORNIA</v>
      </c>
      <c r="Q45" s="30"/>
      <c r="R45" s="30"/>
      <c r="S45" s="30"/>
      <c r="T45" s="30"/>
      <c r="U45" s="30"/>
      <c r="V45" s="30"/>
      <c r="W45" s="30"/>
      <c r="Z45" s="30" t="str">
        <f>CONCATENATE("Total Population, By Race: ",$A$1)</f>
        <v>Total Population, By Race: CALIFORNIA</v>
      </c>
      <c r="AA45" s="30"/>
      <c r="AB45" s="30"/>
      <c r="AC45" s="30"/>
      <c r="AD45" s="30"/>
      <c r="AE45" s="30"/>
      <c r="AF45" s="30"/>
      <c r="AG45" s="30"/>
      <c r="AJ45" s="30" t="str">
        <f>CONCATENATE("Admissions Balance, per 100,000 By Race: ",$A$1)</f>
        <v>Admissions Balance, per 100,000 By Race: CALIFORNIA</v>
      </c>
      <c r="AK45" s="30"/>
      <c r="AL45" s="30"/>
      <c r="AM45" s="30"/>
      <c r="AN45" s="30"/>
      <c r="AO45" s="30"/>
      <c r="AP45" s="30"/>
      <c r="AQ45" s="30"/>
      <c r="AR45" s="30"/>
    </row>
    <row r="46" spans="1:44" ht="12.75">
      <c r="A46" s="20" t="s">
        <v>26</v>
      </c>
      <c r="B46" s="19" t="s">
        <v>12</v>
      </c>
      <c r="C46" s="19" t="s">
        <v>13</v>
      </c>
      <c r="D46" s="19" t="s">
        <v>29</v>
      </c>
      <c r="E46" s="19" t="s">
        <v>30</v>
      </c>
      <c r="F46" s="19" t="s">
        <v>27</v>
      </c>
      <c r="G46" s="19" t="s">
        <v>28</v>
      </c>
      <c r="H46" s="19" t="s">
        <v>14</v>
      </c>
      <c r="J46" s="20" t="s">
        <v>26</v>
      </c>
      <c r="K46" s="19" t="s">
        <v>12</v>
      </c>
      <c r="L46" s="19" t="s">
        <v>13</v>
      </c>
      <c r="M46" s="19" t="s">
        <v>31</v>
      </c>
      <c r="N46" s="19" t="s">
        <v>14</v>
      </c>
      <c r="P46" s="20" t="str">
        <f aca="true" t="shared" si="29" ref="P46:W46">A46</f>
        <v>Year</v>
      </c>
      <c r="Q46" s="19" t="str">
        <f t="shared" si="29"/>
        <v>White, NH</v>
      </c>
      <c r="R46" s="19" t="str">
        <f t="shared" si="29"/>
        <v>Black, NH</v>
      </c>
      <c r="S46" s="19" t="str">
        <f t="shared" si="29"/>
        <v>Amerind, NH</v>
      </c>
      <c r="T46" s="19" t="str">
        <f t="shared" si="29"/>
        <v>Asian/PI, NH</v>
      </c>
      <c r="U46" s="19" t="str">
        <f t="shared" si="29"/>
        <v>Hisp, All</v>
      </c>
      <c r="V46" s="19" t="str">
        <f t="shared" si="29"/>
        <v>Race/Hisp NK</v>
      </c>
      <c r="W46" s="19" t="str">
        <f t="shared" si="29"/>
        <v>Total</v>
      </c>
      <c r="Z46" s="20" t="s">
        <v>26</v>
      </c>
      <c r="AA46" s="19" t="s">
        <v>12</v>
      </c>
      <c r="AB46" s="19" t="s">
        <v>13</v>
      </c>
      <c r="AC46" s="19" t="s">
        <v>29</v>
      </c>
      <c r="AD46" s="19" t="s">
        <v>30</v>
      </c>
      <c r="AE46" s="19" t="s">
        <v>27</v>
      </c>
      <c r="AF46" s="19" t="s">
        <v>28</v>
      </c>
      <c r="AG46" s="19" t="s">
        <v>14</v>
      </c>
      <c r="AJ46" s="20" t="s">
        <v>26</v>
      </c>
      <c r="AK46" s="19" t="s">
        <v>12</v>
      </c>
      <c r="AL46" s="19" t="s">
        <v>13</v>
      </c>
      <c r="AM46" s="19" t="s">
        <v>29</v>
      </c>
      <c r="AN46" s="19" t="s">
        <v>30</v>
      </c>
      <c r="AO46" s="19" t="s">
        <v>27</v>
      </c>
      <c r="AP46" s="19" t="s">
        <v>28</v>
      </c>
      <c r="AQ46" s="19" t="s">
        <v>14</v>
      </c>
      <c r="AR46" s="19" t="s">
        <v>31</v>
      </c>
    </row>
    <row r="47" spans="1:44" ht="12.75">
      <c r="A47" s="9">
        <v>1983</v>
      </c>
      <c r="B47" s="2">
        <f aca="true" t="shared" si="30" ref="B47:H62">B4-B25</f>
        <v>2978</v>
      </c>
      <c r="C47" s="2">
        <f t="shared" si="30"/>
        <v>3189</v>
      </c>
      <c r="D47">
        <f t="shared" si="30"/>
        <v>66</v>
      </c>
      <c r="E47">
        <f t="shared" si="30"/>
        <v>20</v>
      </c>
      <c r="F47">
        <f t="shared" si="30"/>
        <v>2445</v>
      </c>
      <c r="G47" s="29" t="s">
        <v>0</v>
      </c>
      <c r="H47" s="2">
        <f t="shared" si="30"/>
        <v>8698</v>
      </c>
      <c r="J47" s="9">
        <v>1983</v>
      </c>
      <c r="K47" s="2">
        <f aca="true" t="shared" si="31" ref="K47:N62">K4-K25</f>
        <v>2978</v>
      </c>
      <c r="L47" s="2">
        <f t="shared" si="31"/>
        <v>3189</v>
      </c>
      <c r="M47" s="2">
        <f t="shared" si="31"/>
        <v>2531</v>
      </c>
      <c r="N47" s="2">
        <f t="shared" si="31"/>
        <v>8698</v>
      </c>
      <c r="P47" s="9">
        <f>A47</f>
        <v>1983</v>
      </c>
      <c r="Q47" s="2">
        <f aca="true" t="shared" si="32" ref="Q47:W64">(B47/$H47)*100</f>
        <v>34.237755805932395</v>
      </c>
      <c r="R47" s="2">
        <f t="shared" si="32"/>
        <v>36.6636008277765</v>
      </c>
      <c r="S47" s="1">
        <f t="shared" si="32"/>
        <v>0.7587951253161646</v>
      </c>
      <c r="T47" s="1">
        <f t="shared" si="32"/>
        <v>0.2299379167624741</v>
      </c>
      <c r="U47" s="1">
        <f t="shared" si="32"/>
        <v>28.10991032421246</v>
      </c>
      <c r="V47" s="29" t="s">
        <v>0</v>
      </c>
      <c r="W47" s="2">
        <f t="shared" si="32"/>
        <v>100</v>
      </c>
      <c r="Z47" s="9">
        <v>1983</v>
      </c>
      <c r="AA47" s="2">
        <f>AA25</f>
        <v>16214626</v>
      </c>
      <c r="AB47" s="2">
        <f aca="true" t="shared" si="33" ref="AB47:AG47">AB25</f>
        <v>1873193</v>
      </c>
      <c r="AC47" s="1">
        <f t="shared" si="33"/>
        <v>176170</v>
      </c>
      <c r="AD47" s="1">
        <f t="shared" si="33"/>
        <v>1708363</v>
      </c>
      <c r="AE47" s="1">
        <f t="shared" si="33"/>
        <v>5387713</v>
      </c>
      <c r="AF47" s="1"/>
      <c r="AG47" s="2">
        <f t="shared" si="33"/>
        <v>25360065</v>
      </c>
      <c r="AJ47" s="9">
        <v>1983</v>
      </c>
      <c r="AK47" s="1">
        <f>(B47/AA47)*100000</f>
        <v>18.36613437769086</v>
      </c>
      <c r="AL47" s="1">
        <f aca="true" t="shared" si="34" ref="AL47:AO62">(C47/AB47)*100000</f>
        <v>170.24406988495045</v>
      </c>
      <c r="AM47" s="1">
        <f t="shared" si="34"/>
        <v>37.46381336209343</v>
      </c>
      <c r="AN47" s="1">
        <f t="shared" si="34"/>
        <v>1.1707113769146253</v>
      </c>
      <c r="AO47" s="1">
        <f t="shared" si="34"/>
        <v>45.38103644347796</v>
      </c>
      <c r="AP47" s="1"/>
      <c r="AQ47" s="1">
        <f aca="true" t="shared" si="35" ref="AQ47:AQ63">(H47/AG47)*100000</f>
        <v>34.298019346559244</v>
      </c>
      <c r="AR47" s="1">
        <f>(SUM(D47:F47)/SUM(AC47:AE47))*100000</f>
        <v>34.803553125128055</v>
      </c>
    </row>
    <row r="48" spans="1:44" ht="12.75">
      <c r="A48" s="9">
        <v>1984</v>
      </c>
      <c r="B48" s="2">
        <f t="shared" si="30"/>
        <v>3895</v>
      </c>
      <c r="C48" s="2">
        <f t="shared" si="30"/>
        <v>4500</v>
      </c>
      <c r="D48">
        <f t="shared" si="30"/>
        <v>66</v>
      </c>
      <c r="E48">
        <f t="shared" si="30"/>
        <v>26</v>
      </c>
      <c r="F48">
        <f t="shared" si="30"/>
        <v>3371</v>
      </c>
      <c r="G48" s="29" t="s">
        <v>0</v>
      </c>
      <c r="H48" s="2">
        <f t="shared" si="30"/>
        <v>11858</v>
      </c>
      <c r="J48" s="9">
        <v>1984</v>
      </c>
      <c r="K48" s="2">
        <f t="shared" si="31"/>
        <v>3895</v>
      </c>
      <c r="L48" s="2">
        <f t="shared" si="31"/>
        <v>4500</v>
      </c>
      <c r="M48" s="2">
        <f t="shared" si="31"/>
        <v>3463</v>
      </c>
      <c r="N48" s="2">
        <f t="shared" si="31"/>
        <v>11858</v>
      </c>
      <c r="P48" s="9">
        <f aca="true" t="shared" si="36" ref="P48:P64">A48</f>
        <v>1984</v>
      </c>
      <c r="Q48" s="2">
        <f t="shared" si="32"/>
        <v>32.847023106763366</v>
      </c>
      <c r="R48" s="2">
        <f t="shared" si="32"/>
        <v>37.949063923089895</v>
      </c>
      <c r="S48" s="1">
        <f t="shared" si="32"/>
        <v>0.5565862708719851</v>
      </c>
      <c r="T48" s="1">
        <f t="shared" si="32"/>
        <v>0.21926125822229717</v>
      </c>
      <c r="U48" s="1">
        <f t="shared" si="32"/>
        <v>28.428065441052453</v>
      </c>
      <c r="V48" s="29" t="s">
        <v>0</v>
      </c>
      <c r="W48" s="2">
        <f t="shared" si="32"/>
        <v>100</v>
      </c>
      <c r="Z48" s="9">
        <v>1984</v>
      </c>
      <c r="AA48" s="2">
        <f aca="true" t="shared" si="37" ref="AA48:AG63">AA26</f>
        <v>16272251</v>
      </c>
      <c r="AB48" s="2">
        <f t="shared" si="37"/>
        <v>1895610</v>
      </c>
      <c r="AC48" s="1">
        <f t="shared" si="37"/>
        <v>179055</v>
      </c>
      <c r="AD48" s="1">
        <f t="shared" si="37"/>
        <v>1841142</v>
      </c>
      <c r="AE48" s="1">
        <f t="shared" si="37"/>
        <v>5656349</v>
      </c>
      <c r="AF48" s="1"/>
      <c r="AG48" s="2">
        <f t="shared" si="37"/>
        <v>25844407</v>
      </c>
      <c r="AJ48" s="9">
        <v>1984</v>
      </c>
      <c r="AK48" s="1">
        <f aca="true" t="shared" si="38" ref="AK48:AK63">(B48/AA48)*100000</f>
        <v>23.93645476584647</v>
      </c>
      <c r="AL48" s="1">
        <f t="shared" si="34"/>
        <v>237.39060249734914</v>
      </c>
      <c r="AM48" s="1">
        <f t="shared" si="34"/>
        <v>36.86018262545028</v>
      </c>
      <c r="AN48" s="1">
        <f t="shared" si="34"/>
        <v>1.4121670137338673</v>
      </c>
      <c r="AO48" s="1">
        <f t="shared" si="34"/>
        <v>59.59674694754514</v>
      </c>
      <c r="AP48" s="1"/>
      <c r="AQ48" s="1">
        <f t="shared" si="35"/>
        <v>45.882267679811726</v>
      </c>
      <c r="AR48" s="1">
        <f aca="true" t="shared" si="39" ref="AR48:AR63">(SUM(D48:F48)/SUM(AC48:AE48))*100000</f>
        <v>45.11143423096794</v>
      </c>
    </row>
    <row r="49" spans="1:44" ht="12.75">
      <c r="A49" s="9">
        <v>1985</v>
      </c>
      <c r="B49" s="2">
        <f t="shared" si="30"/>
        <v>5294</v>
      </c>
      <c r="C49" s="2">
        <f t="shared" si="30"/>
        <v>6472</v>
      </c>
      <c r="D49">
        <f t="shared" si="30"/>
        <v>78</v>
      </c>
      <c r="E49">
        <f t="shared" si="30"/>
        <v>18</v>
      </c>
      <c r="F49">
        <f t="shared" si="30"/>
        <v>4984</v>
      </c>
      <c r="G49" s="29" t="s">
        <v>0</v>
      </c>
      <c r="H49" s="2">
        <f t="shared" si="30"/>
        <v>16846</v>
      </c>
      <c r="J49" s="9">
        <v>1985</v>
      </c>
      <c r="K49" s="2">
        <f t="shared" si="31"/>
        <v>5294</v>
      </c>
      <c r="L49" s="2">
        <f t="shared" si="31"/>
        <v>6472</v>
      </c>
      <c r="M49" s="2">
        <f t="shared" si="31"/>
        <v>5080</v>
      </c>
      <c r="N49" s="2">
        <f t="shared" si="31"/>
        <v>16846</v>
      </c>
      <c r="O49" s="2"/>
      <c r="P49" s="9">
        <f t="shared" si="36"/>
        <v>1985</v>
      </c>
      <c r="Q49" s="2">
        <f t="shared" si="32"/>
        <v>31.425857770390596</v>
      </c>
      <c r="R49" s="2">
        <f t="shared" si="32"/>
        <v>38.41861569512051</v>
      </c>
      <c r="S49" s="1">
        <f t="shared" si="32"/>
        <v>0.46301792710435713</v>
      </c>
      <c r="T49" s="1">
        <f t="shared" si="32"/>
        <v>0.10685029087023626</v>
      </c>
      <c r="U49" s="1">
        <f t="shared" si="32"/>
        <v>29.58565831651431</v>
      </c>
      <c r="V49" s="29" t="s">
        <v>0</v>
      </c>
      <c r="W49" s="2">
        <f t="shared" si="32"/>
        <v>100</v>
      </c>
      <c r="Z49" s="9">
        <v>1985</v>
      </c>
      <c r="AA49" s="2">
        <f t="shared" si="37"/>
        <v>16400314</v>
      </c>
      <c r="AB49" s="2">
        <f t="shared" si="37"/>
        <v>1924469</v>
      </c>
      <c r="AC49" s="1">
        <f t="shared" si="37"/>
        <v>181639</v>
      </c>
      <c r="AD49" s="1">
        <f t="shared" si="37"/>
        <v>1983723</v>
      </c>
      <c r="AE49" s="1">
        <f t="shared" si="37"/>
        <v>5950957</v>
      </c>
      <c r="AF49" s="1"/>
      <c r="AG49" s="2">
        <f t="shared" si="37"/>
        <v>26441102</v>
      </c>
      <c r="AJ49" s="9">
        <v>1985</v>
      </c>
      <c r="AK49" s="1">
        <f t="shared" si="38"/>
        <v>32.279869763469165</v>
      </c>
      <c r="AL49" s="1">
        <f t="shared" si="34"/>
        <v>336.30055875153096</v>
      </c>
      <c r="AM49" s="1">
        <f t="shared" si="34"/>
        <v>42.942319656021006</v>
      </c>
      <c r="AN49" s="1">
        <f t="shared" si="34"/>
        <v>0.9073847507943398</v>
      </c>
      <c r="AO49" s="1">
        <f t="shared" si="34"/>
        <v>83.75123530551473</v>
      </c>
      <c r="AP49" s="1"/>
      <c r="AQ49" s="1">
        <f t="shared" si="35"/>
        <v>63.71141414605186</v>
      </c>
      <c r="AR49" s="1">
        <f t="shared" si="39"/>
        <v>62.58994995144967</v>
      </c>
    </row>
    <row r="50" spans="1:44" ht="12.75">
      <c r="A50" s="9">
        <v>1986</v>
      </c>
      <c r="B50" s="2">
        <f t="shared" si="30"/>
        <v>7204</v>
      </c>
      <c r="C50" s="2">
        <f t="shared" si="30"/>
        <v>10057</v>
      </c>
      <c r="D50">
        <f t="shared" si="30"/>
        <v>120</v>
      </c>
      <c r="E50">
        <f t="shared" si="30"/>
        <v>18</v>
      </c>
      <c r="F50">
        <f t="shared" si="30"/>
        <v>7444</v>
      </c>
      <c r="G50" s="29" t="s">
        <v>0</v>
      </c>
      <c r="H50" s="2">
        <f t="shared" si="30"/>
        <v>24843</v>
      </c>
      <c r="J50" s="9">
        <v>1986</v>
      </c>
      <c r="K50" s="2">
        <f t="shared" si="31"/>
        <v>7204</v>
      </c>
      <c r="L50" s="2">
        <f t="shared" si="31"/>
        <v>10057</v>
      </c>
      <c r="M50" s="2">
        <f t="shared" si="31"/>
        <v>7582</v>
      </c>
      <c r="N50" s="2">
        <f t="shared" si="31"/>
        <v>24843</v>
      </c>
      <c r="O50" s="2"/>
      <c r="P50" s="9">
        <f t="shared" si="36"/>
        <v>1986</v>
      </c>
      <c r="Q50" s="2">
        <f t="shared" si="32"/>
        <v>28.998108118987243</v>
      </c>
      <c r="R50" s="2">
        <f t="shared" si="32"/>
        <v>40.48222839431631</v>
      </c>
      <c r="S50" s="1">
        <f t="shared" si="32"/>
        <v>0.4830334500664171</v>
      </c>
      <c r="T50" s="1">
        <f t="shared" si="32"/>
        <v>0.07245501750996257</v>
      </c>
      <c r="U50" s="1">
        <f t="shared" si="32"/>
        <v>29.964175019120077</v>
      </c>
      <c r="V50" s="29" t="s">
        <v>0</v>
      </c>
      <c r="W50" s="2">
        <f t="shared" si="32"/>
        <v>100</v>
      </c>
      <c r="Z50" s="9">
        <v>1986</v>
      </c>
      <c r="AA50" s="2">
        <f t="shared" si="37"/>
        <v>16551852</v>
      </c>
      <c r="AB50" s="2">
        <f t="shared" si="37"/>
        <v>1959861</v>
      </c>
      <c r="AC50" s="1">
        <f t="shared" si="37"/>
        <v>183853</v>
      </c>
      <c r="AD50" s="1">
        <f t="shared" si="37"/>
        <v>2133289</v>
      </c>
      <c r="AE50" s="1">
        <f t="shared" si="37"/>
        <v>6273304</v>
      </c>
      <c r="AF50" s="1"/>
      <c r="AG50" s="2">
        <f t="shared" si="37"/>
        <v>27102159</v>
      </c>
      <c r="AJ50" s="9">
        <v>1986</v>
      </c>
      <c r="AK50" s="1">
        <f t="shared" si="38"/>
        <v>43.52383044507648</v>
      </c>
      <c r="AL50" s="1">
        <f t="shared" si="34"/>
        <v>513.1486365614704</v>
      </c>
      <c r="AM50" s="1">
        <f t="shared" si="34"/>
        <v>65.26953598799041</v>
      </c>
      <c r="AN50" s="1">
        <f t="shared" si="34"/>
        <v>0.8437675345440772</v>
      </c>
      <c r="AO50" s="1">
        <f t="shared" si="34"/>
        <v>118.66155378409847</v>
      </c>
      <c r="AP50" s="1"/>
      <c r="AQ50" s="1">
        <f t="shared" si="35"/>
        <v>91.66428401515908</v>
      </c>
      <c r="AR50" s="1">
        <f t="shared" si="39"/>
        <v>88.26084233577627</v>
      </c>
    </row>
    <row r="51" spans="1:44" ht="12.75">
      <c r="A51" s="9">
        <v>1987</v>
      </c>
      <c r="B51" s="2">
        <f t="shared" si="30"/>
        <v>9368</v>
      </c>
      <c r="C51" s="2">
        <f t="shared" si="30"/>
        <v>12826</v>
      </c>
      <c r="D51">
        <f t="shared" si="30"/>
        <v>129</v>
      </c>
      <c r="E51">
        <f t="shared" si="30"/>
        <v>18</v>
      </c>
      <c r="F51">
        <f t="shared" si="30"/>
        <v>9621</v>
      </c>
      <c r="G51" s="29" t="s">
        <v>0</v>
      </c>
      <c r="H51" s="2">
        <f t="shared" si="30"/>
        <v>31962</v>
      </c>
      <c r="J51" s="9">
        <v>1987</v>
      </c>
      <c r="K51" s="2">
        <f t="shared" si="31"/>
        <v>9368</v>
      </c>
      <c r="L51" s="2">
        <f t="shared" si="31"/>
        <v>12826</v>
      </c>
      <c r="M51" s="2">
        <f t="shared" si="31"/>
        <v>9768</v>
      </c>
      <c r="N51" s="2">
        <f t="shared" si="31"/>
        <v>31962</v>
      </c>
      <c r="O51" s="2"/>
      <c r="P51" s="9">
        <f t="shared" si="36"/>
        <v>1987</v>
      </c>
      <c r="Q51" s="2">
        <f t="shared" si="32"/>
        <v>29.309805393905265</v>
      </c>
      <c r="R51" s="2">
        <f t="shared" si="32"/>
        <v>40.12890307239847</v>
      </c>
      <c r="S51" s="1">
        <f t="shared" si="32"/>
        <v>0.40360428008259813</v>
      </c>
      <c r="T51" s="1">
        <f t="shared" si="32"/>
        <v>0.056316876290595085</v>
      </c>
      <c r="U51" s="1">
        <f t="shared" si="32"/>
        <v>30.10137037732307</v>
      </c>
      <c r="V51" s="29" t="s">
        <v>0</v>
      </c>
      <c r="W51" s="2">
        <f t="shared" si="32"/>
        <v>100</v>
      </c>
      <c r="Z51" s="9">
        <v>1987</v>
      </c>
      <c r="AA51" s="2">
        <f t="shared" si="37"/>
        <v>16693315</v>
      </c>
      <c r="AB51" s="2">
        <f t="shared" si="37"/>
        <v>1996255</v>
      </c>
      <c r="AC51" s="1">
        <f t="shared" si="37"/>
        <v>185521</v>
      </c>
      <c r="AD51" s="1">
        <f t="shared" si="37"/>
        <v>2279946</v>
      </c>
      <c r="AE51" s="1">
        <f t="shared" si="37"/>
        <v>6622000</v>
      </c>
      <c r="AF51" s="1"/>
      <c r="AG51" s="2">
        <f t="shared" si="37"/>
        <v>27777037</v>
      </c>
      <c r="AJ51" s="9">
        <v>1987</v>
      </c>
      <c r="AK51" s="1">
        <f t="shared" si="38"/>
        <v>56.11827249410916</v>
      </c>
      <c r="AL51" s="1">
        <f t="shared" si="34"/>
        <v>642.5030870304645</v>
      </c>
      <c r="AM51" s="1">
        <f t="shared" si="34"/>
        <v>69.53390721266055</v>
      </c>
      <c r="AN51" s="1">
        <f t="shared" si="34"/>
        <v>0.7894923827143274</v>
      </c>
      <c r="AO51" s="1">
        <f t="shared" si="34"/>
        <v>145.28843249773482</v>
      </c>
      <c r="AP51" s="1"/>
      <c r="AQ51" s="1">
        <f t="shared" si="35"/>
        <v>115.06626858725068</v>
      </c>
      <c r="AR51" s="1">
        <f t="shared" si="39"/>
        <v>107.48869844589258</v>
      </c>
    </row>
    <row r="52" spans="1:44" ht="12.75">
      <c r="A52" s="9">
        <v>1988</v>
      </c>
      <c r="B52" s="2">
        <f t="shared" si="30"/>
        <v>11655</v>
      </c>
      <c r="C52" s="2">
        <f t="shared" si="30"/>
        <v>18565</v>
      </c>
      <c r="D52">
        <f t="shared" si="30"/>
        <v>164</v>
      </c>
      <c r="E52">
        <f t="shared" si="30"/>
        <v>18</v>
      </c>
      <c r="F52">
        <f t="shared" si="30"/>
        <v>12541</v>
      </c>
      <c r="G52" s="29" t="s">
        <v>0</v>
      </c>
      <c r="H52" s="2">
        <f t="shared" si="30"/>
        <v>42943</v>
      </c>
      <c r="J52" s="9">
        <v>1988</v>
      </c>
      <c r="K52" s="2">
        <f t="shared" si="31"/>
        <v>11655</v>
      </c>
      <c r="L52" s="2">
        <f t="shared" si="31"/>
        <v>18565</v>
      </c>
      <c r="M52" s="2">
        <f t="shared" si="31"/>
        <v>12723</v>
      </c>
      <c r="N52" s="2">
        <f t="shared" si="31"/>
        <v>42943</v>
      </c>
      <c r="O52" s="2"/>
      <c r="P52" s="9">
        <f t="shared" si="36"/>
        <v>1988</v>
      </c>
      <c r="Q52" s="2">
        <f t="shared" si="32"/>
        <v>27.140628274689703</v>
      </c>
      <c r="R52" s="2">
        <f t="shared" si="32"/>
        <v>43.23172577602869</v>
      </c>
      <c r="S52" s="1">
        <f t="shared" si="32"/>
        <v>0.3819015904804043</v>
      </c>
      <c r="T52" s="1">
        <f t="shared" si="32"/>
        <v>0.041916028223459</v>
      </c>
      <c r="U52" s="1">
        <f t="shared" si="32"/>
        <v>29.203828330577743</v>
      </c>
      <c r="V52" s="29" t="s">
        <v>0</v>
      </c>
      <c r="W52" s="2">
        <f t="shared" si="32"/>
        <v>100</v>
      </c>
      <c r="Z52" s="9">
        <v>1988</v>
      </c>
      <c r="AA52" s="2">
        <f t="shared" si="37"/>
        <v>16819508</v>
      </c>
      <c r="AB52" s="2">
        <f t="shared" si="37"/>
        <v>2033039</v>
      </c>
      <c r="AC52" s="1">
        <f t="shared" si="37"/>
        <v>186026</v>
      </c>
      <c r="AD52" s="1">
        <f t="shared" si="37"/>
        <v>2430496</v>
      </c>
      <c r="AE52" s="1">
        <f t="shared" si="37"/>
        <v>6995111</v>
      </c>
      <c r="AF52" s="1"/>
      <c r="AG52" s="2">
        <f t="shared" si="37"/>
        <v>28464180</v>
      </c>
      <c r="AJ52" s="9">
        <v>1988</v>
      </c>
      <c r="AK52" s="1">
        <f t="shared" si="38"/>
        <v>69.29453584492482</v>
      </c>
      <c r="AL52" s="1">
        <f t="shared" si="34"/>
        <v>913.1649712573148</v>
      </c>
      <c r="AM52" s="1">
        <f t="shared" si="34"/>
        <v>88.1597196090869</v>
      </c>
      <c r="AN52" s="1">
        <f t="shared" si="34"/>
        <v>0.7405895751319895</v>
      </c>
      <c r="AO52" s="1">
        <f t="shared" si="34"/>
        <v>179.28235877886712</v>
      </c>
      <c r="AP52" s="1"/>
      <c r="AQ52" s="1">
        <f t="shared" si="35"/>
        <v>150.8668087399672</v>
      </c>
      <c r="AR52" s="1">
        <f t="shared" si="39"/>
        <v>132.37084686858103</v>
      </c>
    </row>
    <row r="53" spans="1:44" ht="12.75">
      <c r="A53" s="9">
        <v>1989</v>
      </c>
      <c r="B53" s="2">
        <f t="shared" si="30"/>
        <v>14252</v>
      </c>
      <c r="C53" s="2">
        <f t="shared" si="30"/>
        <v>22500</v>
      </c>
      <c r="D53">
        <f t="shared" si="30"/>
        <v>211</v>
      </c>
      <c r="E53">
        <f t="shared" si="30"/>
        <v>38</v>
      </c>
      <c r="F53">
        <f t="shared" si="30"/>
        <v>15181</v>
      </c>
      <c r="G53" s="29" t="s">
        <v>0</v>
      </c>
      <c r="H53" s="2">
        <f t="shared" si="30"/>
        <v>52182</v>
      </c>
      <c r="J53" s="9">
        <v>1989</v>
      </c>
      <c r="K53" s="2">
        <f t="shared" si="31"/>
        <v>14252</v>
      </c>
      <c r="L53" s="2">
        <f t="shared" si="31"/>
        <v>22500</v>
      </c>
      <c r="M53" s="2">
        <f t="shared" si="31"/>
        <v>15430</v>
      </c>
      <c r="N53" s="2">
        <f t="shared" si="31"/>
        <v>52182</v>
      </c>
      <c r="O53" s="2"/>
      <c r="P53" s="9">
        <f t="shared" si="36"/>
        <v>1989</v>
      </c>
      <c r="Q53" s="2">
        <f t="shared" si="32"/>
        <v>27.31209995783987</v>
      </c>
      <c r="R53" s="2">
        <f t="shared" si="32"/>
        <v>43.11831666091756</v>
      </c>
      <c r="S53" s="1">
        <f t="shared" si="32"/>
        <v>0.40435399179793796</v>
      </c>
      <c r="T53" s="1">
        <f t="shared" si="32"/>
        <v>0.07282204591621631</v>
      </c>
      <c r="U53" s="1">
        <f t="shared" si="32"/>
        <v>29.09240734352842</v>
      </c>
      <c r="V53" s="29" t="s">
        <v>0</v>
      </c>
      <c r="W53" s="2">
        <f t="shared" si="32"/>
        <v>100</v>
      </c>
      <c r="Z53" s="9">
        <v>1989</v>
      </c>
      <c r="AA53" s="2">
        <f t="shared" si="37"/>
        <v>16979510</v>
      </c>
      <c r="AB53" s="2">
        <f t="shared" si="37"/>
        <v>2073759</v>
      </c>
      <c r="AC53" s="1">
        <f t="shared" si="37"/>
        <v>185567</v>
      </c>
      <c r="AD53" s="1">
        <f t="shared" si="37"/>
        <v>2593776</v>
      </c>
      <c r="AE53" s="1">
        <f t="shared" si="37"/>
        <v>7385506</v>
      </c>
      <c r="AF53" s="1"/>
      <c r="AG53" s="2">
        <f t="shared" si="37"/>
        <v>29218118</v>
      </c>
      <c r="AJ53" s="9">
        <v>1989</v>
      </c>
      <c r="AK53" s="1">
        <f t="shared" si="38"/>
        <v>83.93646224184326</v>
      </c>
      <c r="AL53" s="1">
        <f t="shared" si="34"/>
        <v>1084.9862496075966</v>
      </c>
      <c r="AM53" s="1">
        <f t="shared" si="34"/>
        <v>113.70556187253122</v>
      </c>
      <c r="AN53" s="1">
        <f t="shared" si="34"/>
        <v>1.4650455552060009</v>
      </c>
      <c r="AO53" s="1">
        <f t="shared" si="34"/>
        <v>205.5512513292928</v>
      </c>
      <c r="AP53" s="1"/>
      <c r="AQ53" s="1">
        <f t="shared" si="35"/>
        <v>178.59466513209372</v>
      </c>
      <c r="AR53" s="1">
        <f t="shared" si="39"/>
        <v>151.79763122895383</v>
      </c>
    </row>
    <row r="54" spans="1:44" ht="12.75">
      <c r="A54" s="9">
        <v>1990</v>
      </c>
      <c r="B54" s="2">
        <f t="shared" si="30"/>
        <v>15352</v>
      </c>
      <c r="C54" s="2">
        <f t="shared" si="30"/>
        <v>23991</v>
      </c>
      <c r="D54">
        <f t="shared" si="30"/>
        <v>273</v>
      </c>
      <c r="E54">
        <f t="shared" si="30"/>
        <v>33</v>
      </c>
      <c r="F54">
        <f t="shared" si="30"/>
        <v>16274</v>
      </c>
      <c r="G54" s="29" t="s">
        <v>0</v>
      </c>
      <c r="H54" s="2">
        <f t="shared" si="30"/>
        <v>55923</v>
      </c>
      <c r="J54" s="9">
        <v>1990</v>
      </c>
      <c r="K54" s="2">
        <f t="shared" si="31"/>
        <v>15352</v>
      </c>
      <c r="L54" s="2">
        <f t="shared" si="31"/>
        <v>23991</v>
      </c>
      <c r="M54" s="2">
        <f t="shared" si="31"/>
        <v>16580</v>
      </c>
      <c r="N54" s="2">
        <f t="shared" si="31"/>
        <v>55923</v>
      </c>
      <c r="O54" s="2"/>
      <c r="P54" s="9">
        <f t="shared" si="36"/>
        <v>1990</v>
      </c>
      <c r="Q54" s="2">
        <f t="shared" si="32"/>
        <v>27.452032258641346</v>
      </c>
      <c r="R54" s="2">
        <f t="shared" si="32"/>
        <v>42.90005900970978</v>
      </c>
      <c r="S54" s="1">
        <f t="shared" si="32"/>
        <v>0.488171235448742</v>
      </c>
      <c r="T54" s="1">
        <f t="shared" si="32"/>
        <v>0.05900970977951827</v>
      </c>
      <c r="U54" s="1">
        <f t="shared" si="32"/>
        <v>29.100727786420617</v>
      </c>
      <c r="V54" s="29" t="s">
        <v>0</v>
      </c>
      <c r="W54" s="2">
        <f t="shared" si="32"/>
        <v>100</v>
      </c>
      <c r="Z54" s="9">
        <v>1990</v>
      </c>
      <c r="AA54" s="2">
        <f t="shared" si="37"/>
        <v>17089220</v>
      </c>
      <c r="AB54" s="2">
        <f t="shared" si="37"/>
        <v>2131952</v>
      </c>
      <c r="AC54" s="1">
        <f t="shared" si="37"/>
        <v>186407</v>
      </c>
      <c r="AD54" s="1">
        <f t="shared" si="37"/>
        <v>2766862</v>
      </c>
      <c r="AE54" s="1">
        <f t="shared" si="37"/>
        <v>7775669</v>
      </c>
      <c r="AF54" s="1"/>
      <c r="AG54" s="2">
        <f t="shared" si="37"/>
        <v>29950110</v>
      </c>
      <c r="AJ54" s="9">
        <v>1990</v>
      </c>
      <c r="AK54" s="1">
        <f t="shared" si="38"/>
        <v>89.834410230543</v>
      </c>
      <c r="AL54" s="1">
        <f t="shared" si="34"/>
        <v>1125.3067611278302</v>
      </c>
      <c r="AM54" s="1">
        <f t="shared" si="34"/>
        <v>146.45372759606667</v>
      </c>
      <c r="AN54" s="1">
        <f t="shared" si="34"/>
        <v>1.1926868777698345</v>
      </c>
      <c r="AO54" s="1">
        <f t="shared" si="34"/>
        <v>209.29388841011624</v>
      </c>
      <c r="AP54" s="1"/>
      <c r="AQ54" s="1">
        <f t="shared" si="35"/>
        <v>186.72051621847132</v>
      </c>
      <c r="AR54" s="1">
        <f t="shared" si="39"/>
        <v>154.53533238797726</v>
      </c>
    </row>
    <row r="55" spans="1:44" ht="12.75">
      <c r="A55" s="9">
        <v>1991</v>
      </c>
      <c r="B55" s="2">
        <f t="shared" si="30"/>
        <v>16038</v>
      </c>
      <c r="C55" s="2">
        <f t="shared" si="30"/>
        <v>25240</v>
      </c>
      <c r="D55">
        <f t="shared" si="30"/>
        <v>304</v>
      </c>
      <c r="E55">
        <f t="shared" si="30"/>
        <v>45</v>
      </c>
      <c r="F55">
        <f t="shared" si="30"/>
        <v>17007</v>
      </c>
      <c r="G55" s="29" t="s">
        <v>0</v>
      </c>
      <c r="H55" s="2">
        <f t="shared" si="30"/>
        <v>58634</v>
      </c>
      <c r="J55" s="9">
        <v>1991</v>
      </c>
      <c r="K55" s="2">
        <f t="shared" si="31"/>
        <v>16038</v>
      </c>
      <c r="L55" s="2">
        <f t="shared" si="31"/>
        <v>25240</v>
      </c>
      <c r="M55" s="2">
        <f t="shared" si="31"/>
        <v>17356</v>
      </c>
      <c r="N55" s="2">
        <f t="shared" si="31"/>
        <v>58634</v>
      </c>
      <c r="O55" s="2"/>
      <c r="P55" s="9">
        <f t="shared" si="36"/>
        <v>1991</v>
      </c>
      <c r="Q55" s="2">
        <f t="shared" si="32"/>
        <v>27.352730497663476</v>
      </c>
      <c r="R55" s="2">
        <f t="shared" si="32"/>
        <v>43.04669645598117</v>
      </c>
      <c r="S55" s="1">
        <f t="shared" si="32"/>
        <v>0.5184705119896306</v>
      </c>
      <c r="T55" s="1">
        <f t="shared" si="32"/>
        <v>0.07674727973530716</v>
      </c>
      <c r="U55" s="1">
        <f t="shared" si="32"/>
        <v>29.005355254630423</v>
      </c>
      <c r="V55" s="29" t="s">
        <v>0</v>
      </c>
      <c r="W55" s="2">
        <f t="shared" si="32"/>
        <v>100</v>
      </c>
      <c r="Z55" s="9">
        <v>1991</v>
      </c>
      <c r="AA55" s="2">
        <f t="shared" si="37"/>
        <v>17099468</v>
      </c>
      <c r="AB55" s="2">
        <f t="shared" si="37"/>
        <v>2158357</v>
      </c>
      <c r="AC55" s="1">
        <f t="shared" si="37"/>
        <v>187553</v>
      </c>
      <c r="AD55" s="1">
        <f t="shared" si="37"/>
        <v>2899555</v>
      </c>
      <c r="AE55" s="1">
        <f t="shared" si="37"/>
        <v>8069180</v>
      </c>
      <c r="AF55" s="1"/>
      <c r="AG55" s="2">
        <f t="shared" si="37"/>
        <v>30414113</v>
      </c>
      <c r="AJ55" s="9">
        <v>1991</v>
      </c>
      <c r="AK55" s="1">
        <f t="shared" si="38"/>
        <v>93.79239166972914</v>
      </c>
      <c r="AL55" s="1">
        <f t="shared" si="34"/>
        <v>1169.4080265683574</v>
      </c>
      <c r="AM55" s="1">
        <f t="shared" si="34"/>
        <v>162.08751659530907</v>
      </c>
      <c r="AN55" s="1">
        <f t="shared" si="34"/>
        <v>1.551962283867697</v>
      </c>
      <c r="AO55" s="1">
        <f t="shared" si="34"/>
        <v>210.76491043699608</v>
      </c>
      <c r="AP55" s="1"/>
      <c r="AQ55" s="1">
        <f t="shared" si="35"/>
        <v>192.78550059967228</v>
      </c>
      <c r="AR55" s="1">
        <f t="shared" si="39"/>
        <v>155.5714588938543</v>
      </c>
    </row>
    <row r="56" spans="1:44" ht="12.75">
      <c r="A56" s="9">
        <v>1992</v>
      </c>
      <c r="B56" s="2">
        <f t="shared" si="30"/>
        <v>15098</v>
      </c>
      <c r="C56" s="2">
        <f t="shared" si="30"/>
        <v>22628</v>
      </c>
      <c r="D56">
        <f t="shared" si="30"/>
        <v>316</v>
      </c>
      <c r="E56">
        <f t="shared" si="30"/>
        <v>70</v>
      </c>
      <c r="F56">
        <f t="shared" si="30"/>
        <v>16012</v>
      </c>
      <c r="G56" s="29" t="s">
        <v>0</v>
      </c>
      <c r="H56" s="2">
        <f t="shared" si="30"/>
        <v>54124</v>
      </c>
      <c r="J56" s="9">
        <v>1992</v>
      </c>
      <c r="K56" s="2">
        <f t="shared" si="31"/>
        <v>15098</v>
      </c>
      <c r="L56" s="2">
        <f t="shared" si="31"/>
        <v>22628</v>
      </c>
      <c r="M56" s="2">
        <f t="shared" si="31"/>
        <v>16398</v>
      </c>
      <c r="N56" s="2">
        <f t="shared" si="31"/>
        <v>54124</v>
      </c>
      <c r="O56" s="2"/>
      <c r="P56" s="9">
        <f t="shared" si="36"/>
        <v>1992</v>
      </c>
      <c r="Q56" s="2">
        <f t="shared" si="32"/>
        <v>27.895203606533148</v>
      </c>
      <c r="R56" s="2">
        <f t="shared" si="32"/>
        <v>41.807700835119356</v>
      </c>
      <c r="S56" s="1">
        <f t="shared" si="32"/>
        <v>0.583844505210258</v>
      </c>
      <c r="T56" s="1">
        <f t="shared" si="32"/>
        <v>0.12933264355923435</v>
      </c>
      <c r="U56" s="1">
        <f t="shared" si="32"/>
        <v>29.583918409578008</v>
      </c>
      <c r="V56" s="29" t="s">
        <v>0</v>
      </c>
      <c r="W56" s="2">
        <f t="shared" si="32"/>
        <v>100</v>
      </c>
      <c r="Z56" s="9">
        <v>1992</v>
      </c>
      <c r="AA56" s="2">
        <f t="shared" si="37"/>
        <v>17092236</v>
      </c>
      <c r="AB56" s="2">
        <f t="shared" si="37"/>
        <v>2176894</v>
      </c>
      <c r="AC56" s="1">
        <f t="shared" si="37"/>
        <v>188648</v>
      </c>
      <c r="AD56" s="1">
        <f t="shared" si="37"/>
        <v>3039104</v>
      </c>
      <c r="AE56" s="1">
        <f t="shared" si="37"/>
        <v>8379039</v>
      </c>
      <c r="AF56" s="1"/>
      <c r="AG56" s="2">
        <f t="shared" si="37"/>
        <v>30875921</v>
      </c>
      <c r="AJ56" s="9">
        <v>1992</v>
      </c>
      <c r="AK56" s="1">
        <f t="shared" si="38"/>
        <v>88.33250371689228</v>
      </c>
      <c r="AL56" s="1">
        <f t="shared" si="34"/>
        <v>1039.4626472395992</v>
      </c>
      <c r="AM56" s="1">
        <f t="shared" si="34"/>
        <v>167.50773928162502</v>
      </c>
      <c r="AN56" s="1">
        <f t="shared" si="34"/>
        <v>2.303310449395611</v>
      </c>
      <c r="AO56" s="1">
        <f t="shared" si="34"/>
        <v>191.09590013842876</v>
      </c>
      <c r="AP56" s="1"/>
      <c r="AQ56" s="1">
        <f t="shared" si="35"/>
        <v>175.29517581030214</v>
      </c>
      <c r="AR56" s="1">
        <f t="shared" si="39"/>
        <v>141.27935964384986</v>
      </c>
    </row>
    <row r="57" spans="1:44" ht="12.75">
      <c r="A57" s="9">
        <v>1993</v>
      </c>
      <c r="B57" s="2">
        <f t="shared" si="30"/>
        <v>16312</v>
      </c>
      <c r="C57" s="2">
        <f t="shared" si="30"/>
        <v>22488</v>
      </c>
      <c r="D57">
        <f t="shared" si="30"/>
        <v>380</v>
      </c>
      <c r="E57">
        <f t="shared" si="30"/>
        <v>92</v>
      </c>
      <c r="F57">
        <f t="shared" si="30"/>
        <v>16042</v>
      </c>
      <c r="G57" s="29" t="s">
        <v>0</v>
      </c>
      <c r="H57" s="2">
        <f t="shared" si="30"/>
        <v>55314</v>
      </c>
      <c r="J57" s="9">
        <v>1993</v>
      </c>
      <c r="K57" s="2">
        <f t="shared" si="31"/>
        <v>16312</v>
      </c>
      <c r="L57" s="2">
        <f t="shared" si="31"/>
        <v>22488</v>
      </c>
      <c r="M57" s="2">
        <f t="shared" si="31"/>
        <v>16514</v>
      </c>
      <c r="N57" s="2">
        <f t="shared" si="31"/>
        <v>55314</v>
      </c>
      <c r="O57" s="2"/>
      <c r="P57" s="9">
        <f t="shared" si="36"/>
        <v>1993</v>
      </c>
      <c r="Q57" s="2">
        <f t="shared" si="32"/>
        <v>29.48982174494703</v>
      </c>
      <c r="R57" s="2">
        <f t="shared" si="32"/>
        <v>40.655168673391906</v>
      </c>
      <c r="S57" s="1">
        <f t="shared" si="32"/>
        <v>0.6869870195610515</v>
      </c>
      <c r="T57" s="1">
        <f t="shared" si="32"/>
        <v>0.16632317315688613</v>
      </c>
      <c r="U57" s="1">
        <f t="shared" si="32"/>
        <v>29.001699388943123</v>
      </c>
      <c r="V57" s="29" t="s">
        <v>0</v>
      </c>
      <c r="W57" s="2">
        <f t="shared" si="32"/>
        <v>100</v>
      </c>
      <c r="Z57" s="9">
        <v>1993</v>
      </c>
      <c r="AA57" s="2">
        <f t="shared" si="37"/>
        <v>16931048</v>
      </c>
      <c r="AB57" s="2">
        <f t="shared" si="37"/>
        <v>2178853</v>
      </c>
      <c r="AC57" s="1">
        <f t="shared" si="37"/>
        <v>189014</v>
      </c>
      <c r="AD57" s="1">
        <f t="shared" si="37"/>
        <v>3163781</v>
      </c>
      <c r="AE57" s="1">
        <f t="shared" si="37"/>
        <v>8684512</v>
      </c>
      <c r="AF57" s="1"/>
      <c r="AG57" s="2">
        <f t="shared" si="37"/>
        <v>31147208</v>
      </c>
      <c r="AJ57" s="9">
        <v>1993</v>
      </c>
      <c r="AK57" s="1">
        <f t="shared" si="38"/>
        <v>96.3437112693792</v>
      </c>
      <c r="AL57" s="1">
        <f t="shared" si="34"/>
        <v>1032.102670533533</v>
      </c>
      <c r="AM57" s="1">
        <f t="shared" si="34"/>
        <v>201.04330896124097</v>
      </c>
      <c r="AN57" s="1">
        <f t="shared" si="34"/>
        <v>2.907913031907076</v>
      </c>
      <c r="AO57" s="1">
        <f t="shared" si="34"/>
        <v>184.71964803549122</v>
      </c>
      <c r="AP57" s="1"/>
      <c r="AQ57" s="1">
        <f t="shared" si="35"/>
        <v>177.58895115093463</v>
      </c>
      <c r="AR57" s="1">
        <f t="shared" si="39"/>
        <v>137.19015391067123</v>
      </c>
    </row>
    <row r="58" spans="1:44" ht="12.75">
      <c r="A58" s="9">
        <v>1994</v>
      </c>
      <c r="B58" s="2">
        <f t="shared" si="30"/>
        <v>20043</v>
      </c>
      <c r="C58" s="2">
        <f t="shared" si="30"/>
        <v>24102</v>
      </c>
      <c r="D58">
        <f t="shared" si="30"/>
        <v>478</v>
      </c>
      <c r="E58">
        <f t="shared" si="30"/>
        <v>127</v>
      </c>
      <c r="F58">
        <f t="shared" si="30"/>
        <v>16514</v>
      </c>
      <c r="G58" s="29" t="s">
        <v>0</v>
      </c>
      <c r="H58" s="2">
        <f t="shared" si="30"/>
        <v>61264</v>
      </c>
      <c r="J58" s="9">
        <v>1994</v>
      </c>
      <c r="K58" s="2">
        <f t="shared" si="31"/>
        <v>20043</v>
      </c>
      <c r="L58" s="2">
        <f t="shared" si="31"/>
        <v>24102</v>
      </c>
      <c r="M58" s="2">
        <f t="shared" si="31"/>
        <v>17119</v>
      </c>
      <c r="N58" s="2">
        <f t="shared" si="31"/>
        <v>61264</v>
      </c>
      <c r="O58" s="2"/>
      <c r="P58" s="9">
        <f t="shared" si="36"/>
        <v>1994</v>
      </c>
      <c r="Q58" s="2">
        <f t="shared" si="32"/>
        <v>32.71578741185689</v>
      </c>
      <c r="R58" s="2">
        <f t="shared" si="32"/>
        <v>39.34121180464874</v>
      </c>
      <c r="S58" s="1">
        <f t="shared" si="32"/>
        <v>0.7802298250195874</v>
      </c>
      <c r="T58" s="1">
        <f t="shared" si="32"/>
        <v>0.2072995560198485</v>
      </c>
      <c r="U58" s="1">
        <f t="shared" si="32"/>
        <v>26.95547140245495</v>
      </c>
      <c r="V58" s="29" t="s">
        <v>0</v>
      </c>
      <c r="W58" s="2">
        <f t="shared" si="32"/>
        <v>100</v>
      </c>
      <c r="Z58" s="9">
        <v>1994</v>
      </c>
      <c r="AA58" s="2">
        <f t="shared" si="37"/>
        <v>16731808</v>
      </c>
      <c r="AB58" s="2">
        <f t="shared" si="37"/>
        <v>2169692</v>
      </c>
      <c r="AC58" s="1">
        <f t="shared" si="37"/>
        <v>188836</v>
      </c>
      <c r="AD58" s="1">
        <f t="shared" si="37"/>
        <v>3265738</v>
      </c>
      <c r="AE58" s="1">
        <f t="shared" si="37"/>
        <v>8961105</v>
      </c>
      <c r="AF58" s="1"/>
      <c r="AG58" s="2">
        <f t="shared" si="37"/>
        <v>31317179</v>
      </c>
      <c r="AJ58" s="9">
        <v>1994</v>
      </c>
      <c r="AK58" s="1">
        <f t="shared" si="38"/>
        <v>119.78980394706895</v>
      </c>
      <c r="AL58" s="1">
        <f t="shared" si="34"/>
        <v>1110.8489131176223</v>
      </c>
      <c r="AM58" s="1">
        <f t="shared" si="34"/>
        <v>253.12969984536844</v>
      </c>
      <c r="AN58" s="1">
        <f t="shared" si="34"/>
        <v>3.888860649568336</v>
      </c>
      <c r="AO58" s="1">
        <f t="shared" si="34"/>
        <v>184.2853085640666</v>
      </c>
      <c r="AP58" s="1"/>
      <c r="AQ58" s="1">
        <f t="shared" si="35"/>
        <v>195.62426104854464</v>
      </c>
      <c r="AR58" s="1">
        <f t="shared" si="39"/>
        <v>137.8821085822209</v>
      </c>
    </row>
    <row r="59" spans="1:44" ht="12.75">
      <c r="A59" s="9">
        <v>1995</v>
      </c>
      <c r="B59" s="2">
        <f t="shared" si="30"/>
        <v>23542</v>
      </c>
      <c r="C59" s="2">
        <f t="shared" si="30"/>
        <v>25351</v>
      </c>
      <c r="D59">
        <f t="shared" si="30"/>
        <v>568</v>
      </c>
      <c r="E59">
        <f t="shared" si="30"/>
        <v>132</v>
      </c>
      <c r="F59">
        <f t="shared" si="30"/>
        <v>16048</v>
      </c>
      <c r="G59" s="29" t="s">
        <v>0</v>
      </c>
      <c r="H59" s="2">
        <f t="shared" si="30"/>
        <v>65641</v>
      </c>
      <c r="J59" s="9">
        <v>1995</v>
      </c>
      <c r="K59" s="2">
        <f t="shared" si="31"/>
        <v>23542</v>
      </c>
      <c r="L59" s="2">
        <f t="shared" si="31"/>
        <v>25351</v>
      </c>
      <c r="M59" s="2">
        <f t="shared" si="31"/>
        <v>16748</v>
      </c>
      <c r="N59" s="2">
        <f t="shared" si="31"/>
        <v>65641</v>
      </c>
      <c r="O59" s="2"/>
      <c r="P59" s="9">
        <f t="shared" si="36"/>
        <v>1995</v>
      </c>
      <c r="Q59" s="2">
        <f t="shared" si="32"/>
        <v>35.86477963467954</v>
      </c>
      <c r="R59" s="2">
        <f t="shared" si="32"/>
        <v>38.62067914870279</v>
      </c>
      <c r="S59" s="1">
        <f t="shared" si="32"/>
        <v>0.8653128380128274</v>
      </c>
      <c r="T59" s="1">
        <f t="shared" si="32"/>
        <v>0.20109382855227675</v>
      </c>
      <c r="U59" s="1">
        <f t="shared" si="32"/>
        <v>24.448134550052558</v>
      </c>
      <c r="V59" s="29" t="s">
        <v>0</v>
      </c>
      <c r="W59" s="2">
        <f t="shared" si="32"/>
        <v>100</v>
      </c>
      <c r="Z59" s="9">
        <v>1995</v>
      </c>
      <c r="AA59" s="2">
        <f t="shared" si="37"/>
        <v>16573634</v>
      </c>
      <c r="AB59" s="2">
        <f t="shared" si="37"/>
        <v>2164634</v>
      </c>
      <c r="AC59" s="1">
        <f t="shared" si="37"/>
        <v>188454</v>
      </c>
      <c r="AD59" s="1">
        <f t="shared" si="37"/>
        <v>3365734</v>
      </c>
      <c r="AE59" s="1">
        <f t="shared" si="37"/>
        <v>9201069</v>
      </c>
      <c r="AF59" s="1"/>
      <c r="AG59" s="2">
        <f t="shared" si="37"/>
        <v>31493525</v>
      </c>
      <c r="AJ59" s="9">
        <v>1995</v>
      </c>
      <c r="AK59" s="1">
        <f t="shared" si="38"/>
        <v>142.04488888797712</v>
      </c>
      <c r="AL59" s="1">
        <f t="shared" si="34"/>
        <v>1171.1448679083855</v>
      </c>
      <c r="AM59" s="1">
        <f t="shared" si="34"/>
        <v>301.3998110944846</v>
      </c>
      <c r="AN59" s="1">
        <f t="shared" si="34"/>
        <v>3.9218785560593914</v>
      </c>
      <c r="AO59" s="1">
        <f t="shared" si="34"/>
        <v>174.41451640021393</v>
      </c>
      <c r="AP59" s="1"/>
      <c r="AQ59" s="1">
        <f t="shared" si="35"/>
        <v>208.42697030580095</v>
      </c>
      <c r="AR59" s="1">
        <f t="shared" si="39"/>
        <v>131.3027248294566</v>
      </c>
    </row>
    <row r="60" spans="1:44" ht="12.75">
      <c r="A60" s="9">
        <v>1996</v>
      </c>
      <c r="B60" s="2">
        <f t="shared" si="30"/>
        <v>26027</v>
      </c>
      <c r="C60" s="2">
        <f t="shared" si="30"/>
        <v>27412</v>
      </c>
      <c r="D60">
        <f t="shared" si="30"/>
        <v>692</v>
      </c>
      <c r="E60">
        <f t="shared" si="30"/>
        <v>185</v>
      </c>
      <c r="F60">
        <f t="shared" si="30"/>
        <v>15467</v>
      </c>
      <c r="G60" s="29" t="s">
        <v>0</v>
      </c>
      <c r="H60" s="2">
        <f t="shared" si="30"/>
        <v>69783</v>
      </c>
      <c r="J60" s="9">
        <v>1996</v>
      </c>
      <c r="K60" s="2">
        <f t="shared" si="31"/>
        <v>26027</v>
      </c>
      <c r="L60" s="2">
        <f t="shared" si="31"/>
        <v>27412</v>
      </c>
      <c r="M60" s="2">
        <f t="shared" si="31"/>
        <v>16344</v>
      </c>
      <c r="N60" s="2">
        <f t="shared" si="31"/>
        <v>69783</v>
      </c>
      <c r="O60" s="2"/>
      <c r="P60" s="9">
        <f t="shared" si="36"/>
        <v>1996</v>
      </c>
      <c r="Q60" s="2">
        <f t="shared" si="32"/>
        <v>37.297049424644975</v>
      </c>
      <c r="R60" s="2">
        <f t="shared" si="32"/>
        <v>39.28177349784331</v>
      </c>
      <c r="S60" s="1">
        <f t="shared" si="32"/>
        <v>0.9916455297135406</v>
      </c>
      <c r="T60" s="1">
        <f t="shared" si="32"/>
        <v>0.26510754768353323</v>
      </c>
      <c r="U60" s="1">
        <f t="shared" si="32"/>
        <v>22.16442400011464</v>
      </c>
      <c r="V60" s="29" t="s">
        <v>0</v>
      </c>
      <c r="W60" s="2">
        <f t="shared" si="32"/>
        <v>100</v>
      </c>
      <c r="Z60" s="9">
        <v>1996</v>
      </c>
      <c r="AA60" s="2">
        <f t="shared" si="37"/>
        <v>16486069</v>
      </c>
      <c r="AB60" s="2">
        <f t="shared" si="37"/>
        <v>2168764</v>
      </c>
      <c r="AC60" s="1">
        <f t="shared" si="37"/>
        <v>188950</v>
      </c>
      <c r="AD60" s="1">
        <f t="shared" si="37"/>
        <v>3460560</v>
      </c>
      <c r="AE60" s="1">
        <f t="shared" si="37"/>
        <v>9476486</v>
      </c>
      <c r="AF60" s="1"/>
      <c r="AG60" s="2">
        <f t="shared" si="37"/>
        <v>31780829</v>
      </c>
      <c r="AJ60" s="9">
        <v>1996</v>
      </c>
      <c r="AK60" s="1">
        <f t="shared" si="38"/>
        <v>157.8726863268618</v>
      </c>
      <c r="AL60" s="1">
        <f t="shared" si="34"/>
        <v>1263.945731301331</v>
      </c>
      <c r="AM60" s="1">
        <f t="shared" si="34"/>
        <v>366.23445355914265</v>
      </c>
      <c r="AN60" s="1">
        <f t="shared" si="34"/>
        <v>5.345955567884967</v>
      </c>
      <c r="AO60" s="1">
        <f t="shared" si="34"/>
        <v>163.21450799378587</v>
      </c>
      <c r="AP60" s="1"/>
      <c r="AQ60" s="1">
        <f t="shared" si="35"/>
        <v>219.57577003419263</v>
      </c>
      <c r="AR60" s="1">
        <f t="shared" si="39"/>
        <v>124.51626527998333</v>
      </c>
    </row>
    <row r="61" spans="1:44" ht="12.75">
      <c r="A61" s="9">
        <v>1997</v>
      </c>
      <c r="B61" s="2">
        <f t="shared" si="30"/>
        <v>29811</v>
      </c>
      <c r="C61" s="2">
        <f t="shared" si="30"/>
        <v>29494</v>
      </c>
      <c r="D61">
        <f t="shared" si="30"/>
        <v>770</v>
      </c>
      <c r="E61">
        <f t="shared" si="30"/>
        <v>214</v>
      </c>
      <c r="F61">
        <f t="shared" si="30"/>
        <v>15805</v>
      </c>
      <c r="G61" s="29" t="s">
        <v>0</v>
      </c>
      <c r="H61" s="2">
        <f t="shared" si="30"/>
        <v>76094</v>
      </c>
      <c r="J61" s="9">
        <v>1997</v>
      </c>
      <c r="K61" s="2">
        <f t="shared" si="31"/>
        <v>29811</v>
      </c>
      <c r="L61" s="2">
        <f t="shared" si="31"/>
        <v>29494</v>
      </c>
      <c r="M61" s="2">
        <f t="shared" si="31"/>
        <v>16789</v>
      </c>
      <c r="N61" s="2">
        <f t="shared" si="31"/>
        <v>76094</v>
      </c>
      <c r="O61" s="2"/>
      <c r="P61" s="9">
        <f t="shared" si="36"/>
        <v>1997</v>
      </c>
      <c r="Q61" s="2">
        <f t="shared" si="32"/>
        <v>39.17654479985281</v>
      </c>
      <c r="R61" s="2">
        <f t="shared" si="32"/>
        <v>38.75995479275633</v>
      </c>
      <c r="S61" s="1">
        <f t="shared" si="32"/>
        <v>1.011906326385786</v>
      </c>
      <c r="T61" s="1">
        <f t="shared" si="32"/>
        <v>0.28123110889163405</v>
      </c>
      <c r="U61" s="1">
        <f t="shared" si="32"/>
        <v>20.77036297211344</v>
      </c>
      <c r="V61" s="29" t="s">
        <v>0</v>
      </c>
      <c r="W61" s="2">
        <f t="shared" si="32"/>
        <v>100</v>
      </c>
      <c r="Z61" s="9">
        <v>1997</v>
      </c>
      <c r="AA61" s="2">
        <f t="shared" si="37"/>
        <v>16486360</v>
      </c>
      <c r="AB61" s="2">
        <f t="shared" si="37"/>
        <v>2179344</v>
      </c>
      <c r="AC61" s="1">
        <f t="shared" si="37"/>
        <v>189104</v>
      </c>
      <c r="AD61" s="1">
        <f t="shared" si="37"/>
        <v>3568362</v>
      </c>
      <c r="AE61" s="1">
        <f t="shared" si="37"/>
        <v>9794538</v>
      </c>
      <c r="AF61" s="1"/>
      <c r="AG61" s="2">
        <f t="shared" si="37"/>
        <v>32217708</v>
      </c>
      <c r="AJ61" s="9">
        <v>1997</v>
      </c>
      <c r="AK61" s="1">
        <f t="shared" si="38"/>
        <v>180.82220696381737</v>
      </c>
      <c r="AL61" s="1">
        <f t="shared" si="34"/>
        <v>1353.3430243229154</v>
      </c>
      <c r="AM61" s="1">
        <f t="shared" si="34"/>
        <v>407.18334884507993</v>
      </c>
      <c r="AN61" s="1">
        <f t="shared" si="34"/>
        <v>5.997149392354252</v>
      </c>
      <c r="AO61" s="1">
        <f t="shared" si="34"/>
        <v>161.36544674184734</v>
      </c>
      <c r="AP61" s="1"/>
      <c r="AQ61" s="1">
        <f t="shared" si="35"/>
        <v>236.1868820711889</v>
      </c>
      <c r="AR61" s="1">
        <f t="shared" si="39"/>
        <v>123.88573675155351</v>
      </c>
    </row>
    <row r="62" spans="1:44" ht="12.75">
      <c r="A62" s="9">
        <v>1998</v>
      </c>
      <c r="B62" s="2">
        <f t="shared" si="30"/>
        <v>30111</v>
      </c>
      <c r="C62" s="2">
        <f t="shared" si="30"/>
        <v>31034</v>
      </c>
      <c r="D62">
        <f t="shared" si="30"/>
        <v>800</v>
      </c>
      <c r="E62">
        <f t="shared" si="30"/>
        <v>206</v>
      </c>
      <c r="F62">
        <f t="shared" si="30"/>
        <v>14320</v>
      </c>
      <c r="G62" s="29" t="s">
        <v>0</v>
      </c>
      <c r="H62" s="2">
        <f t="shared" si="30"/>
        <v>76471</v>
      </c>
      <c r="J62" s="9">
        <v>1998</v>
      </c>
      <c r="K62" s="2">
        <f t="shared" si="31"/>
        <v>30111</v>
      </c>
      <c r="L62" s="2">
        <f t="shared" si="31"/>
        <v>31034</v>
      </c>
      <c r="M62" s="2">
        <f t="shared" si="31"/>
        <v>15326</v>
      </c>
      <c r="N62" s="2">
        <f t="shared" si="31"/>
        <v>76471</v>
      </c>
      <c r="O62" s="2"/>
      <c r="P62" s="9">
        <f t="shared" si="36"/>
        <v>1998</v>
      </c>
      <c r="Q62" s="2">
        <f t="shared" si="32"/>
        <v>39.375711053863554</v>
      </c>
      <c r="R62" s="2">
        <f t="shared" si="32"/>
        <v>40.58270455466778</v>
      </c>
      <c r="S62" s="1">
        <f t="shared" si="32"/>
        <v>1.0461482130480835</v>
      </c>
      <c r="T62" s="1">
        <f t="shared" si="32"/>
        <v>0.2693831648598815</v>
      </c>
      <c r="U62" s="1">
        <f t="shared" si="32"/>
        <v>18.726053013560694</v>
      </c>
      <c r="V62" s="29" t="s">
        <v>0</v>
      </c>
      <c r="W62" s="2">
        <f t="shared" si="32"/>
        <v>100</v>
      </c>
      <c r="Z62" s="9">
        <v>1998</v>
      </c>
      <c r="AA62" s="2">
        <f t="shared" si="37"/>
        <v>16508401</v>
      </c>
      <c r="AB62" s="2">
        <f t="shared" si="37"/>
        <v>2190933</v>
      </c>
      <c r="AC62" s="1">
        <f t="shared" si="37"/>
        <v>190365</v>
      </c>
      <c r="AD62" s="1">
        <f t="shared" si="37"/>
        <v>3667750</v>
      </c>
      <c r="AE62" s="1">
        <f t="shared" si="37"/>
        <v>10125345</v>
      </c>
      <c r="AF62" s="1"/>
      <c r="AG62" s="2">
        <f t="shared" si="37"/>
        <v>32682794</v>
      </c>
      <c r="AJ62" s="9">
        <v>1998</v>
      </c>
      <c r="AK62" s="1">
        <f t="shared" si="38"/>
        <v>182.3980408520486</v>
      </c>
      <c r="AL62" s="1">
        <f t="shared" si="34"/>
        <v>1416.47416876737</v>
      </c>
      <c r="AM62" s="1">
        <f t="shared" si="34"/>
        <v>420.24531820450187</v>
      </c>
      <c r="AN62" s="1">
        <f t="shared" si="34"/>
        <v>5.616522391111717</v>
      </c>
      <c r="AO62" s="1">
        <f t="shared" si="34"/>
        <v>141.42727976182542</v>
      </c>
      <c r="AP62" s="1"/>
      <c r="AQ62" s="1">
        <f t="shared" si="35"/>
        <v>233.9793837699433</v>
      </c>
      <c r="AR62" s="1">
        <f t="shared" si="39"/>
        <v>109.60091422294626</v>
      </c>
    </row>
    <row r="63" spans="1:44" ht="12.75">
      <c r="A63" s="9">
        <v>1999</v>
      </c>
      <c r="B63" s="2">
        <f aca="true" t="shared" si="40" ref="B63:H64">B20-B41</f>
        <v>30273</v>
      </c>
      <c r="C63" s="2">
        <f t="shared" si="40"/>
        <v>30992</v>
      </c>
      <c r="D63">
        <f t="shared" si="40"/>
        <v>803</v>
      </c>
      <c r="E63">
        <f t="shared" si="40"/>
        <v>184</v>
      </c>
      <c r="F63">
        <f t="shared" si="40"/>
        <v>12342</v>
      </c>
      <c r="G63" s="29" t="s">
        <v>0</v>
      </c>
      <c r="H63" s="2">
        <f t="shared" si="40"/>
        <v>74594</v>
      </c>
      <c r="J63" s="9">
        <v>1999</v>
      </c>
      <c r="K63" s="2">
        <f aca="true" t="shared" si="41" ref="K63:N64">K20-K41</f>
        <v>30273</v>
      </c>
      <c r="L63" s="2">
        <f t="shared" si="41"/>
        <v>30992</v>
      </c>
      <c r="M63" s="2">
        <f t="shared" si="41"/>
        <v>13329</v>
      </c>
      <c r="N63" s="2">
        <f t="shared" si="41"/>
        <v>74594</v>
      </c>
      <c r="O63" s="2"/>
      <c r="P63" s="9">
        <f t="shared" si="36"/>
        <v>1999</v>
      </c>
      <c r="Q63" s="2">
        <f t="shared" si="32"/>
        <v>40.58369305842293</v>
      </c>
      <c r="R63" s="2">
        <f t="shared" si="32"/>
        <v>41.547577553154404</v>
      </c>
      <c r="S63" s="1">
        <f t="shared" si="32"/>
        <v>1.0764940879963536</v>
      </c>
      <c r="T63" s="1">
        <f t="shared" si="32"/>
        <v>0.24666863286591417</v>
      </c>
      <c r="U63" s="1">
        <f t="shared" si="32"/>
        <v>16.545566667560394</v>
      </c>
      <c r="V63" s="29" t="s">
        <v>0</v>
      </c>
      <c r="W63" s="2">
        <f t="shared" si="32"/>
        <v>100</v>
      </c>
      <c r="Z63" s="9">
        <v>1999</v>
      </c>
      <c r="AA63" s="2">
        <f t="shared" si="37"/>
        <v>16526103</v>
      </c>
      <c r="AB63" s="2">
        <f t="shared" si="37"/>
        <v>2205359</v>
      </c>
      <c r="AC63" s="1">
        <f t="shared" si="37"/>
        <v>190971</v>
      </c>
      <c r="AD63" s="1">
        <f t="shared" si="37"/>
        <v>3763072</v>
      </c>
      <c r="AE63" s="1">
        <f t="shared" si="37"/>
        <v>10459616</v>
      </c>
      <c r="AF63" s="1"/>
      <c r="AG63" s="2">
        <f t="shared" si="37"/>
        <v>33145121</v>
      </c>
      <c r="AJ63" s="9">
        <v>1999</v>
      </c>
      <c r="AK63" s="1">
        <f t="shared" si="38"/>
        <v>183.1829318745018</v>
      </c>
      <c r="AL63" s="1">
        <f>(C63/AB63)*100000</f>
        <v>1405.304079743933</v>
      </c>
      <c r="AM63" s="1">
        <f>(D63/AC63)*100000</f>
        <v>420.48269108922295</v>
      </c>
      <c r="AN63" s="1">
        <f>(E63/AD63)*100000</f>
        <v>4.889622095989659</v>
      </c>
      <c r="AO63" s="1">
        <f>(F63/AE63)*100000</f>
        <v>117.99668362586159</v>
      </c>
      <c r="AP63" s="1"/>
      <c r="AQ63" s="1">
        <f t="shared" si="35"/>
        <v>225.05273098867252</v>
      </c>
      <c r="AR63" s="1">
        <f t="shared" si="39"/>
        <v>92.47478381443602</v>
      </c>
    </row>
    <row r="64" spans="1:23" s="4" customFormat="1" ht="12.75">
      <c r="A64" s="13" t="s">
        <v>14</v>
      </c>
      <c r="B64" s="21">
        <f t="shared" si="40"/>
        <v>277253</v>
      </c>
      <c r="C64" s="21">
        <f t="shared" si="40"/>
        <v>340841</v>
      </c>
      <c r="D64" s="4">
        <f t="shared" si="40"/>
        <v>6218</v>
      </c>
      <c r="E64" s="4">
        <f t="shared" si="40"/>
        <v>1444</v>
      </c>
      <c r="F64" s="4">
        <f t="shared" si="40"/>
        <v>427412</v>
      </c>
      <c r="G64" s="12" t="s">
        <v>0</v>
      </c>
      <c r="H64" s="21">
        <f t="shared" si="40"/>
        <v>1053168</v>
      </c>
      <c r="J64" s="13" t="s">
        <v>14</v>
      </c>
      <c r="K64" s="21">
        <f t="shared" si="41"/>
        <v>277253</v>
      </c>
      <c r="L64" s="21">
        <f t="shared" si="41"/>
        <v>340841</v>
      </c>
      <c r="M64" s="21">
        <f t="shared" si="41"/>
        <v>435074</v>
      </c>
      <c r="N64" s="21">
        <f t="shared" si="41"/>
        <v>1053168</v>
      </c>
      <c r="O64" s="21"/>
      <c r="P64" s="13" t="str">
        <f t="shared" si="36"/>
        <v>Total</v>
      </c>
      <c r="Q64" s="21">
        <f t="shared" si="32"/>
        <v>26.325619464320983</v>
      </c>
      <c r="R64" s="21">
        <f t="shared" si="32"/>
        <v>32.36340261002993</v>
      </c>
      <c r="S64" s="23">
        <f t="shared" si="32"/>
        <v>0.5904091275086216</v>
      </c>
      <c r="T64" s="23">
        <f t="shared" si="32"/>
        <v>0.13711012867842548</v>
      </c>
      <c r="U64" s="23">
        <f t="shared" si="32"/>
        <v>40.58345866946204</v>
      </c>
      <c r="V64" s="12" t="s">
        <v>0</v>
      </c>
      <c r="W64" s="21">
        <f t="shared" si="32"/>
        <v>100</v>
      </c>
    </row>
    <row r="65" spans="2:23" ht="12.75">
      <c r="B65" s="2"/>
      <c r="C65" s="2"/>
      <c r="D65" s="2"/>
      <c r="E65" s="2"/>
      <c r="F65" s="2"/>
      <c r="G65" s="2"/>
      <c r="H65" s="2"/>
      <c r="K65" s="2"/>
      <c r="L65" s="2"/>
      <c r="M65" s="2"/>
      <c r="N65" s="2"/>
      <c r="O65" s="2"/>
      <c r="Q65" s="3"/>
      <c r="R65" s="3"/>
      <c r="S65" s="3"/>
      <c r="T65" s="3"/>
      <c r="U65" s="3"/>
      <c r="V65" s="3"/>
      <c r="W65" s="3"/>
    </row>
    <row r="66" spans="2:15" ht="12.75">
      <c r="B66" s="2"/>
      <c r="C66" s="2"/>
      <c r="D66" s="2"/>
      <c r="E66" s="2"/>
      <c r="F66" s="2"/>
      <c r="G66" s="2"/>
      <c r="H66" s="2"/>
      <c r="K66" s="2"/>
      <c r="L66" s="2"/>
      <c r="M66" s="2"/>
      <c r="N66" s="2"/>
      <c r="O66" s="2"/>
    </row>
    <row r="67" spans="1:44" s="26" customFormat="1" ht="24.75" customHeight="1">
      <c r="A67" s="31" t="str">
        <f>CONCATENATE("Parole &amp; Probation Admissions, All Races: ",$A$1)</f>
        <v>Parole &amp; Probation Admissions, All Races: CALIFORNIA</v>
      </c>
      <c r="B67" s="31"/>
      <c r="C67" s="31"/>
      <c r="D67" s="31"/>
      <c r="E67" s="31"/>
      <c r="F67" s="31"/>
      <c r="G67" s="31"/>
      <c r="H67" s="31"/>
      <c r="J67" s="31" t="str">
        <f>CONCATENATE("Parole &amp; Probation Admissions, BW + Balance: ",$A$1)</f>
        <v>Parole &amp; Probation Admissions, BW + Balance: CALIFORNIA</v>
      </c>
      <c r="K67" s="31"/>
      <c r="L67" s="31"/>
      <c r="M67" s="31"/>
      <c r="N67" s="31"/>
      <c r="O67" s="27"/>
      <c r="Z67" s="30" t="str">
        <f>CONCATENATE("Total Population, By Race: ",$A$1)</f>
        <v>Total Population, By Race: CALIFORNIA</v>
      </c>
      <c r="AA67" s="30"/>
      <c r="AB67" s="30"/>
      <c r="AC67" s="30"/>
      <c r="AD67" s="30"/>
      <c r="AE67" s="30"/>
      <c r="AF67" s="30"/>
      <c r="AG67" s="30"/>
      <c r="AJ67" s="30" t="str">
        <f>CONCATENATE("Parole &amp; Probation Admissions, per 100,000 By Race: ",$A$1)</f>
        <v>Parole &amp; Probation Admissions, per 100,000 By Race: CALIFORNIA</v>
      </c>
      <c r="AK67" s="30"/>
      <c r="AL67" s="30"/>
      <c r="AM67" s="30"/>
      <c r="AN67" s="30"/>
      <c r="AO67" s="30"/>
      <c r="AP67" s="30"/>
      <c r="AQ67" s="30"/>
      <c r="AR67" s="30"/>
    </row>
    <row r="68" spans="1:44" ht="12.75">
      <c r="A68" s="20" t="s">
        <v>26</v>
      </c>
      <c r="B68" s="19" t="s">
        <v>12</v>
      </c>
      <c r="C68" s="19" t="s">
        <v>13</v>
      </c>
      <c r="D68" s="19" t="s">
        <v>29</v>
      </c>
      <c r="E68" s="19" t="s">
        <v>30</v>
      </c>
      <c r="F68" s="19" t="s">
        <v>27</v>
      </c>
      <c r="G68" s="19" t="s">
        <v>28</v>
      </c>
      <c r="H68" s="19" t="s">
        <v>14</v>
      </c>
      <c r="J68" s="20" t="s">
        <v>26</v>
      </c>
      <c r="K68" s="19" t="s">
        <v>12</v>
      </c>
      <c r="L68" s="19" t="s">
        <v>13</v>
      </c>
      <c r="M68" s="19" t="s">
        <v>31</v>
      </c>
      <c r="N68" s="19" t="s">
        <v>14</v>
      </c>
      <c r="O68" s="2"/>
      <c r="Z68" s="20" t="s">
        <v>26</v>
      </c>
      <c r="AA68" s="19" t="s">
        <v>12</v>
      </c>
      <c r="AB68" s="19" t="s">
        <v>13</v>
      </c>
      <c r="AC68" s="19" t="s">
        <v>29</v>
      </c>
      <c r="AD68" s="19" t="s">
        <v>30</v>
      </c>
      <c r="AE68" s="19" t="s">
        <v>27</v>
      </c>
      <c r="AF68" s="19" t="s">
        <v>28</v>
      </c>
      <c r="AG68" s="19" t="s">
        <v>14</v>
      </c>
      <c r="AJ68" s="20" t="s">
        <v>26</v>
      </c>
      <c r="AK68" s="19" t="s">
        <v>12</v>
      </c>
      <c r="AL68" s="19" t="s">
        <v>13</v>
      </c>
      <c r="AM68" s="19" t="s">
        <v>29</v>
      </c>
      <c r="AN68" s="19" t="s">
        <v>30</v>
      </c>
      <c r="AO68" s="19" t="s">
        <v>27</v>
      </c>
      <c r="AP68" s="19" t="s">
        <v>28</v>
      </c>
      <c r="AQ68" s="19" t="s">
        <v>14</v>
      </c>
      <c r="AR68" s="19" t="s">
        <v>31</v>
      </c>
    </row>
    <row r="69" spans="1:44" ht="12.75">
      <c r="A69" s="9">
        <v>1983</v>
      </c>
      <c r="B69">
        <v>2768</v>
      </c>
      <c r="C69">
        <v>3076</v>
      </c>
      <c r="D69">
        <v>64</v>
      </c>
      <c r="E69">
        <v>20</v>
      </c>
      <c r="F69">
        <v>2342</v>
      </c>
      <c r="G69" s="29" t="s">
        <v>0</v>
      </c>
      <c r="H69" s="2">
        <f>SUM(B69:G69)</f>
        <v>8270</v>
      </c>
      <c r="J69" s="9">
        <v>1983</v>
      </c>
      <c r="K69" s="2">
        <f>B69</f>
        <v>2768</v>
      </c>
      <c r="L69" s="2">
        <f>C69</f>
        <v>3076</v>
      </c>
      <c r="M69" s="2">
        <f aca="true" t="shared" si="42" ref="M69:M86">N69-K69-L69</f>
        <v>2426</v>
      </c>
      <c r="N69" s="2">
        <f>H69</f>
        <v>8270</v>
      </c>
      <c r="O69" s="2"/>
      <c r="Z69" s="9">
        <v>1983</v>
      </c>
      <c r="AA69" s="2">
        <f>AA47</f>
        <v>16214626</v>
      </c>
      <c r="AB69" s="2">
        <f aca="true" t="shared" si="43" ref="AB69:AG69">AB47</f>
        <v>1873193</v>
      </c>
      <c r="AC69" s="1">
        <f t="shared" si="43"/>
        <v>176170</v>
      </c>
      <c r="AD69" s="1">
        <f t="shared" si="43"/>
        <v>1708363</v>
      </c>
      <c r="AE69" s="1">
        <f t="shared" si="43"/>
        <v>5387713</v>
      </c>
      <c r="AF69" s="1"/>
      <c r="AG69" s="2">
        <f t="shared" si="43"/>
        <v>25360065</v>
      </c>
      <c r="AJ69" s="9">
        <v>1983</v>
      </c>
      <c r="AK69" s="1">
        <f>(B69/AA69)*100000</f>
        <v>17.07100737321971</v>
      </c>
      <c r="AL69" s="1">
        <f aca="true" t="shared" si="44" ref="AL69:AO84">(C69/AB69)*100000</f>
        <v>164.21158951586943</v>
      </c>
      <c r="AM69" s="1">
        <f t="shared" si="44"/>
        <v>36.32854629051484</v>
      </c>
      <c r="AN69" s="1">
        <f t="shared" si="44"/>
        <v>1.1707113769146253</v>
      </c>
      <c r="AO69" s="1">
        <f t="shared" si="44"/>
        <v>43.46927908001039</v>
      </c>
      <c r="AP69" s="1"/>
      <c r="AQ69" s="1">
        <f aca="true" t="shared" si="45" ref="AQ69:AQ85">(H69/AG69)*100000</f>
        <v>32.61032651138709</v>
      </c>
      <c r="AR69" s="1">
        <f>(SUM(D69:F69)/SUM(AC69:AE69))*100000</f>
        <v>33.359707578649015</v>
      </c>
    </row>
    <row r="70" spans="1:44" ht="12.75">
      <c r="A70" s="9">
        <v>1984</v>
      </c>
      <c r="B70">
        <v>3664</v>
      </c>
      <c r="C70">
        <v>4253</v>
      </c>
      <c r="D70">
        <v>64</v>
      </c>
      <c r="E70">
        <v>26</v>
      </c>
      <c r="F70">
        <v>3199</v>
      </c>
      <c r="G70" s="29" t="s">
        <v>0</v>
      </c>
      <c r="H70" s="2">
        <f aca="true" t="shared" si="46" ref="H70:H86">SUM(B70:G70)</f>
        <v>11206</v>
      </c>
      <c r="J70" s="9">
        <v>1984</v>
      </c>
      <c r="K70" s="2">
        <f aca="true" t="shared" si="47" ref="K70:L85">B70</f>
        <v>3664</v>
      </c>
      <c r="L70" s="2">
        <f t="shared" si="47"/>
        <v>4253</v>
      </c>
      <c r="M70" s="2">
        <f t="shared" si="42"/>
        <v>3289</v>
      </c>
      <c r="N70" s="2">
        <f aca="true" t="shared" si="48" ref="N70:N85">H70</f>
        <v>11206</v>
      </c>
      <c r="O70" s="2"/>
      <c r="Z70" s="9">
        <v>1984</v>
      </c>
      <c r="AA70" s="2">
        <f aca="true" t="shared" si="49" ref="AA70:AG85">AA48</f>
        <v>16272251</v>
      </c>
      <c r="AB70" s="2">
        <f t="shared" si="49"/>
        <v>1895610</v>
      </c>
      <c r="AC70" s="1">
        <f t="shared" si="49"/>
        <v>179055</v>
      </c>
      <c r="AD70" s="1">
        <f t="shared" si="49"/>
        <v>1841142</v>
      </c>
      <c r="AE70" s="1">
        <f t="shared" si="49"/>
        <v>5656349</v>
      </c>
      <c r="AF70" s="1"/>
      <c r="AG70" s="2">
        <f t="shared" si="49"/>
        <v>25844407</v>
      </c>
      <c r="AJ70" s="9">
        <v>1984</v>
      </c>
      <c r="AK70" s="1">
        <f aca="true" t="shared" si="50" ref="AK70:AK85">(B70/AA70)*100000</f>
        <v>22.51686014430333</v>
      </c>
      <c r="AL70" s="1">
        <f t="shared" si="44"/>
        <v>224.36049609360575</v>
      </c>
      <c r="AM70" s="1">
        <f t="shared" si="44"/>
        <v>35.743207394376036</v>
      </c>
      <c r="AN70" s="1">
        <f t="shared" si="44"/>
        <v>1.4121670137338673</v>
      </c>
      <c r="AO70" s="1">
        <f t="shared" si="44"/>
        <v>56.555916192582885</v>
      </c>
      <c r="AP70" s="1"/>
      <c r="AQ70" s="1">
        <f t="shared" si="45"/>
        <v>43.35947812615704</v>
      </c>
      <c r="AR70" s="1">
        <f aca="true" t="shared" si="51" ref="AR70:AR85">(SUM(D70:F70)/SUM(AC70:AE70))*100000</f>
        <v>42.84478983126005</v>
      </c>
    </row>
    <row r="71" spans="1:44" ht="12.75">
      <c r="A71" s="9">
        <v>1985</v>
      </c>
      <c r="B71">
        <v>4827</v>
      </c>
      <c r="C71">
        <v>5936</v>
      </c>
      <c r="D71">
        <v>74</v>
      </c>
      <c r="E71">
        <v>15</v>
      </c>
      <c r="F71">
        <v>4613</v>
      </c>
      <c r="G71" s="29" t="s">
        <v>0</v>
      </c>
      <c r="H71" s="2">
        <f t="shared" si="46"/>
        <v>15465</v>
      </c>
      <c r="J71" s="9">
        <v>1985</v>
      </c>
      <c r="K71" s="2">
        <f t="shared" si="47"/>
        <v>4827</v>
      </c>
      <c r="L71" s="2">
        <f t="shared" si="47"/>
        <v>5936</v>
      </c>
      <c r="M71" s="2">
        <f t="shared" si="42"/>
        <v>4702</v>
      </c>
      <c r="N71" s="2">
        <f t="shared" si="48"/>
        <v>15465</v>
      </c>
      <c r="Z71" s="9">
        <v>1985</v>
      </c>
      <c r="AA71" s="2">
        <f t="shared" si="49"/>
        <v>16400314</v>
      </c>
      <c r="AB71" s="2">
        <f t="shared" si="49"/>
        <v>1924469</v>
      </c>
      <c r="AC71" s="1">
        <f t="shared" si="49"/>
        <v>181639</v>
      </c>
      <c r="AD71" s="1">
        <f t="shared" si="49"/>
        <v>1983723</v>
      </c>
      <c r="AE71" s="1">
        <f t="shared" si="49"/>
        <v>5950957</v>
      </c>
      <c r="AF71" s="1"/>
      <c r="AG71" s="2">
        <f t="shared" si="49"/>
        <v>26441102</v>
      </c>
      <c r="AJ71" s="9">
        <v>1985</v>
      </c>
      <c r="AK71" s="1">
        <f t="shared" si="50"/>
        <v>29.432363307190336</v>
      </c>
      <c r="AL71" s="1">
        <f t="shared" si="44"/>
        <v>308.44872014046473</v>
      </c>
      <c r="AM71" s="1">
        <f t="shared" si="44"/>
        <v>40.7401494172507</v>
      </c>
      <c r="AN71" s="1">
        <f t="shared" si="44"/>
        <v>0.7561539589952831</v>
      </c>
      <c r="AO71" s="1">
        <f t="shared" si="44"/>
        <v>77.51694391339073</v>
      </c>
      <c r="AP71" s="1"/>
      <c r="AQ71" s="1">
        <f t="shared" si="45"/>
        <v>58.488485086589804</v>
      </c>
      <c r="AR71" s="1">
        <f t="shared" si="51"/>
        <v>57.93266627395991</v>
      </c>
    </row>
    <row r="72" spans="1:44" ht="12.75">
      <c r="A72" s="9">
        <v>1986</v>
      </c>
      <c r="B72">
        <v>4640</v>
      </c>
      <c r="C72">
        <v>6093</v>
      </c>
      <c r="D72">
        <v>95</v>
      </c>
      <c r="E72">
        <v>14</v>
      </c>
      <c r="F72">
        <v>4833</v>
      </c>
      <c r="G72" s="29" t="s">
        <v>0</v>
      </c>
      <c r="H72" s="2">
        <f t="shared" si="46"/>
        <v>15675</v>
      </c>
      <c r="J72" s="9">
        <v>1986</v>
      </c>
      <c r="K72" s="2">
        <f t="shared" si="47"/>
        <v>4640</v>
      </c>
      <c r="L72" s="2">
        <f t="shared" si="47"/>
        <v>6093</v>
      </c>
      <c r="M72" s="2">
        <f t="shared" si="42"/>
        <v>4942</v>
      </c>
      <c r="N72" s="2">
        <f t="shared" si="48"/>
        <v>15675</v>
      </c>
      <c r="Z72" s="9">
        <v>1986</v>
      </c>
      <c r="AA72" s="2">
        <f t="shared" si="49"/>
        <v>16551852</v>
      </c>
      <c r="AB72" s="2">
        <f t="shared" si="49"/>
        <v>1959861</v>
      </c>
      <c r="AC72" s="1">
        <f t="shared" si="49"/>
        <v>183853</v>
      </c>
      <c r="AD72" s="1">
        <f t="shared" si="49"/>
        <v>2133289</v>
      </c>
      <c r="AE72" s="1">
        <f t="shared" si="49"/>
        <v>6273304</v>
      </c>
      <c r="AF72" s="1"/>
      <c r="AG72" s="2">
        <f t="shared" si="49"/>
        <v>27102159</v>
      </c>
      <c r="AJ72" s="9">
        <v>1986</v>
      </c>
      <c r="AK72" s="1">
        <f t="shared" si="50"/>
        <v>28.033116777506226</v>
      </c>
      <c r="AL72" s="1">
        <f t="shared" si="44"/>
        <v>310.8893947070736</v>
      </c>
      <c r="AM72" s="1">
        <f t="shared" si="44"/>
        <v>51.6717159904924</v>
      </c>
      <c r="AN72" s="1">
        <f t="shared" si="44"/>
        <v>0.6562636379787268</v>
      </c>
      <c r="AO72" s="1">
        <f t="shared" si="44"/>
        <v>77.0407428047485</v>
      </c>
      <c r="AP72" s="1"/>
      <c r="AQ72" s="1">
        <f t="shared" si="45"/>
        <v>57.83672068339648</v>
      </c>
      <c r="AR72" s="1">
        <f t="shared" si="51"/>
        <v>57.52902701442976</v>
      </c>
    </row>
    <row r="73" spans="1:44" ht="12.75">
      <c r="A73" s="9">
        <v>1987</v>
      </c>
      <c r="B73">
        <v>4042</v>
      </c>
      <c r="C73">
        <v>4609</v>
      </c>
      <c r="D73">
        <v>67</v>
      </c>
      <c r="E73">
        <v>7</v>
      </c>
      <c r="F73">
        <v>3963</v>
      </c>
      <c r="G73" s="29" t="s">
        <v>0</v>
      </c>
      <c r="H73" s="2">
        <f t="shared" si="46"/>
        <v>12688</v>
      </c>
      <c r="J73" s="9">
        <v>1987</v>
      </c>
      <c r="K73" s="2">
        <f t="shared" si="47"/>
        <v>4042</v>
      </c>
      <c r="L73" s="2">
        <f t="shared" si="47"/>
        <v>4609</v>
      </c>
      <c r="M73" s="2">
        <f t="shared" si="42"/>
        <v>4037</v>
      </c>
      <c r="N73" s="2">
        <f t="shared" si="48"/>
        <v>12688</v>
      </c>
      <c r="Z73" s="9">
        <v>1987</v>
      </c>
      <c r="AA73" s="2">
        <f t="shared" si="49"/>
        <v>16693315</v>
      </c>
      <c r="AB73" s="2">
        <f t="shared" si="49"/>
        <v>1996255</v>
      </c>
      <c r="AC73" s="1">
        <f t="shared" si="49"/>
        <v>185521</v>
      </c>
      <c r="AD73" s="1">
        <f t="shared" si="49"/>
        <v>2279946</v>
      </c>
      <c r="AE73" s="1">
        <f t="shared" si="49"/>
        <v>6622000</v>
      </c>
      <c r="AF73" s="1"/>
      <c r="AG73" s="2">
        <f t="shared" si="49"/>
        <v>27777037</v>
      </c>
      <c r="AJ73" s="9">
        <v>1987</v>
      </c>
      <c r="AK73" s="1">
        <f t="shared" si="50"/>
        <v>24.213285378009104</v>
      </c>
      <c r="AL73" s="1">
        <f t="shared" si="44"/>
        <v>230.88232715760262</v>
      </c>
      <c r="AM73" s="1">
        <f t="shared" si="44"/>
        <v>36.11450994766091</v>
      </c>
      <c r="AN73" s="1">
        <f t="shared" si="44"/>
        <v>0.30702481550001626</v>
      </c>
      <c r="AO73" s="1">
        <f t="shared" si="44"/>
        <v>59.84596798550287</v>
      </c>
      <c r="AP73" s="1"/>
      <c r="AQ73" s="1">
        <f t="shared" si="45"/>
        <v>45.678018141387795</v>
      </c>
      <c r="AR73" s="1">
        <f t="shared" si="51"/>
        <v>44.423820191038935</v>
      </c>
    </row>
    <row r="74" spans="1:44" ht="12.75">
      <c r="A74" s="9">
        <v>1988</v>
      </c>
      <c r="B74">
        <v>4291</v>
      </c>
      <c r="C74">
        <v>5863</v>
      </c>
      <c r="D74">
        <v>74</v>
      </c>
      <c r="E74">
        <v>6</v>
      </c>
      <c r="F74">
        <v>4760</v>
      </c>
      <c r="G74" s="29" t="s">
        <v>0</v>
      </c>
      <c r="H74" s="2">
        <f t="shared" si="46"/>
        <v>14994</v>
      </c>
      <c r="J74" s="9">
        <v>1988</v>
      </c>
      <c r="K74" s="2">
        <f t="shared" si="47"/>
        <v>4291</v>
      </c>
      <c r="L74" s="2">
        <f t="shared" si="47"/>
        <v>5863</v>
      </c>
      <c r="M74" s="2">
        <f t="shared" si="42"/>
        <v>4840</v>
      </c>
      <c r="N74" s="2">
        <f t="shared" si="48"/>
        <v>14994</v>
      </c>
      <c r="Z74" s="9">
        <v>1988</v>
      </c>
      <c r="AA74" s="2">
        <f t="shared" si="49"/>
        <v>16819508</v>
      </c>
      <c r="AB74" s="2">
        <f t="shared" si="49"/>
        <v>2033039</v>
      </c>
      <c r="AC74" s="1">
        <f t="shared" si="49"/>
        <v>186026</v>
      </c>
      <c r="AD74" s="1">
        <f t="shared" si="49"/>
        <v>2430496</v>
      </c>
      <c r="AE74" s="1">
        <f t="shared" si="49"/>
        <v>6995111</v>
      </c>
      <c r="AF74" s="1"/>
      <c r="AG74" s="2">
        <f t="shared" si="49"/>
        <v>28464180</v>
      </c>
      <c r="AJ74" s="9">
        <v>1988</v>
      </c>
      <c r="AK74" s="1">
        <f t="shared" si="50"/>
        <v>25.512042326089443</v>
      </c>
      <c r="AL74" s="1">
        <f t="shared" si="44"/>
        <v>288.386007351556</v>
      </c>
      <c r="AM74" s="1">
        <f t="shared" si="44"/>
        <v>39.779385677270916</v>
      </c>
      <c r="AN74" s="1">
        <f t="shared" si="44"/>
        <v>0.24686319171066318</v>
      </c>
      <c r="AO74" s="1">
        <f t="shared" si="44"/>
        <v>68.04752633660853</v>
      </c>
      <c r="AP74" s="1"/>
      <c r="AQ74" s="1">
        <f t="shared" si="45"/>
        <v>52.67673265135338</v>
      </c>
      <c r="AR74" s="1">
        <f t="shared" si="51"/>
        <v>50.35564716214196</v>
      </c>
    </row>
    <row r="75" spans="1:44" ht="12.75">
      <c r="A75" s="9">
        <v>1989</v>
      </c>
      <c r="B75">
        <v>5262</v>
      </c>
      <c r="C75">
        <v>7993</v>
      </c>
      <c r="D75">
        <v>83</v>
      </c>
      <c r="E75">
        <v>10</v>
      </c>
      <c r="F75">
        <v>6174</v>
      </c>
      <c r="G75" s="29" t="s">
        <v>0</v>
      </c>
      <c r="H75" s="2">
        <f t="shared" si="46"/>
        <v>19522</v>
      </c>
      <c r="J75" s="9">
        <v>1989</v>
      </c>
      <c r="K75" s="2">
        <f t="shared" si="47"/>
        <v>5262</v>
      </c>
      <c r="L75" s="2">
        <f t="shared" si="47"/>
        <v>7993</v>
      </c>
      <c r="M75" s="2">
        <f t="shared" si="42"/>
        <v>6267</v>
      </c>
      <c r="N75" s="2">
        <f t="shared" si="48"/>
        <v>19522</v>
      </c>
      <c r="Z75" s="9">
        <v>1989</v>
      </c>
      <c r="AA75" s="2">
        <f t="shared" si="49"/>
        <v>16979510</v>
      </c>
      <c r="AB75" s="2">
        <f t="shared" si="49"/>
        <v>2073759</v>
      </c>
      <c r="AC75" s="1">
        <f t="shared" si="49"/>
        <v>185567</v>
      </c>
      <c r="AD75" s="1">
        <f t="shared" si="49"/>
        <v>2593776</v>
      </c>
      <c r="AE75" s="1">
        <f t="shared" si="49"/>
        <v>7385506</v>
      </c>
      <c r="AF75" s="1"/>
      <c r="AG75" s="2">
        <f t="shared" si="49"/>
        <v>29218118</v>
      </c>
      <c r="AJ75" s="9">
        <v>1989</v>
      </c>
      <c r="AK75" s="1">
        <f t="shared" si="50"/>
        <v>30.990293595044854</v>
      </c>
      <c r="AL75" s="1">
        <f t="shared" si="44"/>
        <v>385.435337471712</v>
      </c>
      <c r="AM75" s="1">
        <f t="shared" si="44"/>
        <v>44.72778026265446</v>
      </c>
      <c r="AN75" s="1">
        <f t="shared" si="44"/>
        <v>0.3855383040015792</v>
      </c>
      <c r="AO75" s="1">
        <f t="shared" si="44"/>
        <v>83.5961679538274</v>
      </c>
      <c r="AP75" s="1"/>
      <c r="AQ75" s="1">
        <f t="shared" si="45"/>
        <v>66.81470723062999</v>
      </c>
      <c r="AR75" s="1">
        <f t="shared" si="51"/>
        <v>61.653645814118825</v>
      </c>
    </row>
    <row r="76" spans="1:44" ht="12.75">
      <c r="A76" s="9">
        <v>1990</v>
      </c>
      <c r="B76">
        <v>5730</v>
      </c>
      <c r="C76">
        <v>8679</v>
      </c>
      <c r="D76">
        <v>111</v>
      </c>
      <c r="E76">
        <v>14</v>
      </c>
      <c r="F76">
        <v>6759</v>
      </c>
      <c r="G76" s="29" t="s">
        <v>0</v>
      </c>
      <c r="H76" s="2">
        <f t="shared" si="46"/>
        <v>21293</v>
      </c>
      <c r="J76" s="9">
        <v>1990</v>
      </c>
      <c r="K76" s="2">
        <f t="shared" si="47"/>
        <v>5730</v>
      </c>
      <c r="L76" s="2">
        <f t="shared" si="47"/>
        <v>8679</v>
      </c>
      <c r="M76" s="2">
        <f t="shared" si="42"/>
        <v>6884</v>
      </c>
      <c r="N76" s="2">
        <f t="shared" si="48"/>
        <v>21293</v>
      </c>
      <c r="Z76" s="9">
        <v>1990</v>
      </c>
      <c r="AA76" s="2">
        <f t="shared" si="49"/>
        <v>17089220</v>
      </c>
      <c r="AB76" s="2">
        <f t="shared" si="49"/>
        <v>2131952</v>
      </c>
      <c r="AC76" s="1">
        <f t="shared" si="49"/>
        <v>186407</v>
      </c>
      <c r="AD76" s="1">
        <f t="shared" si="49"/>
        <v>2766862</v>
      </c>
      <c r="AE76" s="1">
        <f t="shared" si="49"/>
        <v>7775669</v>
      </c>
      <c r="AF76" s="1"/>
      <c r="AG76" s="2">
        <f t="shared" si="49"/>
        <v>29950110</v>
      </c>
      <c r="AJ76" s="9">
        <v>1990</v>
      </c>
      <c r="AK76" s="1">
        <f t="shared" si="50"/>
        <v>33.52990949850256</v>
      </c>
      <c r="AL76" s="1">
        <f t="shared" si="44"/>
        <v>407.0917168866841</v>
      </c>
      <c r="AM76" s="1">
        <f t="shared" si="44"/>
        <v>59.547120011587545</v>
      </c>
      <c r="AN76" s="1">
        <f t="shared" si="44"/>
        <v>0.5059883723872025</v>
      </c>
      <c r="AO76" s="1">
        <f t="shared" si="44"/>
        <v>86.92499642152978</v>
      </c>
      <c r="AP76" s="1"/>
      <c r="AQ76" s="1">
        <f t="shared" si="45"/>
        <v>71.09489748117787</v>
      </c>
      <c r="AR76" s="1">
        <f t="shared" si="51"/>
        <v>64.16292087809623</v>
      </c>
    </row>
    <row r="77" spans="1:44" ht="12.75">
      <c r="A77" s="9">
        <v>1991</v>
      </c>
      <c r="B77">
        <v>6155</v>
      </c>
      <c r="C77">
        <v>9250</v>
      </c>
      <c r="D77">
        <v>132</v>
      </c>
      <c r="E77">
        <v>18</v>
      </c>
      <c r="F77">
        <v>7448</v>
      </c>
      <c r="G77" s="29" t="s">
        <v>0</v>
      </c>
      <c r="H77" s="2">
        <f t="shared" si="46"/>
        <v>23003</v>
      </c>
      <c r="J77" s="9">
        <v>1991</v>
      </c>
      <c r="K77" s="2">
        <f t="shared" si="47"/>
        <v>6155</v>
      </c>
      <c r="L77" s="2">
        <f t="shared" si="47"/>
        <v>9250</v>
      </c>
      <c r="M77" s="2">
        <f t="shared" si="42"/>
        <v>7598</v>
      </c>
      <c r="N77" s="2">
        <f t="shared" si="48"/>
        <v>23003</v>
      </c>
      <c r="Z77" s="9">
        <v>1991</v>
      </c>
      <c r="AA77" s="2">
        <f t="shared" si="49"/>
        <v>17099468</v>
      </c>
      <c r="AB77" s="2">
        <f t="shared" si="49"/>
        <v>2158357</v>
      </c>
      <c r="AC77" s="1">
        <f t="shared" si="49"/>
        <v>187553</v>
      </c>
      <c r="AD77" s="1">
        <f t="shared" si="49"/>
        <v>2899555</v>
      </c>
      <c r="AE77" s="1">
        <f t="shared" si="49"/>
        <v>8069180</v>
      </c>
      <c r="AF77" s="1"/>
      <c r="AG77" s="2">
        <f t="shared" si="49"/>
        <v>30414113</v>
      </c>
      <c r="AJ77" s="9">
        <v>1991</v>
      </c>
      <c r="AK77" s="1">
        <f t="shared" si="50"/>
        <v>35.995271899687175</v>
      </c>
      <c r="AL77" s="1">
        <f t="shared" si="44"/>
        <v>428.56672922968727</v>
      </c>
      <c r="AM77" s="1">
        <f t="shared" si="44"/>
        <v>70.3801058900684</v>
      </c>
      <c r="AN77" s="1">
        <f t="shared" si="44"/>
        <v>0.6207849135470788</v>
      </c>
      <c r="AO77" s="1">
        <f t="shared" si="44"/>
        <v>92.30182001145097</v>
      </c>
      <c r="AP77" s="1"/>
      <c r="AQ77" s="1">
        <f t="shared" si="45"/>
        <v>75.63265119715969</v>
      </c>
      <c r="AR77" s="1">
        <f t="shared" si="51"/>
        <v>68.1050901518498</v>
      </c>
    </row>
    <row r="78" spans="1:44" ht="12.75">
      <c r="A78" s="9">
        <v>1992</v>
      </c>
      <c r="B78">
        <v>6300</v>
      </c>
      <c r="C78">
        <v>9486</v>
      </c>
      <c r="D78">
        <v>133</v>
      </c>
      <c r="E78">
        <v>32</v>
      </c>
      <c r="F78">
        <v>7560</v>
      </c>
      <c r="G78" s="29" t="s">
        <v>0</v>
      </c>
      <c r="H78" s="2">
        <f t="shared" si="46"/>
        <v>23511</v>
      </c>
      <c r="J78" s="9">
        <v>1992</v>
      </c>
      <c r="K78" s="2">
        <f t="shared" si="47"/>
        <v>6300</v>
      </c>
      <c r="L78" s="2">
        <f t="shared" si="47"/>
        <v>9486</v>
      </c>
      <c r="M78" s="2">
        <f t="shared" si="42"/>
        <v>7725</v>
      </c>
      <c r="N78" s="2">
        <f t="shared" si="48"/>
        <v>23511</v>
      </c>
      <c r="Z78" s="9">
        <v>1992</v>
      </c>
      <c r="AA78" s="2">
        <f t="shared" si="49"/>
        <v>17092236</v>
      </c>
      <c r="AB78" s="2">
        <f t="shared" si="49"/>
        <v>2176894</v>
      </c>
      <c r="AC78" s="1">
        <f t="shared" si="49"/>
        <v>188648</v>
      </c>
      <c r="AD78" s="1">
        <f t="shared" si="49"/>
        <v>3039104</v>
      </c>
      <c r="AE78" s="1">
        <f t="shared" si="49"/>
        <v>8379039</v>
      </c>
      <c r="AF78" s="1"/>
      <c r="AG78" s="2">
        <f t="shared" si="49"/>
        <v>30875921</v>
      </c>
      <c r="AJ78" s="9">
        <v>1992</v>
      </c>
      <c r="AK78" s="1">
        <f t="shared" si="50"/>
        <v>36.858840470023935</v>
      </c>
      <c r="AL78" s="1">
        <f t="shared" si="44"/>
        <v>435.7584705548364</v>
      </c>
      <c r="AM78" s="1">
        <f t="shared" si="44"/>
        <v>70.50167507739282</v>
      </c>
      <c r="AN78" s="1">
        <f t="shared" si="44"/>
        <v>1.052941919723708</v>
      </c>
      <c r="AO78" s="1">
        <f t="shared" si="44"/>
        <v>90.22514395743951</v>
      </c>
      <c r="AP78" s="1"/>
      <c r="AQ78" s="1">
        <f t="shared" si="45"/>
        <v>76.14671640078365</v>
      </c>
      <c r="AR78" s="1">
        <f t="shared" si="51"/>
        <v>66.55586371805954</v>
      </c>
    </row>
    <row r="79" spans="1:44" ht="12.75">
      <c r="A79" s="9">
        <v>1993</v>
      </c>
      <c r="B79">
        <v>6762</v>
      </c>
      <c r="C79">
        <v>9673</v>
      </c>
      <c r="D79">
        <v>160</v>
      </c>
      <c r="E79">
        <v>42</v>
      </c>
      <c r="F79">
        <v>7832</v>
      </c>
      <c r="G79" s="29" t="s">
        <v>0</v>
      </c>
      <c r="H79" s="2">
        <f t="shared" si="46"/>
        <v>24469</v>
      </c>
      <c r="J79" s="9">
        <v>1993</v>
      </c>
      <c r="K79" s="2">
        <f t="shared" si="47"/>
        <v>6762</v>
      </c>
      <c r="L79" s="2">
        <f t="shared" si="47"/>
        <v>9673</v>
      </c>
      <c r="M79" s="2">
        <f t="shared" si="42"/>
        <v>8034</v>
      </c>
      <c r="N79" s="2">
        <f t="shared" si="48"/>
        <v>24469</v>
      </c>
      <c r="Z79" s="9">
        <v>1993</v>
      </c>
      <c r="AA79" s="2">
        <f t="shared" si="49"/>
        <v>16931048</v>
      </c>
      <c r="AB79" s="2">
        <f t="shared" si="49"/>
        <v>2178853</v>
      </c>
      <c r="AC79" s="1">
        <f t="shared" si="49"/>
        <v>189014</v>
      </c>
      <c r="AD79" s="1">
        <f t="shared" si="49"/>
        <v>3163781</v>
      </c>
      <c r="AE79" s="1">
        <f t="shared" si="49"/>
        <v>8684512</v>
      </c>
      <c r="AF79" s="1"/>
      <c r="AG79" s="2">
        <f t="shared" si="49"/>
        <v>31147208</v>
      </c>
      <c r="AJ79" s="9">
        <v>1993</v>
      </c>
      <c r="AK79" s="1">
        <f t="shared" si="50"/>
        <v>39.93846098599449</v>
      </c>
      <c r="AL79" s="1">
        <f t="shared" si="44"/>
        <v>443.9491787651576</v>
      </c>
      <c r="AM79" s="1">
        <f t="shared" si="44"/>
        <v>84.64981429946988</v>
      </c>
      <c r="AN79" s="1">
        <f t="shared" si="44"/>
        <v>1.3275255145662737</v>
      </c>
      <c r="AO79" s="1">
        <f t="shared" si="44"/>
        <v>90.18353593155263</v>
      </c>
      <c r="AP79" s="1"/>
      <c r="AQ79" s="1">
        <f t="shared" si="45"/>
        <v>78.55920826033588</v>
      </c>
      <c r="AR79" s="1">
        <f t="shared" si="51"/>
        <v>66.74250311967619</v>
      </c>
    </row>
    <row r="80" spans="1:44" ht="12.75">
      <c r="A80" s="9">
        <v>1994</v>
      </c>
      <c r="B80">
        <v>6216</v>
      </c>
      <c r="C80">
        <v>8399</v>
      </c>
      <c r="D80">
        <v>152</v>
      </c>
      <c r="E80">
        <v>43</v>
      </c>
      <c r="F80">
        <v>6477</v>
      </c>
      <c r="G80" s="29" t="s">
        <v>0</v>
      </c>
      <c r="H80" s="2">
        <f t="shared" si="46"/>
        <v>21287</v>
      </c>
      <c r="J80" s="9">
        <v>1994</v>
      </c>
      <c r="K80" s="2">
        <f t="shared" si="47"/>
        <v>6216</v>
      </c>
      <c r="L80" s="2">
        <f t="shared" si="47"/>
        <v>8399</v>
      </c>
      <c r="M80" s="2">
        <f t="shared" si="42"/>
        <v>6672</v>
      </c>
      <c r="N80" s="2">
        <f t="shared" si="48"/>
        <v>21287</v>
      </c>
      <c r="Z80" s="9">
        <v>1994</v>
      </c>
      <c r="AA80" s="2">
        <f t="shared" si="49"/>
        <v>16731808</v>
      </c>
      <c r="AB80" s="2">
        <f t="shared" si="49"/>
        <v>2169692</v>
      </c>
      <c r="AC80" s="1">
        <f t="shared" si="49"/>
        <v>188836</v>
      </c>
      <c r="AD80" s="1">
        <f t="shared" si="49"/>
        <v>3265738</v>
      </c>
      <c r="AE80" s="1">
        <f t="shared" si="49"/>
        <v>8961105</v>
      </c>
      <c r="AF80" s="1"/>
      <c r="AG80" s="2">
        <f t="shared" si="49"/>
        <v>31317179</v>
      </c>
      <c r="AJ80" s="9">
        <v>1994</v>
      </c>
      <c r="AK80" s="1">
        <f t="shared" si="50"/>
        <v>37.150796853513974</v>
      </c>
      <c r="AL80" s="1">
        <f t="shared" si="44"/>
        <v>387.10563526989085</v>
      </c>
      <c r="AM80" s="1">
        <f t="shared" si="44"/>
        <v>80.4931263106611</v>
      </c>
      <c r="AN80" s="1">
        <f t="shared" si="44"/>
        <v>1.3167008498538462</v>
      </c>
      <c r="AO80" s="1">
        <f t="shared" si="44"/>
        <v>72.27903255234706</v>
      </c>
      <c r="AP80" s="1"/>
      <c r="AQ80" s="1">
        <f t="shared" si="45"/>
        <v>67.97227809056493</v>
      </c>
      <c r="AR80" s="1">
        <f t="shared" si="51"/>
        <v>53.73850274318465</v>
      </c>
    </row>
    <row r="81" spans="1:44" ht="12.75">
      <c r="A81" s="9">
        <v>1995</v>
      </c>
      <c r="B81">
        <v>7104</v>
      </c>
      <c r="C81">
        <v>8400</v>
      </c>
      <c r="D81">
        <v>182</v>
      </c>
      <c r="E81">
        <v>41</v>
      </c>
      <c r="F81">
        <v>6064</v>
      </c>
      <c r="G81" s="29" t="s">
        <v>0</v>
      </c>
      <c r="H81" s="2">
        <f t="shared" si="46"/>
        <v>21791</v>
      </c>
      <c r="J81" s="9">
        <v>1995</v>
      </c>
      <c r="K81" s="2">
        <f t="shared" si="47"/>
        <v>7104</v>
      </c>
      <c r="L81" s="2">
        <f t="shared" si="47"/>
        <v>8400</v>
      </c>
      <c r="M81" s="2">
        <f t="shared" si="42"/>
        <v>6287</v>
      </c>
      <c r="N81" s="2">
        <f t="shared" si="48"/>
        <v>21791</v>
      </c>
      <c r="Z81" s="9">
        <v>1995</v>
      </c>
      <c r="AA81" s="2">
        <f t="shared" si="49"/>
        <v>16573634</v>
      </c>
      <c r="AB81" s="2">
        <f t="shared" si="49"/>
        <v>2164634</v>
      </c>
      <c r="AC81" s="1">
        <f t="shared" si="49"/>
        <v>188454</v>
      </c>
      <c r="AD81" s="1">
        <f t="shared" si="49"/>
        <v>3365734</v>
      </c>
      <c r="AE81" s="1">
        <f t="shared" si="49"/>
        <v>9201069</v>
      </c>
      <c r="AF81" s="1"/>
      <c r="AG81" s="2">
        <f t="shared" si="49"/>
        <v>31493525</v>
      </c>
      <c r="AJ81" s="9">
        <v>1995</v>
      </c>
      <c r="AK81" s="1">
        <f t="shared" si="50"/>
        <v>42.86326100841855</v>
      </c>
      <c r="AL81" s="1">
        <f t="shared" si="44"/>
        <v>388.0563642629655</v>
      </c>
      <c r="AM81" s="1">
        <f t="shared" si="44"/>
        <v>96.5752915830919</v>
      </c>
      <c r="AN81" s="1">
        <f t="shared" si="44"/>
        <v>1.2181592484729928</v>
      </c>
      <c r="AO81" s="1">
        <f t="shared" si="44"/>
        <v>65.90538555900407</v>
      </c>
      <c r="AP81" s="1"/>
      <c r="AQ81" s="1">
        <f t="shared" si="45"/>
        <v>69.19200057789656</v>
      </c>
      <c r="AR81" s="1">
        <f t="shared" si="51"/>
        <v>49.2894811919509</v>
      </c>
    </row>
    <row r="82" spans="1:44" ht="12.75">
      <c r="A82" s="9">
        <v>1996</v>
      </c>
      <c r="B82">
        <v>7402</v>
      </c>
      <c r="C82">
        <v>8499</v>
      </c>
      <c r="D82">
        <v>198</v>
      </c>
      <c r="E82">
        <v>52</v>
      </c>
      <c r="F82">
        <v>5641</v>
      </c>
      <c r="G82" s="29" t="s">
        <v>0</v>
      </c>
      <c r="H82" s="2">
        <f t="shared" si="46"/>
        <v>21792</v>
      </c>
      <c r="J82" s="9">
        <v>1996</v>
      </c>
      <c r="K82" s="2">
        <f t="shared" si="47"/>
        <v>7402</v>
      </c>
      <c r="L82" s="2">
        <f t="shared" si="47"/>
        <v>8499</v>
      </c>
      <c r="M82" s="2">
        <f t="shared" si="42"/>
        <v>5891</v>
      </c>
      <c r="N82" s="2">
        <f t="shared" si="48"/>
        <v>21792</v>
      </c>
      <c r="Z82" s="9">
        <v>1996</v>
      </c>
      <c r="AA82" s="2">
        <f t="shared" si="49"/>
        <v>16486069</v>
      </c>
      <c r="AB82" s="2">
        <f t="shared" si="49"/>
        <v>2168764</v>
      </c>
      <c r="AC82" s="1">
        <f t="shared" si="49"/>
        <v>188950</v>
      </c>
      <c r="AD82" s="1">
        <f t="shared" si="49"/>
        <v>3460560</v>
      </c>
      <c r="AE82" s="1">
        <f t="shared" si="49"/>
        <v>9476486</v>
      </c>
      <c r="AF82" s="1"/>
      <c r="AG82" s="2">
        <f t="shared" si="49"/>
        <v>31780829</v>
      </c>
      <c r="AJ82" s="9">
        <v>1996</v>
      </c>
      <c r="AK82" s="1">
        <f t="shared" si="50"/>
        <v>44.89851401204253</v>
      </c>
      <c r="AL82" s="1">
        <f t="shared" si="44"/>
        <v>391.88219649533096</v>
      </c>
      <c r="AM82" s="1">
        <f t="shared" si="44"/>
        <v>104.78962688541944</v>
      </c>
      <c r="AN82" s="1">
        <f t="shared" si="44"/>
        <v>1.5026469704325311</v>
      </c>
      <c r="AO82" s="1">
        <f t="shared" si="44"/>
        <v>59.52628432100253</v>
      </c>
      <c r="AP82" s="1"/>
      <c r="AQ82" s="1">
        <f t="shared" si="45"/>
        <v>68.56963989202421</v>
      </c>
      <c r="AR82" s="1">
        <f t="shared" si="51"/>
        <v>44.88040374231411</v>
      </c>
    </row>
    <row r="83" spans="1:44" ht="12.75">
      <c r="A83" s="9">
        <v>1997</v>
      </c>
      <c r="B83">
        <v>8249</v>
      </c>
      <c r="C83">
        <v>9613</v>
      </c>
      <c r="D83">
        <v>197</v>
      </c>
      <c r="E83">
        <v>57</v>
      </c>
      <c r="F83">
        <v>5690</v>
      </c>
      <c r="G83" s="29" t="s">
        <v>0</v>
      </c>
      <c r="H83" s="2">
        <f t="shared" si="46"/>
        <v>23806</v>
      </c>
      <c r="J83" s="9">
        <v>1997</v>
      </c>
      <c r="K83" s="2">
        <f t="shared" si="47"/>
        <v>8249</v>
      </c>
      <c r="L83" s="2">
        <f t="shared" si="47"/>
        <v>9613</v>
      </c>
      <c r="M83" s="2">
        <f t="shared" si="42"/>
        <v>5944</v>
      </c>
      <c r="N83" s="2">
        <f t="shared" si="48"/>
        <v>23806</v>
      </c>
      <c r="Z83" s="9">
        <v>1997</v>
      </c>
      <c r="AA83" s="2">
        <f t="shared" si="49"/>
        <v>16486360</v>
      </c>
      <c r="AB83" s="2">
        <f t="shared" si="49"/>
        <v>2179344</v>
      </c>
      <c r="AC83" s="1">
        <f t="shared" si="49"/>
        <v>189104</v>
      </c>
      <c r="AD83" s="1">
        <f t="shared" si="49"/>
        <v>3568362</v>
      </c>
      <c r="AE83" s="1">
        <f t="shared" si="49"/>
        <v>9794538</v>
      </c>
      <c r="AF83" s="1"/>
      <c r="AG83" s="2">
        <f t="shared" si="49"/>
        <v>32217708</v>
      </c>
      <c r="AJ83" s="9">
        <v>1997</v>
      </c>
      <c r="AK83" s="1">
        <f t="shared" si="50"/>
        <v>50.03530191018514</v>
      </c>
      <c r="AL83" s="1">
        <f t="shared" si="44"/>
        <v>441.09603623842776</v>
      </c>
      <c r="AM83" s="1">
        <f t="shared" si="44"/>
        <v>104.17548015906591</v>
      </c>
      <c r="AN83" s="1">
        <f t="shared" si="44"/>
        <v>1.597371567122394</v>
      </c>
      <c r="AO83" s="1">
        <f t="shared" si="44"/>
        <v>58.09360278146861</v>
      </c>
      <c r="AP83" s="1"/>
      <c r="AQ83" s="1">
        <f t="shared" si="45"/>
        <v>73.89104153529482</v>
      </c>
      <c r="AR83" s="1">
        <f t="shared" si="51"/>
        <v>43.86067182388671</v>
      </c>
    </row>
    <row r="84" spans="1:44" ht="12.75">
      <c r="A84" s="9">
        <v>1998</v>
      </c>
      <c r="B84">
        <v>8713</v>
      </c>
      <c r="C84">
        <v>10249</v>
      </c>
      <c r="D84">
        <v>219</v>
      </c>
      <c r="E84">
        <v>55</v>
      </c>
      <c r="F84">
        <v>5125</v>
      </c>
      <c r="G84" s="29" t="s">
        <v>0</v>
      </c>
      <c r="H84" s="2">
        <f t="shared" si="46"/>
        <v>24361</v>
      </c>
      <c r="J84" s="9">
        <v>1998</v>
      </c>
      <c r="K84" s="2">
        <f t="shared" si="47"/>
        <v>8713</v>
      </c>
      <c r="L84" s="2">
        <f t="shared" si="47"/>
        <v>10249</v>
      </c>
      <c r="M84" s="2">
        <f t="shared" si="42"/>
        <v>5399</v>
      </c>
      <c r="N84" s="2">
        <f t="shared" si="48"/>
        <v>24361</v>
      </c>
      <c r="Z84" s="9">
        <v>1998</v>
      </c>
      <c r="AA84" s="2">
        <f t="shared" si="49"/>
        <v>16508401</v>
      </c>
      <c r="AB84" s="2">
        <f t="shared" si="49"/>
        <v>2190933</v>
      </c>
      <c r="AC84" s="1">
        <f t="shared" si="49"/>
        <v>190365</v>
      </c>
      <c r="AD84" s="1">
        <f t="shared" si="49"/>
        <v>3667750</v>
      </c>
      <c r="AE84" s="1">
        <f t="shared" si="49"/>
        <v>10125345</v>
      </c>
      <c r="AF84" s="1"/>
      <c r="AG84" s="2">
        <f t="shared" si="49"/>
        <v>32682794</v>
      </c>
      <c r="AJ84" s="9">
        <v>1998</v>
      </c>
      <c r="AK84" s="1">
        <f t="shared" si="50"/>
        <v>52.779188002520655</v>
      </c>
      <c r="AL84" s="1">
        <f t="shared" si="44"/>
        <v>467.7915755525158</v>
      </c>
      <c r="AM84" s="1">
        <f t="shared" si="44"/>
        <v>115.04215585848237</v>
      </c>
      <c r="AN84" s="1">
        <f t="shared" si="44"/>
        <v>1.4995569490832255</v>
      </c>
      <c r="AO84" s="1">
        <f t="shared" si="44"/>
        <v>50.61555927230133</v>
      </c>
      <c r="AP84" s="1"/>
      <c r="AQ84" s="1">
        <f t="shared" si="45"/>
        <v>74.53769099422773</v>
      </c>
      <c r="AR84" s="1">
        <f t="shared" si="51"/>
        <v>38.60990055394016</v>
      </c>
    </row>
    <row r="85" spans="1:44" ht="12.75">
      <c r="A85" s="9">
        <v>1999</v>
      </c>
      <c r="B85">
        <v>8949</v>
      </c>
      <c r="C85">
        <v>10910</v>
      </c>
      <c r="D85">
        <v>254</v>
      </c>
      <c r="E85">
        <v>52</v>
      </c>
      <c r="F85">
        <v>4394</v>
      </c>
      <c r="G85" s="29" t="s">
        <v>0</v>
      </c>
      <c r="H85" s="2">
        <f t="shared" si="46"/>
        <v>24559</v>
      </c>
      <c r="J85" s="9">
        <v>1999</v>
      </c>
      <c r="K85" s="2">
        <f t="shared" si="47"/>
        <v>8949</v>
      </c>
      <c r="L85" s="2">
        <f t="shared" si="47"/>
        <v>10910</v>
      </c>
      <c r="M85" s="2">
        <f t="shared" si="42"/>
        <v>4700</v>
      </c>
      <c r="N85" s="2">
        <f t="shared" si="48"/>
        <v>24559</v>
      </c>
      <c r="Z85" s="9">
        <v>1999</v>
      </c>
      <c r="AA85" s="2">
        <f t="shared" si="49"/>
        <v>16526103</v>
      </c>
      <c r="AB85" s="2">
        <f t="shared" si="49"/>
        <v>2205359</v>
      </c>
      <c r="AC85" s="1">
        <f t="shared" si="49"/>
        <v>190971</v>
      </c>
      <c r="AD85" s="1">
        <f t="shared" si="49"/>
        <v>3763072</v>
      </c>
      <c r="AE85" s="1">
        <f t="shared" si="49"/>
        <v>10459616</v>
      </c>
      <c r="AF85" s="1"/>
      <c r="AG85" s="2">
        <f t="shared" si="49"/>
        <v>33145121</v>
      </c>
      <c r="AJ85" s="9">
        <v>1999</v>
      </c>
      <c r="AK85" s="1">
        <f t="shared" si="50"/>
        <v>54.150697233340495</v>
      </c>
      <c r="AL85" s="1">
        <f>(C85/AB85)*100000</f>
        <v>494.7040368484224</v>
      </c>
      <c r="AM85" s="1">
        <f>(D85/AC85)*100000</f>
        <v>133.00448759235695</v>
      </c>
      <c r="AN85" s="1">
        <f>(E85/AD85)*100000</f>
        <v>1.3818497227796864</v>
      </c>
      <c r="AO85" s="1">
        <f>(F85/AE85)*100000</f>
        <v>42.009190394752544</v>
      </c>
      <c r="AP85" s="1"/>
      <c r="AQ85" s="1">
        <f t="shared" si="45"/>
        <v>74.09536987359316</v>
      </c>
      <c r="AR85" s="1">
        <f t="shared" si="51"/>
        <v>32.607958881225095</v>
      </c>
    </row>
    <row r="86" spans="1:14" s="4" customFormat="1" ht="12.75">
      <c r="A86" s="13" t="s">
        <v>14</v>
      </c>
      <c r="B86" s="21">
        <f>SUM(B69:B85)</f>
        <v>101074</v>
      </c>
      <c r="C86" s="21">
        <f>SUM(C69:C85)</f>
        <v>130981</v>
      </c>
      <c r="D86" s="4">
        <f>SUM(D69:D85)</f>
        <v>2259</v>
      </c>
      <c r="E86" s="4">
        <f>SUM(E69:E85)</f>
        <v>504</v>
      </c>
      <c r="F86" s="4">
        <f>SUM(F69:F85)</f>
        <v>92874</v>
      </c>
      <c r="G86" s="12" t="s">
        <v>0</v>
      </c>
      <c r="H86" s="21">
        <f t="shared" si="46"/>
        <v>327692</v>
      </c>
      <c r="J86" s="13" t="s">
        <v>14</v>
      </c>
      <c r="K86" s="21">
        <f>B86</f>
        <v>101074</v>
      </c>
      <c r="L86" s="21">
        <f>C86</f>
        <v>130981</v>
      </c>
      <c r="M86" s="21">
        <f t="shared" si="42"/>
        <v>95637</v>
      </c>
      <c r="N86" s="21">
        <f>H86</f>
        <v>327692</v>
      </c>
    </row>
    <row r="88" spans="1:44" s="26" customFormat="1" ht="29.25" customHeight="1">
      <c r="A88" s="31" t="str">
        <f>CONCATENATE("Other &amp; Not Known Admissions, All Races: ",$A$1)</f>
        <v>Other &amp; Not Known Admissions, All Races: CALIFORNIA</v>
      </c>
      <c r="B88" s="31"/>
      <c r="C88" s="31"/>
      <c r="D88" s="31"/>
      <c r="E88" s="31"/>
      <c r="F88" s="31"/>
      <c r="G88" s="31"/>
      <c r="H88" s="31"/>
      <c r="J88" s="31" t="str">
        <f>CONCATENATE("Other &amp; Not Known Admissions, BW + Balance: ",$A$1)</f>
        <v>Other &amp; Not Known Admissions, BW + Balance: CALIFORNIA</v>
      </c>
      <c r="K88" s="31"/>
      <c r="L88" s="31"/>
      <c r="M88" s="31"/>
      <c r="N88" s="31"/>
      <c r="Z88" s="30" t="str">
        <f>CONCATENATE("Total Population, By Race: ",$A$1)</f>
        <v>Total Population, By Race: CALIFORNIA</v>
      </c>
      <c r="AA88" s="30"/>
      <c r="AB88" s="30"/>
      <c r="AC88" s="30"/>
      <c r="AD88" s="30"/>
      <c r="AE88" s="30"/>
      <c r="AF88" s="30"/>
      <c r="AG88" s="30"/>
      <c r="AJ88" s="30" t="str">
        <f>CONCATENATE("Other &amp; Not Known Admissions, per 100,000 By Race: ",$A$1)</f>
        <v>Other &amp; Not Known Admissions, per 100,000 By Race: CALIFORNIA</v>
      </c>
      <c r="AK88" s="30"/>
      <c r="AL88" s="30"/>
      <c r="AM88" s="30"/>
      <c r="AN88" s="30"/>
      <c r="AO88" s="30"/>
      <c r="AP88" s="30"/>
      <c r="AQ88" s="30"/>
      <c r="AR88" s="30"/>
    </row>
    <row r="89" spans="1:44" ht="12.75">
      <c r="A89" s="20" t="s">
        <v>26</v>
      </c>
      <c r="B89" s="19" t="s">
        <v>12</v>
      </c>
      <c r="C89" s="19" t="s">
        <v>13</v>
      </c>
      <c r="D89" s="19" t="s">
        <v>29</v>
      </c>
      <c r="E89" s="19" t="s">
        <v>30</v>
      </c>
      <c r="F89" s="19" t="s">
        <v>27</v>
      </c>
      <c r="G89" s="19" t="s">
        <v>28</v>
      </c>
      <c r="H89" s="19" t="s">
        <v>14</v>
      </c>
      <c r="J89" s="20" t="s">
        <v>26</v>
      </c>
      <c r="K89" s="19" t="s">
        <v>12</v>
      </c>
      <c r="L89" s="19" t="s">
        <v>13</v>
      </c>
      <c r="M89" s="19" t="s">
        <v>31</v>
      </c>
      <c r="N89" s="19" t="s">
        <v>14</v>
      </c>
      <c r="Z89" s="20" t="s">
        <v>26</v>
      </c>
      <c r="AA89" s="19" t="s">
        <v>12</v>
      </c>
      <c r="AB89" s="19" t="s">
        <v>13</v>
      </c>
      <c r="AC89" s="19" t="s">
        <v>29</v>
      </c>
      <c r="AD89" s="19" t="s">
        <v>30</v>
      </c>
      <c r="AE89" s="19" t="s">
        <v>27</v>
      </c>
      <c r="AF89" s="19" t="s">
        <v>28</v>
      </c>
      <c r="AG89" s="19" t="s">
        <v>14</v>
      </c>
      <c r="AJ89" s="20" t="s">
        <v>26</v>
      </c>
      <c r="AK89" s="19" t="s">
        <v>12</v>
      </c>
      <c r="AL89" s="19" t="s">
        <v>13</v>
      </c>
      <c r="AM89" s="19" t="s">
        <v>29</v>
      </c>
      <c r="AN89" s="19" t="s">
        <v>30</v>
      </c>
      <c r="AO89" s="19" t="s">
        <v>27</v>
      </c>
      <c r="AP89" s="19" t="s">
        <v>28</v>
      </c>
      <c r="AQ89" s="19" t="s">
        <v>14</v>
      </c>
      <c r="AR89" s="19" t="s">
        <v>31</v>
      </c>
    </row>
    <row r="90" spans="1:44" ht="12.75">
      <c r="A90" s="9">
        <v>1983</v>
      </c>
      <c r="B90">
        <v>210</v>
      </c>
      <c r="C90">
        <v>113</v>
      </c>
      <c r="D90">
        <v>2</v>
      </c>
      <c r="E90">
        <v>0</v>
      </c>
      <c r="F90">
        <v>103</v>
      </c>
      <c r="G90" s="29" t="s">
        <v>0</v>
      </c>
      <c r="H90" s="2">
        <f>SUM(B90:G90)</f>
        <v>428</v>
      </c>
      <c r="J90" s="9">
        <v>1983</v>
      </c>
      <c r="K90" s="2">
        <f>B90</f>
        <v>210</v>
      </c>
      <c r="L90" s="2">
        <f>C90</f>
        <v>113</v>
      </c>
      <c r="M90" s="29" t="s">
        <v>0</v>
      </c>
      <c r="N90" s="2">
        <f>H90</f>
        <v>428</v>
      </c>
      <c r="Z90" s="9">
        <v>1983</v>
      </c>
      <c r="AA90" s="2">
        <f>AA69</f>
        <v>16214626</v>
      </c>
      <c r="AB90" s="2">
        <f aca="true" t="shared" si="52" ref="AB90:AG90">AB69</f>
        <v>1873193</v>
      </c>
      <c r="AC90" s="1">
        <f t="shared" si="52"/>
        <v>176170</v>
      </c>
      <c r="AD90" s="1">
        <f t="shared" si="52"/>
        <v>1708363</v>
      </c>
      <c r="AE90" s="1">
        <f t="shared" si="52"/>
        <v>5387713</v>
      </c>
      <c r="AF90" s="1"/>
      <c r="AG90" s="2">
        <f t="shared" si="52"/>
        <v>25360065</v>
      </c>
      <c r="AJ90" s="9">
        <v>1983</v>
      </c>
      <c r="AK90" s="1">
        <f>(B90/AA90)*100000</f>
        <v>1.2951270044711485</v>
      </c>
      <c r="AL90" s="1">
        <f aca="true" t="shared" si="53" ref="AL90:AO105">(C90/AB90)*100000</f>
        <v>6.0324803690810285</v>
      </c>
      <c r="AM90" s="1">
        <f t="shared" si="53"/>
        <v>1.1352670715785889</v>
      </c>
      <c r="AN90" s="1">
        <f t="shared" si="53"/>
        <v>0</v>
      </c>
      <c r="AO90" s="1">
        <f t="shared" si="53"/>
        <v>1.9117573634675789</v>
      </c>
      <c r="AP90" s="1"/>
      <c r="AQ90" s="1">
        <f aca="true" t="shared" si="54" ref="AQ90:AQ106">(H90/AG90)*100000</f>
        <v>1.6876928351721494</v>
      </c>
      <c r="AR90" s="1">
        <f>(SUM(D90:F90)/SUM(AC90:AE90))*100000</f>
        <v>1.4438455464790383</v>
      </c>
    </row>
    <row r="91" spans="1:44" ht="12.75">
      <c r="A91" s="9">
        <v>1984</v>
      </c>
      <c r="B91">
        <v>231</v>
      </c>
      <c r="C91">
        <v>247</v>
      </c>
      <c r="D91">
        <v>2</v>
      </c>
      <c r="E91">
        <v>0</v>
      </c>
      <c r="F91">
        <v>172</v>
      </c>
      <c r="G91" s="29" t="s">
        <v>0</v>
      </c>
      <c r="H91" s="2">
        <f aca="true" t="shared" si="55" ref="H91:H107">SUM(B91:G91)</f>
        <v>652</v>
      </c>
      <c r="J91" s="9">
        <v>1984</v>
      </c>
      <c r="K91" s="2">
        <f aca="true" t="shared" si="56" ref="K91:L106">B91</f>
        <v>231</v>
      </c>
      <c r="L91" s="2">
        <f t="shared" si="56"/>
        <v>247</v>
      </c>
      <c r="M91" s="29" t="s">
        <v>0</v>
      </c>
      <c r="N91" s="2">
        <f aca="true" t="shared" si="57" ref="N91:N106">H91</f>
        <v>652</v>
      </c>
      <c r="Z91" s="9">
        <v>1984</v>
      </c>
      <c r="AA91" s="2">
        <f aca="true" t="shared" si="58" ref="AA91:AG106">AA70</f>
        <v>16272251</v>
      </c>
      <c r="AB91" s="2">
        <f t="shared" si="58"/>
        <v>1895610</v>
      </c>
      <c r="AC91" s="1">
        <f t="shared" si="58"/>
        <v>179055</v>
      </c>
      <c r="AD91" s="1">
        <f t="shared" si="58"/>
        <v>1841142</v>
      </c>
      <c r="AE91" s="1">
        <f t="shared" si="58"/>
        <v>5656349</v>
      </c>
      <c r="AF91" s="1"/>
      <c r="AG91" s="2">
        <f t="shared" si="58"/>
        <v>25844407</v>
      </c>
      <c r="AJ91" s="9">
        <v>1984</v>
      </c>
      <c r="AK91" s="1">
        <f aca="true" t="shared" si="59" ref="AK91:AK106">(B91/AA91)*100000</f>
        <v>1.4195946215431412</v>
      </c>
      <c r="AL91" s="1">
        <f t="shared" si="53"/>
        <v>13.030106403743387</v>
      </c>
      <c r="AM91" s="1">
        <f t="shared" si="53"/>
        <v>1.1169752310742511</v>
      </c>
      <c r="AN91" s="1">
        <f t="shared" si="53"/>
        <v>0</v>
      </c>
      <c r="AO91" s="1">
        <f t="shared" si="53"/>
        <v>3.0408307549622555</v>
      </c>
      <c r="AP91" s="1"/>
      <c r="AQ91" s="1">
        <f t="shared" si="54"/>
        <v>2.5227895536546843</v>
      </c>
      <c r="AR91" s="1">
        <f aca="true" t="shared" si="60" ref="AR91:AR106">(SUM(D91:F91)/SUM(AC91:AE91))*100000</f>
        <v>2.26664439970789</v>
      </c>
    </row>
    <row r="92" spans="1:44" ht="12.75">
      <c r="A92" s="9">
        <v>1985</v>
      </c>
      <c r="B92">
        <v>467</v>
      </c>
      <c r="C92">
        <v>536</v>
      </c>
      <c r="D92">
        <v>4</v>
      </c>
      <c r="E92">
        <v>3</v>
      </c>
      <c r="F92">
        <v>371</v>
      </c>
      <c r="G92" s="29" t="s">
        <v>0</v>
      </c>
      <c r="H92" s="2">
        <f t="shared" si="55"/>
        <v>1381</v>
      </c>
      <c r="J92" s="9">
        <v>1985</v>
      </c>
      <c r="K92" s="2">
        <f t="shared" si="56"/>
        <v>467</v>
      </c>
      <c r="L92" s="2">
        <f t="shared" si="56"/>
        <v>536</v>
      </c>
      <c r="M92" s="29" t="s">
        <v>0</v>
      </c>
      <c r="N92" s="2">
        <f t="shared" si="57"/>
        <v>1381</v>
      </c>
      <c r="Z92" s="9">
        <v>1985</v>
      </c>
      <c r="AA92" s="2">
        <f t="shared" si="58"/>
        <v>16400314</v>
      </c>
      <c r="AB92" s="2">
        <f t="shared" si="58"/>
        <v>1924469</v>
      </c>
      <c r="AC92" s="1">
        <f t="shared" si="58"/>
        <v>181639</v>
      </c>
      <c r="AD92" s="1">
        <f t="shared" si="58"/>
        <v>1983723</v>
      </c>
      <c r="AE92" s="1">
        <f t="shared" si="58"/>
        <v>5950957</v>
      </c>
      <c r="AF92" s="1"/>
      <c r="AG92" s="2">
        <f t="shared" si="58"/>
        <v>26441102</v>
      </c>
      <c r="AJ92" s="9">
        <v>1985</v>
      </c>
      <c r="AK92" s="1">
        <f t="shared" si="59"/>
        <v>2.847506456278825</v>
      </c>
      <c r="AL92" s="1">
        <f t="shared" si="53"/>
        <v>27.85183861106622</v>
      </c>
      <c r="AM92" s="1">
        <f t="shared" si="53"/>
        <v>2.202170238770308</v>
      </c>
      <c r="AN92" s="1">
        <f t="shared" si="53"/>
        <v>0.15123079179905663</v>
      </c>
      <c r="AO92" s="1">
        <f t="shared" si="53"/>
        <v>6.23429139212399</v>
      </c>
      <c r="AP92" s="1"/>
      <c r="AQ92" s="1">
        <f t="shared" si="54"/>
        <v>5.222929059462046</v>
      </c>
      <c r="AR92" s="1">
        <f t="shared" si="60"/>
        <v>4.657283677489758</v>
      </c>
    </row>
    <row r="93" spans="1:44" ht="12.75">
      <c r="A93" s="9">
        <v>1986</v>
      </c>
      <c r="B93">
        <v>2564</v>
      </c>
      <c r="C93">
        <v>3964</v>
      </c>
      <c r="D93">
        <v>25</v>
      </c>
      <c r="E93">
        <v>4</v>
      </c>
      <c r="F93">
        <v>2611</v>
      </c>
      <c r="G93" s="29" t="s">
        <v>0</v>
      </c>
      <c r="H93" s="2">
        <f t="shared" si="55"/>
        <v>9168</v>
      </c>
      <c r="J93" s="9">
        <v>1986</v>
      </c>
      <c r="K93" s="2">
        <f t="shared" si="56"/>
        <v>2564</v>
      </c>
      <c r="L93" s="2">
        <f t="shared" si="56"/>
        <v>3964</v>
      </c>
      <c r="M93" s="29" t="s">
        <v>0</v>
      </c>
      <c r="N93" s="2">
        <f t="shared" si="57"/>
        <v>9168</v>
      </c>
      <c r="Z93" s="9">
        <v>1986</v>
      </c>
      <c r="AA93" s="2">
        <f t="shared" si="58"/>
        <v>16551852</v>
      </c>
      <c r="AB93" s="2">
        <f t="shared" si="58"/>
        <v>1959861</v>
      </c>
      <c r="AC93" s="1">
        <f t="shared" si="58"/>
        <v>183853</v>
      </c>
      <c r="AD93" s="1">
        <f t="shared" si="58"/>
        <v>2133289</v>
      </c>
      <c r="AE93" s="1">
        <f t="shared" si="58"/>
        <v>6273304</v>
      </c>
      <c r="AF93" s="1"/>
      <c r="AG93" s="2">
        <f t="shared" si="58"/>
        <v>27102159</v>
      </c>
      <c r="AJ93" s="9">
        <v>1986</v>
      </c>
      <c r="AK93" s="1">
        <f t="shared" si="59"/>
        <v>15.490713667570253</v>
      </c>
      <c r="AL93" s="1">
        <f t="shared" si="53"/>
        <v>202.25924185439683</v>
      </c>
      <c r="AM93" s="1">
        <f t="shared" si="53"/>
        <v>13.597819997498002</v>
      </c>
      <c r="AN93" s="1">
        <f t="shared" si="53"/>
        <v>0.1875038965653505</v>
      </c>
      <c r="AO93" s="1">
        <f t="shared" si="53"/>
        <v>41.62081097934996</v>
      </c>
      <c r="AP93" s="1"/>
      <c r="AQ93" s="1">
        <f t="shared" si="54"/>
        <v>33.82756333176261</v>
      </c>
      <c r="AR93" s="1">
        <f t="shared" si="60"/>
        <v>30.73181532134653</v>
      </c>
    </row>
    <row r="94" spans="1:44" ht="12.75">
      <c r="A94" s="9">
        <v>1987</v>
      </c>
      <c r="B94">
        <v>5326</v>
      </c>
      <c r="C94">
        <v>8217</v>
      </c>
      <c r="D94">
        <v>62</v>
      </c>
      <c r="E94">
        <v>11</v>
      </c>
      <c r="F94">
        <v>5658</v>
      </c>
      <c r="G94" s="29" t="s">
        <v>0</v>
      </c>
      <c r="H94" s="2">
        <f t="shared" si="55"/>
        <v>19274</v>
      </c>
      <c r="J94" s="9">
        <v>1987</v>
      </c>
      <c r="K94" s="2">
        <f t="shared" si="56"/>
        <v>5326</v>
      </c>
      <c r="L94" s="2">
        <f t="shared" si="56"/>
        <v>8217</v>
      </c>
      <c r="M94" s="29" t="s">
        <v>0</v>
      </c>
      <c r="N94" s="2">
        <f t="shared" si="57"/>
        <v>19274</v>
      </c>
      <c r="Z94" s="9">
        <v>1987</v>
      </c>
      <c r="AA94" s="2">
        <f t="shared" si="58"/>
        <v>16693315</v>
      </c>
      <c r="AB94" s="2">
        <f t="shared" si="58"/>
        <v>1996255</v>
      </c>
      <c r="AC94" s="1">
        <f t="shared" si="58"/>
        <v>185521</v>
      </c>
      <c r="AD94" s="1">
        <f t="shared" si="58"/>
        <v>2279946</v>
      </c>
      <c r="AE94" s="1">
        <f t="shared" si="58"/>
        <v>6622000</v>
      </c>
      <c r="AF94" s="1"/>
      <c r="AG94" s="2">
        <f t="shared" si="58"/>
        <v>27777037</v>
      </c>
      <c r="AJ94" s="9">
        <v>1987</v>
      </c>
      <c r="AK94" s="1">
        <f t="shared" si="59"/>
        <v>31.904987116100067</v>
      </c>
      <c r="AL94" s="1">
        <f t="shared" si="53"/>
        <v>411.6207598728619</v>
      </c>
      <c r="AM94" s="1">
        <f t="shared" si="53"/>
        <v>33.41939726499965</v>
      </c>
      <c r="AN94" s="1">
        <f t="shared" si="53"/>
        <v>0.4824675672143113</v>
      </c>
      <c r="AO94" s="1">
        <f t="shared" si="53"/>
        <v>85.44246451223195</v>
      </c>
      <c r="AP94" s="1"/>
      <c r="AQ94" s="1">
        <f t="shared" si="54"/>
        <v>69.3882504458629</v>
      </c>
      <c r="AR94" s="1">
        <f t="shared" si="60"/>
        <v>63.06487825485363</v>
      </c>
    </row>
    <row r="95" spans="1:44" ht="12.75">
      <c r="A95" s="9">
        <v>1988</v>
      </c>
      <c r="B95">
        <v>7364</v>
      </c>
      <c r="C95">
        <v>12702</v>
      </c>
      <c r="D95">
        <v>90</v>
      </c>
      <c r="E95">
        <v>12</v>
      </c>
      <c r="F95">
        <v>7781</v>
      </c>
      <c r="G95" s="29" t="s">
        <v>0</v>
      </c>
      <c r="H95" s="2">
        <f t="shared" si="55"/>
        <v>27949</v>
      </c>
      <c r="J95" s="9">
        <v>1988</v>
      </c>
      <c r="K95" s="2">
        <f t="shared" si="56"/>
        <v>7364</v>
      </c>
      <c r="L95" s="2">
        <f t="shared" si="56"/>
        <v>12702</v>
      </c>
      <c r="M95" s="29" t="s">
        <v>0</v>
      </c>
      <c r="N95" s="2">
        <f t="shared" si="57"/>
        <v>27949</v>
      </c>
      <c r="Z95" s="9">
        <v>1988</v>
      </c>
      <c r="AA95" s="2">
        <f t="shared" si="58"/>
        <v>16819508</v>
      </c>
      <c r="AB95" s="2">
        <f t="shared" si="58"/>
        <v>2033039</v>
      </c>
      <c r="AC95" s="1">
        <f t="shared" si="58"/>
        <v>186026</v>
      </c>
      <c r="AD95" s="1">
        <f t="shared" si="58"/>
        <v>2430496</v>
      </c>
      <c r="AE95" s="1">
        <f t="shared" si="58"/>
        <v>6995111</v>
      </c>
      <c r="AF95" s="1"/>
      <c r="AG95" s="2">
        <f t="shared" si="58"/>
        <v>28464180</v>
      </c>
      <c r="AJ95" s="9">
        <v>1988</v>
      </c>
      <c r="AK95" s="1">
        <f t="shared" si="59"/>
        <v>43.78249351883539</v>
      </c>
      <c r="AL95" s="1">
        <f t="shared" si="53"/>
        <v>624.7789639057588</v>
      </c>
      <c r="AM95" s="1">
        <f t="shared" si="53"/>
        <v>48.38033393181598</v>
      </c>
      <c r="AN95" s="1">
        <f t="shared" si="53"/>
        <v>0.49372638342132635</v>
      </c>
      <c r="AO95" s="1">
        <f t="shared" si="53"/>
        <v>111.2348324422586</v>
      </c>
      <c r="AP95" s="1"/>
      <c r="AQ95" s="1">
        <f t="shared" si="54"/>
        <v>98.19007608861384</v>
      </c>
      <c r="AR95" s="1">
        <f t="shared" si="60"/>
        <v>82.01519970643906</v>
      </c>
    </row>
    <row r="96" spans="1:44" ht="12.75">
      <c r="A96" s="9">
        <v>1989</v>
      </c>
      <c r="B96">
        <v>8990</v>
      </c>
      <c r="C96">
        <v>14507</v>
      </c>
      <c r="D96">
        <v>128</v>
      </c>
      <c r="E96">
        <v>28</v>
      </c>
      <c r="F96">
        <v>9007</v>
      </c>
      <c r="G96" s="29" t="s">
        <v>0</v>
      </c>
      <c r="H96" s="2">
        <f t="shared" si="55"/>
        <v>32660</v>
      </c>
      <c r="J96" s="9">
        <v>1989</v>
      </c>
      <c r="K96" s="2">
        <f t="shared" si="56"/>
        <v>8990</v>
      </c>
      <c r="L96" s="2">
        <f t="shared" si="56"/>
        <v>14507</v>
      </c>
      <c r="M96" s="29" t="s">
        <v>0</v>
      </c>
      <c r="N96" s="2">
        <f t="shared" si="57"/>
        <v>32660</v>
      </c>
      <c r="Z96" s="9">
        <v>1989</v>
      </c>
      <c r="AA96" s="2">
        <f t="shared" si="58"/>
        <v>16979510</v>
      </c>
      <c r="AB96" s="2">
        <f t="shared" si="58"/>
        <v>2073759</v>
      </c>
      <c r="AC96" s="1">
        <f t="shared" si="58"/>
        <v>185567</v>
      </c>
      <c r="AD96" s="1">
        <f t="shared" si="58"/>
        <v>2593776</v>
      </c>
      <c r="AE96" s="1">
        <f t="shared" si="58"/>
        <v>7385506</v>
      </c>
      <c r="AF96" s="1"/>
      <c r="AG96" s="2">
        <f t="shared" si="58"/>
        <v>29218118</v>
      </c>
      <c r="AJ96" s="9">
        <v>1989</v>
      </c>
      <c r="AK96" s="1">
        <f t="shared" si="59"/>
        <v>52.946168646798405</v>
      </c>
      <c r="AL96" s="1">
        <f t="shared" si="53"/>
        <v>699.5509121358846</v>
      </c>
      <c r="AM96" s="1">
        <f t="shared" si="53"/>
        <v>68.97778160987676</v>
      </c>
      <c r="AN96" s="1">
        <f t="shared" si="53"/>
        <v>1.0795072512044217</v>
      </c>
      <c r="AO96" s="1">
        <f t="shared" si="53"/>
        <v>121.9550833754654</v>
      </c>
      <c r="AP96" s="1"/>
      <c r="AQ96" s="1">
        <f t="shared" si="54"/>
        <v>111.77995790146375</v>
      </c>
      <c r="AR96" s="1">
        <f t="shared" si="60"/>
        <v>90.14398541483499</v>
      </c>
    </row>
    <row r="97" spans="1:44" ht="12.75">
      <c r="A97" s="9">
        <v>1990</v>
      </c>
      <c r="B97">
        <v>9622</v>
      </c>
      <c r="C97">
        <v>15312</v>
      </c>
      <c r="D97">
        <v>162</v>
      </c>
      <c r="E97">
        <v>19</v>
      </c>
      <c r="F97">
        <v>9515</v>
      </c>
      <c r="G97" s="29" t="s">
        <v>0</v>
      </c>
      <c r="H97" s="2">
        <f t="shared" si="55"/>
        <v>34630</v>
      </c>
      <c r="J97" s="9">
        <v>1990</v>
      </c>
      <c r="K97" s="2">
        <f t="shared" si="56"/>
        <v>9622</v>
      </c>
      <c r="L97" s="2">
        <f t="shared" si="56"/>
        <v>15312</v>
      </c>
      <c r="M97" s="29" t="s">
        <v>0</v>
      </c>
      <c r="N97" s="2">
        <f t="shared" si="57"/>
        <v>34630</v>
      </c>
      <c r="Z97" s="9">
        <v>1990</v>
      </c>
      <c r="AA97" s="2">
        <f t="shared" si="58"/>
        <v>17089220</v>
      </c>
      <c r="AB97" s="2">
        <f t="shared" si="58"/>
        <v>2131952</v>
      </c>
      <c r="AC97" s="1">
        <f t="shared" si="58"/>
        <v>186407</v>
      </c>
      <c r="AD97" s="1">
        <f t="shared" si="58"/>
        <v>2766862</v>
      </c>
      <c r="AE97" s="1">
        <f t="shared" si="58"/>
        <v>7775669</v>
      </c>
      <c r="AF97" s="1"/>
      <c r="AG97" s="2">
        <f t="shared" si="58"/>
        <v>29950110</v>
      </c>
      <c r="AJ97" s="9">
        <v>1990</v>
      </c>
      <c r="AK97" s="1">
        <f t="shared" si="59"/>
        <v>56.30450073204044</v>
      </c>
      <c r="AL97" s="1">
        <f t="shared" si="53"/>
        <v>718.2150442411462</v>
      </c>
      <c r="AM97" s="1">
        <f t="shared" si="53"/>
        <v>86.90660758447912</v>
      </c>
      <c r="AN97" s="1">
        <f t="shared" si="53"/>
        <v>0.686698505382632</v>
      </c>
      <c r="AO97" s="1">
        <f t="shared" si="53"/>
        <v>122.36889198858644</v>
      </c>
      <c r="AP97" s="1"/>
      <c r="AQ97" s="1">
        <f t="shared" si="54"/>
        <v>115.62561873729345</v>
      </c>
      <c r="AR97" s="1">
        <f t="shared" si="60"/>
        <v>90.37241150988103</v>
      </c>
    </row>
    <row r="98" spans="1:44" ht="12.75">
      <c r="A98" s="9">
        <v>1991</v>
      </c>
      <c r="B98">
        <v>9883</v>
      </c>
      <c r="C98">
        <v>15990</v>
      </c>
      <c r="D98">
        <v>172</v>
      </c>
      <c r="E98">
        <v>27</v>
      </c>
      <c r="F98">
        <v>9559</v>
      </c>
      <c r="G98" s="29" t="s">
        <v>0</v>
      </c>
      <c r="H98" s="2">
        <f t="shared" si="55"/>
        <v>35631</v>
      </c>
      <c r="J98" s="9">
        <v>1991</v>
      </c>
      <c r="K98" s="2">
        <f t="shared" si="56"/>
        <v>9883</v>
      </c>
      <c r="L98" s="2">
        <f t="shared" si="56"/>
        <v>15990</v>
      </c>
      <c r="M98" s="29" t="s">
        <v>0</v>
      </c>
      <c r="N98" s="2">
        <f t="shared" si="57"/>
        <v>35631</v>
      </c>
      <c r="Z98" s="9">
        <v>1991</v>
      </c>
      <c r="AA98" s="2">
        <f t="shared" si="58"/>
        <v>17099468</v>
      </c>
      <c r="AB98" s="2">
        <f t="shared" si="58"/>
        <v>2158357</v>
      </c>
      <c r="AC98" s="1">
        <f t="shared" si="58"/>
        <v>187553</v>
      </c>
      <c r="AD98" s="1">
        <f t="shared" si="58"/>
        <v>2899555</v>
      </c>
      <c r="AE98" s="1">
        <f t="shared" si="58"/>
        <v>8069180</v>
      </c>
      <c r="AF98" s="1"/>
      <c r="AG98" s="2">
        <f t="shared" si="58"/>
        <v>30414113</v>
      </c>
      <c r="AJ98" s="9">
        <v>1991</v>
      </c>
      <c r="AK98" s="1">
        <f t="shared" si="59"/>
        <v>57.79711977004197</v>
      </c>
      <c r="AL98" s="1">
        <f t="shared" si="53"/>
        <v>740.8412973386701</v>
      </c>
      <c r="AM98" s="1">
        <f t="shared" si="53"/>
        <v>91.70741070524065</v>
      </c>
      <c r="AN98" s="1">
        <f t="shared" si="53"/>
        <v>0.9311773703206181</v>
      </c>
      <c r="AO98" s="1">
        <f t="shared" si="53"/>
        <v>118.4630904255451</v>
      </c>
      <c r="AP98" s="1"/>
      <c r="AQ98" s="1">
        <f t="shared" si="54"/>
        <v>117.15284940251257</v>
      </c>
      <c r="AR98" s="1">
        <f t="shared" si="60"/>
        <v>87.4663687420045</v>
      </c>
    </row>
    <row r="99" spans="1:44" ht="12.75">
      <c r="A99" s="9">
        <v>1992</v>
      </c>
      <c r="B99">
        <v>8798</v>
      </c>
      <c r="C99">
        <v>13142</v>
      </c>
      <c r="D99">
        <v>183</v>
      </c>
      <c r="E99">
        <v>38</v>
      </c>
      <c r="F99">
        <v>8452</v>
      </c>
      <c r="G99" s="29" t="s">
        <v>0</v>
      </c>
      <c r="H99" s="2">
        <f t="shared" si="55"/>
        <v>30613</v>
      </c>
      <c r="J99" s="9">
        <v>1992</v>
      </c>
      <c r="K99" s="2">
        <f t="shared" si="56"/>
        <v>8798</v>
      </c>
      <c r="L99" s="2">
        <f t="shared" si="56"/>
        <v>13142</v>
      </c>
      <c r="M99" s="29" t="s">
        <v>0</v>
      </c>
      <c r="N99" s="2">
        <f t="shared" si="57"/>
        <v>30613</v>
      </c>
      <c r="Z99" s="9">
        <v>1992</v>
      </c>
      <c r="AA99" s="2">
        <f t="shared" si="58"/>
        <v>17092236</v>
      </c>
      <c r="AB99" s="2">
        <f t="shared" si="58"/>
        <v>2176894</v>
      </c>
      <c r="AC99" s="1">
        <f t="shared" si="58"/>
        <v>188648</v>
      </c>
      <c r="AD99" s="1">
        <f t="shared" si="58"/>
        <v>3039104</v>
      </c>
      <c r="AE99" s="1">
        <f t="shared" si="58"/>
        <v>8379039</v>
      </c>
      <c r="AF99" s="1"/>
      <c r="AG99" s="2">
        <f t="shared" si="58"/>
        <v>30875921</v>
      </c>
      <c r="AJ99" s="9">
        <v>1992</v>
      </c>
      <c r="AK99" s="1">
        <f t="shared" si="59"/>
        <v>51.47366324686835</v>
      </c>
      <c r="AL99" s="1">
        <f t="shared" si="53"/>
        <v>603.7041766847628</v>
      </c>
      <c r="AM99" s="1">
        <f t="shared" si="53"/>
        <v>97.00606420423222</v>
      </c>
      <c r="AN99" s="1">
        <f t="shared" si="53"/>
        <v>1.2503685296719032</v>
      </c>
      <c r="AO99" s="1">
        <f t="shared" si="53"/>
        <v>100.87075618098926</v>
      </c>
      <c r="AP99" s="1"/>
      <c r="AQ99" s="1">
        <f t="shared" si="54"/>
        <v>99.14845940951851</v>
      </c>
      <c r="AR99" s="1">
        <f t="shared" si="60"/>
        <v>74.72349592579035</v>
      </c>
    </row>
    <row r="100" spans="1:44" ht="12.75">
      <c r="A100" s="9">
        <v>1993</v>
      </c>
      <c r="B100">
        <v>9550</v>
      </c>
      <c r="C100">
        <v>12815</v>
      </c>
      <c r="D100">
        <v>220</v>
      </c>
      <c r="E100">
        <v>50</v>
      </c>
      <c r="F100">
        <v>8210</v>
      </c>
      <c r="G100" s="29" t="s">
        <v>0</v>
      </c>
      <c r="H100" s="2">
        <f t="shared" si="55"/>
        <v>30845</v>
      </c>
      <c r="J100" s="9">
        <v>1993</v>
      </c>
      <c r="K100" s="2">
        <f t="shared" si="56"/>
        <v>9550</v>
      </c>
      <c r="L100" s="2">
        <f t="shared" si="56"/>
        <v>12815</v>
      </c>
      <c r="M100" s="29" t="s">
        <v>0</v>
      </c>
      <c r="N100" s="2">
        <f t="shared" si="57"/>
        <v>30845</v>
      </c>
      <c r="Z100" s="9">
        <v>1993</v>
      </c>
      <c r="AA100" s="2">
        <f t="shared" si="58"/>
        <v>16931048</v>
      </c>
      <c r="AB100" s="2">
        <f t="shared" si="58"/>
        <v>2178853</v>
      </c>
      <c r="AC100" s="1">
        <f t="shared" si="58"/>
        <v>189014</v>
      </c>
      <c r="AD100" s="1">
        <f t="shared" si="58"/>
        <v>3163781</v>
      </c>
      <c r="AE100" s="1">
        <f t="shared" si="58"/>
        <v>8684512</v>
      </c>
      <c r="AF100" s="1"/>
      <c r="AG100" s="2">
        <f t="shared" si="58"/>
        <v>31147208</v>
      </c>
      <c r="AJ100" s="9">
        <v>1993</v>
      </c>
      <c r="AK100" s="1">
        <f t="shared" si="59"/>
        <v>56.4052502833847</v>
      </c>
      <c r="AL100" s="1">
        <f t="shared" si="53"/>
        <v>588.1534917683754</v>
      </c>
      <c r="AM100" s="1">
        <f t="shared" si="53"/>
        <v>116.39349466177109</v>
      </c>
      <c r="AN100" s="1">
        <f t="shared" si="53"/>
        <v>1.5803875173408022</v>
      </c>
      <c r="AO100" s="1">
        <f t="shared" si="53"/>
        <v>94.5361121039386</v>
      </c>
      <c r="AP100" s="1"/>
      <c r="AQ100" s="1">
        <f t="shared" si="54"/>
        <v>99.02974289059874</v>
      </c>
      <c r="AR100" s="1">
        <f t="shared" si="60"/>
        <v>70.44765079099503</v>
      </c>
    </row>
    <row r="101" spans="1:44" ht="12.75">
      <c r="A101" s="9">
        <v>1994</v>
      </c>
      <c r="B101">
        <v>13827</v>
      </c>
      <c r="C101">
        <v>15703</v>
      </c>
      <c r="D101">
        <v>326</v>
      </c>
      <c r="E101">
        <v>84</v>
      </c>
      <c r="F101">
        <v>10037</v>
      </c>
      <c r="G101" s="29" t="s">
        <v>0</v>
      </c>
      <c r="H101" s="2">
        <f t="shared" si="55"/>
        <v>39977</v>
      </c>
      <c r="J101" s="9">
        <v>1994</v>
      </c>
      <c r="K101" s="2">
        <f t="shared" si="56"/>
        <v>13827</v>
      </c>
      <c r="L101" s="2">
        <f t="shared" si="56"/>
        <v>15703</v>
      </c>
      <c r="M101" s="29" t="s">
        <v>0</v>
      </c>
      <c r="N101" s="2">
        <f t="shared" si="57"/>
        <v>39977</v>
      </c>
      <c r="Z101" s="9">
        <v>1994</v>
      </c>
      <c r="AA101" s="2">
        <f t="shared" si="58"/>
        <v>16731808</v>
      </c>
      <c r="AB101" s="2">
        <f t="shared" si="58"/>
        <v>2169692</v>
      </c>
      <c r="AC101" s="1">
        <f t="shared" si="58"/>
        <v>188836</v>
      </c>
      <c r="AD101" s="1">
        <f t="shared" si="58"/>
        <v>3265738</v>
      </c>
      <c r="AE101" s="1">
        <f t="shared" si="58"/>
        <v>8961105</v>
      </c>
      <c r="AF101" s="1"/>
      <c r="AG101" s="2">
        <f t="shared" si="58"/>
        <v>31317179</v>
      </c>
      <c r="AJ101" s="9">
        <v>1994</v>
      </c>
      <c r="AK101" s="1">
        <f t="shared" si="59"/>
        <v>82.63900709355498</v>
      </c>
      <c r="AL101" s="1">
        <f t="shared" si="53"/>
        <v>723.7432778477314</v>
      </c>
      <c r="AM101" s="1">
        <f t="shared" si="53"/>
        <v>172.63657353470737</v>
      </c>
      <c r="AN101" s="1">
        <f t="shared" si="53"/>
        <v>2.5721597997144903</v>
      </c>
      <c r="AO101" s="1">
        <f t="shared" si="53"/>
        <v>112.00627601171954</v>
      </c>
      <c r="AP101" s="1"/>
      <c r="AQ101" s="1">
        <f t="shared" si="54"/>
        <v>127.65198295797971</v>
      </c>
      <c r="AR101" s="1">
        <f t="shared" si="60"/>
        <v>84.14360583903627</v>
      </c>
    </row>
    <row r="102" spans="1:44" ht="12.75">
      <c r="A102" s="9">
        <v>1995</v>
      </c>
      <c r="B102">
        <v>16438</v>
      </c>
      <c r="C102">
        <v>16951</v>
      </c>
      <c r="D102">
        <v>386</v>
      </c>
      <c r="E102">
        <v>91</v>
      </c>
      <c r="F102">
        <v>9984</v>
      </c>
      <c r="G102" s="29" t="s">
        <v>0</v>
      </c>
      <c r="H102" s="2">
        <f t="shared" si="55"/>
        <v>43850</v>
      </c>
      <c r="J102" s="9">
        <v>1995</v>
      </c>
      <c r="K102" s="2">
        <f t="shared" si="56"/>
        <v>16438</v>
      </c>
      <c r="L102" s="2">
        <f t="shared" si="56"/>
        <v>16951</v>
      </c>
      <c r="M102" s="29" t="s">
        <v>0</v>
      </c>
      <c r="N102" s="2">
        <f t="shared" si="57"/>
        <v>43850</v>
      </c>
      <c r="Z102" s="9">
        <v>1995</v>
      </c>
      <c r="AA102" s="2">
        <f t="shared" si="58"/>
        <v>16573634</v>
      </c>
      <c r="AB102" s="2">
        <f t="shared" si="58"/>
        <v>2164634</v>
      </c>
      <c r="AC102" s="1">
        <f t="shared" si="58"/>
        <v>188454</v>
      </c>
      <c r="AD102" s="1">
        <f t="shared" si="58"/>
        <v>3365734</v>
      </c>
      <c r="AE102" s="1">
        <f t="shared" si="58"/>
        <v>9201069</v>
      </c>
      <c r="AF102" s="1"/>
      <c r="AG102" s="2">
        <f t="shared" si="58"/>
        <v>31493525</v>
      </c>
      <c r="AJ102" s="9">
        <v>1995</v>
      </c>
      <c r="AK102" s="1">
        <f t="shared" si="59"/>
        <v>99.18162787955858</v>
      </c>
      <c r="AL102" s="1">
        <f t="shared" si="53"/>
        <v>783.08850364542</v>
      </c>
      <c r="AM102" s="1">
        <f t="shared" si="53"/>
        <v>204.82451951139268</v>
      </c>
      <c r="AN102" s="1">
        <f t="shared" si="53"/>
        <v>2.7037193075863986</v>
      </c>
      <c r="AO102" s="1">
        <f t="shared" si="53"/>
        <v>108.50913084120987</v>
      </c>
      <c r="AP102" s="1"/>
      <c r="AQ102" s="1">
        <f t="shared" si="54"/>
        <v>139.2349697279044</v>
      </c>
      <c r="AR102" s="1">
        <f t="shared" si="60"/>
        <v>82.0132436375057</v>
      </c>
    </row>
    <row r="103" spans="1:44" ht="12.75">
      <c r="A103" s="9">
        <v>1996</v>
      </c>
      <c r="B103">
        <v>18625</v>
      </c>
      <c r="C103">
        <v>18913</v>
      </c>
      <c r="D103">
        <v>494</v>
      </c>
      <c r="E103">
        <v>133</v>
      </c>
      <c r="F103">
        <v>9826</v>
      </c>
      <c r="G103" s="29" t="s">
        <v>0</v>
      </c>
      <c r="H103" s="2">
        <f t="shared" si="55"/>
        <v>47991</v>
      </c>
      <c r="J103" s="9">
        <v>1996</v>
      </c>
      <c r="K103" s="2">
        <f t="shared" si="56"/>
        <v>18625</v>
      </c>
      <c r="L103" s="2">
        <f t="shared" si="56"/>
        <v>18913</v>
      </c>
      <c r="M103" s="29" t="s">
        <v>0</v>
      </c>
      <c r="N103" s="2">
        <f t="shared" si="57"/>
        <v>47991</v>
      </c>
      <c r="Z103" s="9">
        <v>1996</v>
      </c>
      <c r="AA103" s="2">
        <f t="shared" si="58"/>
        <v>16486069</v>
      </c>
      <c r="AB103" s="2">
        <f t="shared" si="58"/>
        <v>2168764</v>
      </c>
      <c r="AC103" s="1">
        <f t="shared" si="58"/>
        <v>188950</v>
      </c>
      <c r="AD103" s="1">
        <f t="shared" si="58"/>
        <v>3460560</v>
      </c>
      <c r="AE103" s="1">
        <f t="shared" si="58"/>
        <v>9476486</v>
      </c>
      <c r="AF103" s="1"/>
      <c r="AG103" s="2">
        <f t="shared" si="58"/>
        <v>31780829</v>
      </c>
      <c r="AJ103" s="9">
        <v>1996</v>
      </c>
      <c r="AK103" s="1">
        <f t="shared" si="59"/>
        <v>112.97417231481927</v>
      </c>
      <c r="AL103" s="1">
        <f t="shared" si="53"/>
        <v>872.0635348060002</v>
      </c>
      <c r="AM103" s="1">
        <f t="shared" si="53"/>
        <v>261.44482667372324</v>
      </c>
      <c r="AN103" s="1">
        <f t="shared" si="53"/>
        <v>3.843308597452436</v>
      </c>
      <c r="AO103" s="1">
        <f t="shared" si="53"/>
        <v>103.68822367278335</v>
      </c>
      <c r="AP103" s="1"/>
      <c r="AQ103" s="1">
        <f t="shared" si="54"/>
        <v>151.00613014216842</v>
      </c>
      <c r="AR103" s="1">
        <f t="shared" si="60"/>
        <v>79.63586153766921</v>
      </c>
    </row>
    <row r="104" spans="1:44" ht="12.75">
      <c r="A104" s="9">
        <v>1997</v>
      </c>
      <c r="B104">
        <v>21562</v>
      </c>
      <c r="C104">
        <v>19881</v>
      </c>
      <c r="D104">
        <v>573</v>
      </c>
      <c r="E104">
        <v>157</v>
      </c>
      <c r="F104">
        <v>10115</v>
      </c>
      <c r="G104" s="29" t="s">
        <v>0</v>
      </c>
      <c r="H104" s="2">
        <f t="shared" si="55"/>
        <v>52288</v>
      </c>
      <c r="J104" s="9">
        <v>1997</v>
      </c>
      <c r="K104" s="2">
        <f t="shared" si="56"/>
        <v>21562</v>
      </c>
      <c r="L104" s="2">
        <f t="shared" si="56"/>
        <v>19881</v>
      </c>
      <c r="M104" s="29" t="s">
        <v>0</v>
      </c>
      <c r="N104" s="2">
        <f t="shared" si="57"/>
        <v>52288</v>
      </c>
      <c r="Z104" s="9">
        <v>1997</v>
      </c>
      <c r="AA104" s="2">
        <f t="shared" si="58"/>
        <v>16486360</v>
      </c>
      <c r="AB104" s="2">
        <f t="shared" si="58"/>
        <v>2179344</v>
      </c>
      <c r="AC104" s="1">
        <f t="shared" si="58"/>
        <v>189104</v>
      </c>
      <c r="AD104" s="1">
        <f t="shared" si="58"/>
        <v>3568362</v>
      </c>
      <c r="AE104" s="1">
        <f t="shared" si="58"/>
        <v>9794538</v>
      </c>
      <c r="AF104" s="1"/>
      <c r="AG104" s="2">
        <f t="shared" si="58"/>
        <v>32217708</v>
      </c>
      <c r="AJ104" s="9">
        <v>1997</v>
      </c>
      <c r="AK104" s="1">
        <f t="shared" si="59"/>
        <v>130.7869050536322</v>
      </c>
      <c r="AL104" s="1">
        <f t="shared" si="53"/>
        <v>912.2469880844877</v>
      </c>
      <c r="AM104" s="1">
        <f t="shared" si="53"/>
        <v>303.0078686860141</v>
      </c>
      <c r="AN104" s="1">
        <f t="shared" si="53"/>
        <v>4.399777825231857</v>
      </c>
      <c r="AO104" s="1">
        <f t="shared" si="53"/>
        <v>103.27184396037873</v>
      </c>
      <c r="AP104" s="1"/>
      <c r="AQ104" s="1">
        <f t="shared" si="54"/>
        <v>162.29584053589411</v>
      </c>
      <c r="AR104" s="1">
        <f t="shared" si="60"/>
        <v>80.02506492766679</v>
      </c>
    </row>
    <row r="105" spans="1:44" ht="12.75">
      <c r="A105" s="9">
        <v>1998</v>
      </c>
      <c r="B105">
        <v>21398</v>
      </c>
      <c r="C105">
        <v>20785</v>
      </c>
      <c r="D105">
        <v>581</v>
      </c>
      <c r="E105">
        <v>151</v>
      </c>
      <c r="F105">
        <v>9195</v>
      </c>
      <c r="G105" s="29" t="s">
        <v>0</v>
      </c>
      <c r="H105" s="2">
        <f t="shared" si="55"/>
        <v>52110</v>
      </c>
      <c r="J105" s="9">
        <v>1998</v>
      </c>
      <c r="K105" s="2">
        <f t="shared" si="56"/>
        <v>21398</v>
      </c>
      <c r="L105" s="2">
        <f t="shared" si="56"/>
        <v>20785</v>
      </c>
      <c r="M105" s="29" t="s">
        <v>0</v>
      </c>
      <c r="N105" s="2">
        <f t="shared" si="57"/>
        <v>52110</v>
      </c>
      <c r="Z105" s="9">
        <v>1998</v>
      </c>
      <c r="AA105" s="2">
        <f t="shared" si="58"/>
        <v>16508401</v>
      </c>
      <c r="AB105" s="2">
        <f t="shared" si="58"/>
        <v>2190933</v>
      </c>
      <c r="AC105" s="1">
        <f t="shared" si="58"/>
        <v>190365</v>
      </c>
      <c r="AD105" s="1">
        <f t="shared" si="58"/>
        <v>3667750</v>
      </c>
      <c r="AE105" s="1">
        <f t="shared" si="58"/>
        <v>10125345</v>
      </c>
      <c r="AF105" s="1"/>
      <c r="AG105" s="2">
        <f t="shared" si="58"/>
        <v>32682794</v>
      </c>
      <c r="AJ105" s="9">
        <v>1998</v>
      </c>
      <c r="AK105" s="1">
        <f t="shared" si="59"/>
        <v>129.61885284952794</v>
      </c>
      <c r="AL105" s="1">
        <f t="shared" si="53"/>
        <v>948.6825932148541</v>
      </c>
      <c r="AM105" s="1">
        <f t="shared" si="53"/>
        <v>305.2031623460195</v>
      </c>
      <c r="AN105" s="1">
        <f t="shared" si="53"/>
        <v>4.116965442028492</v>
      </c>
      <c r="AO105" s="1">
        <f t="shared" si="53"/>
        <v>90.81172048952406</v>
      </c>
      <c r="AP105" s="1"/>
      <c r="AQ105" s="1">
        <f t="shared" si="54"/>
        <v>159.44169277571555</v>
      </c>
      <c r="AR105" s="1">
        <f t="shared" si="60"/>
        <v>70.9910136690061</v>
      </c>
    </row>
    <row r="106" spans="1:44" ht="12.75">
      <c r="A106" s="9">
        <v>1999</v>
      </c>
      <c r="B106">
        <v>21324</v>
      </c>
      <c r="C106">
        <v>20082</v>
      </c>
      <c r="D106">
        <v>549</v>
      </c>
      <c r="E106">
        <v>132</v>
      </c>
      <c r="F106">
        <v>7948</v>
      </c>
      <c r="G106" s="29" t="s">
        <v>0</v>
      </c>
      <c r="H106" s="2">
        <f t="shared" si="55"/>
        <v>50035</v>
      </c>
      <c r="J106" s="9">
        <v>1999</v>
      </c>
      <c r="K106" s="2">
        <f t="shared" si="56"/>
        <v>21324</v>
      </c>
      <c r="L106" s="2">
        <f t="shared" si="56"/>
        <v>20082</v>
      </c>
      <c r="M106" s="29" t="s">
        <v>0</v>
      </c>
      <c r="N106" s="2">
        <f t="shared" si="57"/>
        <v>50035</v>
      </c>
      <c r="Z106" s="9">
        <v>1999</v>
      </c>
      <c r="AA106" s="2">
        <f t="shared" si="58"/>
        <v>16526103</v>
      </c>
      <c r="AB106" s="2">
        <f t="shared" si="58"/>
        <v>2205359</v>
      </c>
      <c r="AC106" s="1">
        <f t="shared" si="58"/>
        <v>190971</v>
      </c>
      <c r="AD106" s="1">
        <f t="shared" si="58"/>
        <v>3763072</v>
      </c>
      <c r="AE106" s="1">
        <f t="shared" si="58"/>
        <v>10459616</v>
      </c>
      <c r="AF106" s="1"/>
      <c r="AG106" s="2">
        <f t="shared" si="58"/>
        <v>33145121</v>
      </c>
      <c r="AJ106" s="9">
        <v>1999</v>
      </c>
      <c r="AK106" s="1">
        <f t="shared" si="59"/>
        <v>129.03223464116132</v>
      </c>
      <c r="AL106" s="1">
        <f>(C106/AB106)*100000</f>
        <v>910.6000428955103</v>
      </c>
      <c r="AM106" s="1">
        <f>(D106/AC106)*100000</f>
        <v>287.478203496866</v>
      </c>
      <c r="AN106" s="1">
        <f>(E106/AD106)*100000</f>
        <v>3.5077723732099733</v>
      </c>
      <c r="AO106" s="1">
        <f>(F106/AE106)*100000</f>
        <v>75.98749323110906</v>
      </c>
      <c r="AP106" s="1"/>
      <c r="AQ106" s="1">
        <f t="shared" si="54"/>
        <v>150.95736111507935</v>
      </c>
      <c r="AR106" s="1">
        <f t="shared" si="60"/>
        <v>59.86682493321092</v>
      </c>
    </row>
    <row r="107" spans="1:14" s="4" customFormat="1" ht="12.75">
      <c r="A107" s="13" t="s">
        <v>14</v>
      </c>
      <c r="B107" s="21">
        <f>SUM(B90:B106)</f>
        <v>176179</v>
      </c>
      <c r="C107" s="21">
        <f>SUM(C90:C106)</f>
        <v>209860</v>
      </c>
      <c r="D107" s="4">
        <f>SUM(D90:D106)</f>
        <v>3959</v>
      </c>
      <c r="E107" s="4">
        <f>SUM(E90:E106)</f>
        <v>940</v>
      </c>
      <c r="F107" s="4">
        <f>SUM(F90:F106)</f>
        <v>118544</v>
      </c>
      <c r="G107" s="12" t="s">
        <v>0</v>
      </c>
      <c r="H107" s="21">
        <f t="shared" si="55"/>
        <v>509482</v>
      </c>
      <c r="J107" s="13" t="s">
        <v>14</v>
      </c>
      <c r="K107" s="21">
        <f>B107</f>
        <v>176179</v>
      </c>
      <c r="L107" s="21">
        <f>C107</f>
        <v>209860</v>
      </c>
      <c r="M107" s="12" t="s">
        <v>0</v>
      </c>
      <c r="N107" s="21">
        <f>H107</f>
        <v>509482</v>
      </c>
    </row>
    <row r="109" spans="26:33" ht="12.75">
      <c r="Z109" s="30" t="s">
        <v>38</v>
      </c>
      <c r="AA109" s="30"/>
      <c r="AB109" s="30"/>
      <c r="AC109" s="30"/>
      <c r="AD109" s="30"/>
      <c r="AE109" s="30"/>
      <c r="AF109" s="30"/>
      <c r="AG109" s="30"/>
    </row>
    <row r="110" spans="26:33" ht="12.75">
      <c r="Z110" s="20" t="s">
        <v>26</v>
      </c>
      <c r="AA110" s="19" t="s">
        <v>12</v>
      </c>
      <c r="AB110" s="19" t="s">
        <v>13</v>
      </c>
      <c r="AC110" s="19" t="s">
        <v>29</v>
      </c>
      <c r="AD110" s="19" t="s">
        <v>30</v>
      </c>
      <c r="AE110" s="19" t="s">
        <v>27</v>
      </c>
      <c r="AF110" s="19" t="s">
        <v>31</v>
      </c>
      <c r="AG110" s="19" t="s">
        <v>34</v>
      </c>
    </row>
    <row r="111" spans="26:33" ht="12.75">
      <c r="Z111" s="9">
        <v>1983</v>
      </c>
      <c r="AA111" s="2">
        <f aca="true" t="shared" si="61" ref="AA111:AE126">(AA90/$AG90)*100</f>
        <v>63.93763580653283</v>
      </c>
      <c r="AB111" s="2">
        <f t="shared" si="61"/>
        <v>7.386388796716411</v>
      </c>
      <c r="AC111" s="1">
        <f t="shared" si="61"/>
        <v>0.6946748756361626</v>
      </c>
      <c r="AD111" s="1">
        <f t="shared" si="61"/>
        <v>6.736429894797194</v>
      </c>
      <c r="AE111" s="1">
        <f t="shared" si="61"/>
        <v>21.2448706263174</v>
      </c>
      <c r="AF111" s="1">
        <f>100-AA111-AB111</f>
        <v>28.675975396750758</v>
      </c>
      <c r="AG111" s="2">
        <f>AB111/AA111</f>
        <v>0.11552489708982494</v>
      </c>
    </row>
    <row r="112" spans="26:33" ht="12.75">
      <c r="Z112" s="9">
        <v>1984</v>
      </c>
      <c r="AA112" s="2">
        <f t="shared" si="61"/>
        <v>62.962369382280656</v>
      </c>
      <c r="AB112" s="2">
        <f t="shared" si="61"/>
        <v>7.3347010825204855</v>
      </c>
      <c r="AC112" s="1">
        <f t="shared" si="61"/>
        <v>0.692819146517852</v>
      </c>
      <c r="AD112" s="1">
        <f t="shared" si="61"/>
        <v>7.123947552752903</v>
      </c>
      <c r="AE112" s="1">
        <f t="shared" si="61"/>
        <v>21.8861628359281</v>
      </c>
      <c r="AF112" s="1">
        <f aca="true" t="shared" si="62" ref="AF112:AF127">100-AA112-AB112</f>
        <v>29.70292953519886</v>
      </c>
      <c r="AG112" s="2">
        <f aca="true" t="shared" si="63" ref="AG112:AG127">AB112/AA112</f>
        <v>0.11649340954733309</v>
      </c>
    </row>
    <row r="113" spans="26:33" ht="12.75">
      <c r="Z113" s="9">
        <v>1985</v>
      </c>
      <c r="AA113" s="2">
        <f t="shared" si="61"/>
        <v>62.02583387031297</v>
      </c>
      <c r="AB113" s="2">
        <f t="shared" si="61"/>
        <v>7.2783237249340065</v>
      </c>
      <c r="AC113" s="1">
        <f t="shared" si="61"/>
        <v>0.6869569959678685</v>
      </c>
      <c r="AD113" s="1">
        <f t="shared" si="61"/>
        <v>7.5024217976996574</v>
      </c>
      <c r="AE113" s="1">
        <f t="shared" si="61"/>
        <v>22.506463611085497</v>
      </c>
      <c r="AF113" s="1">
        <f t="shared" si="62"/>
        <v>30.695842404753023</v>
      </c>
      <c r="AG113" s="2">
        <f t="shared" si="63"/>
        <v>0.11734342403444227</v>
      </c>
    </row>
    <row r="114" spans="26:33" ht="12.75">
      <c r="Z114" s="9">
        <v>1986</v>
      </c>
      <c r="AA114" s="2">
        <f t="shared" si="61"/>
        <v>61.07207916535358</v>
      </c>
      <c r="AB114" s="2">
        <f t="shared" si="61"/>
        <v>7.231383300496466</v>
      </c>
      <c r="AC114" s="1">
        <f t="shared" si="61"/>
        <v>0.6783703099077826</v>
      </c>
      <c r="AD114" s="1">
        <f t="shared" si="61"/>
        <v>7.8712880401889755</v>
      </c>
      <c r="AE114" s="1">
        <f t="shared" si="61"/>
        <v>23.146879184053194</v>
      </c>
      <c r="AF114" s="1">
        <f t="shared" si="62"/>
        <v>31.696537534149954</v>
      </c>
      <c r="AG114" s="2">
        <f t="shared" si="63"/>
        <v>0.11840735405318994</v>
      </c>
    </row>
    <row r="115" spans="26:33" ht="12.75">
      <c r="Z115" s="9">
        <v>1987</v>
      </c>
      <c r="AA115" s="2">
        <f t="shared" si="61"/>
        <v>60.09753668110821</v>
      </c>
      <c r="AB115" s="2">
        <f t="shared" si="61"/>
        <v>7.186709655173084</v>
      </c>
      <c r="AC115" s="1">
        <f t="shared" si="61"/>
        <v>0.6678934113814947</v>
      </c>
      <c r="AD115" s="1">
        <f t="shared" si="61"/>
        <v>8.208024491597142</v>
      </c>
      <c r="AE115" s="1">
        <f t="shared" si="61"/>
        <v>23.839835760740065</v>
      </c>
      <c r="AF115" s="1">
        <f t="shared" si="62"/>
        <v>32.71575366371871</v>
      </c>
      <c r="AG115" s="2">
        <f t="shared" si="63"/>
        <v>0.11958409698732697</v>
      </c>
    </row>
    <row r="116" spans="26:33" ht="12.75">
      <c r="Z116" s="9">
        <v>1988</v>
      </c>
      <c r="AA116" s="2">
        <f t="shared" si="61"/>
        <v>59.09008444999997</v>
      </c>
      <c r="AB116" s="2">
        <f t="shared" si="61"/>
        <v>7.142447103693132</v>
      </c>
      <c r="AC116" s="1">
        <f t="shared" si="61"/>
        <v>0.6535442088969364</v>
      </c>
      <c r="AD116" s="1">
        <f t="shared" si="61"/>
        <v>8.5387880486984</v>
      </c>
      <c r="AE116" s="1">
        <f t="shared" si="61"/>
        <v>24.575136188711568</v>
      </c>
      <c r="AF116" s="1">
        <f t="shared" si="62"/>
        <v>33.7674684463069</v>
      </c>
      <c r="AG116" s="2">
        <f t="shared" si="63"/>
        <v>0.12087386860543124</v>
      </c>
    </row>
    <row r="117" spans="26:33" ht="12.75">
      <c r="Z117" s="9">
        <v>1989</v>
      </c>
      <c r="AA117" s="2">
        <f t="shared" si="61"/>
        <v>58.11294895858795</v>
      </c>
      <c r="AB117" s="2">
        <f t="shared" si="61"/>
        <v>7.097510524120684</v>
      </c>
      <c r="AC117" s="1">
        <f t="shared" si="61"/>
        <v>0.6351093523545904</v>
      </c>
      <c r="AD117" s="1">
        <f t="shared" si="61"/>
        <v>8.877286346779762</v>
      </c>
      <c r="AE117" s="1">
        <f t="shared" si="61"/>
        <v>25.27714481815701</v>
      </c>
      <c r="AF117" s="1">
        <f t="shared" si="62"/>
        <v>34.789540517291364</v>
      </c>
      <c r="AG117" s="2">
        <f t="shared" si="63"/>
        <v>0.12213302975174196</v>
      </c>
    </row>
    <row r="118" spans="26:33" ht="12.75">
      <c r="Z118" s="9">
        <v>1990</v>
      </c>
      <c r="AA118" s="2">
        <f t="shared" si="61"/>
        <v>57.05895571001241</v>
      </c>
      <c r="AB118" s="2">
        <f t="shared" si="61"/>
        <v>7.1183444735261405</v>
      </c>
      <c r="AC118" s="1">
        <f t="shared" si="61"/>
        <v>0.622391704070536</v>
      </c>
      <c r="AD118" s="1">
        <f t="shared" si="61"/>
        <v>9.238236520667204</v>
      </c>
      <c r="AE118" s="1">
        <f t="shared" si="61"/>
        <v>25.9620715917237</v>
      </c>
      <c r="AF118" s="1">
        <f t="shared" si="62"/>
        <v>35.822699816461444</v>
      </c>
      <c r="AG118" s="2">
        <f t="shared" si="63"/>
        <v>0.12475420177164319</v>
      </c>
    </row>
    <row r="119" spans="26:33" ht="12.75">
      <c r="Z119" s="9">
        <v>1991</v>
      </c>
      <c r="AA119" s="2">
        <f t="shared" si="61"/>
        <v>56.22214923709924</v>
      </c>
      <c r="AB119" s="2">
        <f t="shared" si="61"/>
        <v>7.09656401947346</v>
      </c>
      <c r="AC119" s="1">
        <f t="shared" si="61"/>
        <v>0.6166643755154063</v>
      </c>
      <c r="AD119" s="1">
        <f t="shared" si="61"/>
        <v>9.533583964786347</v>
      </c>
      <c r="AE119" s="1">
        <f t="shared" si="61"/>
        <v>26.53103840312555</v>
      </c>
      <c r="AF119" s="1">
        <f t="shared" si="62"/>
        <v>36.6812867434273</v>
      </c>
      <c r="AG119" s="2">
        <f t="shared" si="63"/>
        <v>0.12622363455985883</v>
      </c>
    </row>
    <row r="120" spans="26:33" ht="12.75">
      <c r="Z120" s="9">
        <v>1992</v>
      </c>
      <c r="AA120" s="2">
        <f t="shared" si="61"/>
        <v>55.35781750445597</v>
      </c>
      <c r="AB120" s="2">
        <f t="shared" si="61"/>
        <v>7.050458511018991</v>
      </c>
      <c r="AC120" s="1">
        <f t="shared" si="61"/>
        <v>0.6109874422855273</v>
      </c>
      <c r="AD120" s="1">
        <f t="shared" si="61"/>
        <v>9.84295820681754</v>
      </c>
      <c r="AE120" s="1">
        <f t="shared" si="61"/>
        <v>27.137778335421963</v>
      </c>
      <c r="AF120" s="1">
        <f t="shared" si="62"/>
        <v>37.59172398452504</v>
      </c>
      <c r="AG120" s="2">
        <f t="shared" si="63"/>
        <v>0.12736156931135284</v>
      </c>
    </row>
    <row r="121" spans="26:33" ht="12.75">
      <c r="Z121" s="9">
        <v>1993</v>
      </c>
      <c r="AA121" s="2">
        <f t="shared" si="61"/>
        <v>54.35815627519488</v>
      </c>
      <c r="AB121" s="2">
        <f t="shared" si="61"/>
        <v>6.995339678599764</v>
      </c>
      <c r="AC121" s="1">
        <f t="shared" si="61"/>
        <v>0.6068409085013334</v>
      </c>
      <c r="AD121" s="1">
        <f t="shared" si="61"/>
        <v>10.157510747030681</v>
      </c>
      <c r="AE121" s="1">
        <f t="shared" si="61"/>
        <v>27.882152390673347</v>
      </c>
      <c r="AF121" s="1">
        <f t="shared" si="62"/>
        <v>38.64650404620536</v>
      </c>
      <c r="AG121" s="2">
        <f t="shared" si="63"/>
        <v>0.12868978931487288</v>
      </c>
    </row>
    <row r="122" spans="26:33" ht="12.75">
      <c r="Z122" s="9">
        <v>1994</v>
      </c>
      <c r="AA122" s="2">
        <f t="shared" si="61"/>
        <v>53.42693222783572</v>
      </c>
      <c r="AB122" s="2">
        <f t="shared" si="61"/>
        <v>6.928120824675811</v>
      </c>
      <c r="AC122" s="1">
        <f t="shared" si="61"/>
        <v>0.602978959247894</v>
      </c>
      <c r="AD122" s="1">
        <f t="shared" si="61"/>
        <v>10.427944356035388</v>
      </c>
      <c r="AE122" s="1">
        <f t="shared" si="61"/>
        <v>28.61402363220519</v>
      </c>
      <c r="AF122" s="1">
        <f t="shared" si="62"/>
        <v>39.64494694748847</v>
      </c>
      <c r="AG122" s="2">
        <f t="shared" si="63"/>
        <v>0.12967468907125876</v>
      </c>
    </row>
    <row r="123" spans="26:33" ht="12.75">
      <c r="Z123" s="9">
        <v>1995</v>
      </c>
      <c r="AA123" s="2">
        <f t="shared" si="61"/>
        <v>52.625528580874956</v>
      </c>
      <c r="AB123" s="2">
        <f t="shared" si="61"/>
        <v>6.873266806430846</v>
      </c>
      <c r="AC123" s="1">
        <f t="shared" si="61"/>
        <v>0.5983896689875141</v>
      </c>
      <c r="AD123" s="1">
        <f t="shared" si="61"/>
        <v>10.687066627187653</v>
      </c>
      <c r="AE123" s="1">
        <f t="shared" si="61"/>
        <v>29.21574831651903</v>
      </c>
      <c r="AF123" s="1">
        <f t="shared" si="62"/>
        <v>40.501204612694195</v>
      </c>
      <c r="AG123" s="2">
        <f t="shared" si="63"/>
        <v>0.13060708351590244</v>
      </c>
    </row>
    <row r="124" spans="26:33" ht="12.75">
      <c r="Z124" s="9">
        <v>1996</v>
      </c>
      <c r="AA124" s="2">
        <f t="shared" si="61"/>
        <v>51.87425727629697</v>
      </c>
      <c r="AB124" s="2">
        <f t="shared" si="61"/>
        <v>6.824126582726963</v>
      </c>
      <c r="AC124" s="1">
        <f t="shared" si="61"/>
        <v>0.5945408157855164</v>
      </c>
      <c r="AD124" s="1">
        <f t="shared" si="61"/>
        <v>10.888828607963625</v>
      </c>
      <c r="AE124" s="1">
        <f t="shared" si="61"/>
        <v>29.818246717226916</v>
      </c>
      <c r="AF124" s="1">
        <f t="shared" si="62"/>
        <v>41.301616140976066</v>
      </c>
      <c r="AG124" s="2">
        <f t="shared" si="63"/>
        <v>0.13155131159526265</v>
      </c>
    </row>
    <row r="125" spans="26:33" ht="12.75">
      <c r="Z125" s="9">
        <v>1997</v>
      </c>
      <c r="AA125" s="2">
        <f t="shared" si="61"/>
        <v>51.17173450079068</v>
      </c>
      <c r="AB125" s="2">
        <f t="shared" si="61"/>
        <v>6.7644290524949815</v>
      </c>
      <c r="AC125" s="1">
        <f t="shared" si="61"/>
        <v>0.5869567133701752</v>
      </c>
      <c r="AD125" s="1">
        <f t="shared" si="61"/>
        <v>11.075778574937733</v>
      </c>
      <c r="AE125" s="1">
        <f t="shared" si="61"/>
        <v>30.401101158406423</v>
      </c>
      <c r="AF125" s="1">
        <f t="shared" si="62"/>
        <v>42.06383644671434</v>
      </c>
      <c r="AG125" s="2">
        <f t="shared" si="63"/>
        <v>0.13219073221742095</v>
      </c>
    </row>
    <row r="126" spans="26:33" ht="12.75">
      <c r="Z126" s="9">
        <v>1998</v>
      </c>
      <c r="AA126" s="2">
        <f t="shared" si="61"/>
        <v>50.51098446479209</v>
      </c>
      <c r="AB126" s="2">
        <f t="shared" si="61"/>
        <v>6.703628214894969</v>
      </c>
      <c r="AC126" s="1">
        <f t="shared" si="61"/>
        <v>0.582462441858551</v>
      </c>
      <c r="AD126" s="1">
        <f t="shared" si="61"/>
        <v>11.222265758551732</v>
      </c>
      <c r="AE126" s="1">
        <f t="shared" si="61"/>
        <v>30.980659119902658</v>
      </c>
      <c r="AF126" s="1">
        <f t="shared" si="62"/>
        <v>42.78538732031294</v>
      </c>
      <c r="AG126" s="2">
        <f t="shared" si="63"/>
        <v>0.13271624550433442</v>
      </c>
    </row>
    <row r="127" spans="26:33" ht="12.75">
      <c r="Z127" s="9">
        <v>1999</v>
      </c>
      <c r="AA127" s="2">
        <f>(AA106/$AG106)*100</f>
        <v>49.85983608266206</v>
      </c>
      <c r="AB127" s="2">
        <f>(AB106/$AG106)*100</f>
        <v>6.653645946865</v>
      </c>
      <c r="AC127" s="1">
        <f>(AC106/$AG106)*100</f>
        <v>0.5761662478166847</v>
      </c>
      <c r="AD127" s="1">
        <f>(AD106/$AG106)*100</f>
        <v>11.353321051384908</v>
      </c>
      <c r="AE127" s="1">
        <f>(AE106/$AG106)*100</f>
        <v>31.557030671271345</v>
      </c>
      <c r="AF127" s="1">
        <f t="shared" si="62"/>
        <v>43.48651797047294</v>
      </c>
      <c r="AG127" s="2">
        <f t="shared" si="63"/>
        <v>0.1334470080453934</v>
      </c>
    </row>
  </sheetData>
  <mergeCells count="24">
    <mergeCell ref="Z2:AG2"/>
    <mergeCell ref="AJ2:AR2"/>
    <mergeCell ref="A23:H23"/>
    <mergeCell ref="A45:H45"/>
    <mergeCell ref="A2:H2"/>
    <mergeCell ref="J2:N2"/>
    <mergeCell ref="P2:W2"/>
    <mergeCell ref="A88:H88"/>
    <mergeCell ref="P23:W23"/>
    <mergeCell ref="P45:W45"/>
    <mergeCell ref="Z109:AG109"/>
    <mergeCell ref="Z88:AG88"/>
    <mergeCell ref="Z67:AG67"/>
    <mergeCell ref="Z45:AG45"/>
    <mergeCell ref="Z23:AG23"/>
    <mergeCell ref="A67:H67"/>
    <mergeCell ref="AJ88:AR88"/>
    <mergeCell ref="J23:N23"/>
    <mergeCell ref="J45:N45"/>
    <mergeCell ref="J67:N67"/>
    <mergeCell ref="J88:N88"/>
    <mergeCell ref="AJ23:AR23"/>
    <mergeCell ref="AJ45:AR45"/>
    <mergeCell ref="AJ67:AR6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4"/>
  <sheetViews>
    <sheetView zoomScale="50" zoomScaleNormal="50" workbookViewId="0" topLeftCell="A23">
      <selection activeCell="B105" sqref="B105:D121"/>
    </sheetView>
  </sheetViews>
  <sheetFormatPr defaultColWidth="9.140625" defaultRowHeight="12.75"/>
  <cols>
    <col min="1" max="1" width="11.140625" style="0" customWidth="1"/>
    <col min="2" max="2" width="10.00390625" style="0" bestFit="1" customWidth="1"/>
    <col min="3" max="3" width="11.7109375" style="0" customWidth="1"/>
    <col min="4" max="4" width="11.28125" style="0" customWidth="1"/>
    <col min="6" max="6" width="8.00390625" style="0" customWidth="1"/>
    <col min="7" max="7" width="10.28125" style="0" customWidth="1"/>
    <col min="8" max="9" width="10.8515625" style="0" customWidth="1"/>
    <col min="12" max="12" width="10.00390625" style="0" bestFit="1" customWidth="1"/>
    <col min="13" max="13" width="9.7109375" style="0" bestFit="1" customWidth="1"/>
    <col min="14" max="14" width="9.28125" style="0" customWidth="1"/>
  </cols>
  <sheetData>
    <row r="1" ht="12.75">
      <c r="A1" s="4" t="s">
        <v>39</v>
      </c>
    </row>
    <row r="2" spans="1:14" ht="28.5" customHeight="1">
      <c r="A2" s="31" t="str">
        <f>CONCATENATE("New Admissions for Violent Offenses, BW Only: ",$A$1)</f>
        <v>New Admissions for Violent Offenses, BW Only: CALIFORNIA</v>
      </c>
      <c r="B2" s="31"/>
      <c r="C2" s="31"/>
      <c r="D2" s="31"/>
      <c r="F2" s="31" t="str">
        <f>CONCATENATE("Total Population, BW Only: ",$A$1)</f>
        <v>Total Population, BW Only: CALIFORNIA</v>
      </c>
      <c r="G2" s="31"/>
      <c r="H2" s="31"/>
      <c r="I2" s="31"/>
      <c r="K2" s="31" t="str">
        <f>CONCATENATE("New Admissions for Violent Offenses, BW Only, Per 100,000: ",$A$1)</f>
        <v>New Admissions for Violent Offenses, BW Only, Per 100,000: CALIFORNIA</v>
      </c>
      <c r="L2" s="31"/>
      <c r="M2" s="31"/>
      <c r="N2" s="31"/>
    </row>
    <row r="3" spans="1:14" ht="12.75">
      <c r="A3" s="24" t="s">
        <v>26</v>
      </c>
      <c r="B3" s="25" t="s">
        <v>12</v>
      </c>
      <c r="C3" s="25" t="s">
        <v>13</v>
      </c>
      <c r="D3" s="25" t="s">
        <v>14</v>
      </c>
      <c r="F3" s="24" t="s">
        <v>26</v>
      </c>
      <c r="G3" s="25" t="s">
        <v>12</v>
      </c>
      <c r="H3" s="25" t="s">
        <v>13</v>
      </c>
      <c r="I3" s="25" t="s">
        <v>14</v>
      </c>
      <c r="K3" s="24" t="s">
        <v>26</v>
      </c>
      <c r="L3" s="25" t="s">
        <v>12</v>
      </c>
      <c r="M3" s="25" t="s">
        <v>13</v>
      </c>
      <c r="N3" s="25" t="s">
        <v>14</v>
      </c>
    </row>
    <row r="4" spans="1:19" ht="12.75">
      <c r="A4" s="9">
        <v>1983</v>
      </c>
      <c r="B4">
        <v>1667</v>
      </c>
      <c r="C4">
        <v>1433</v>
      </c>
      <c r="D4">
        <v>3100</v>
      </c>
      <c r="F4" s="9">
        <v>1983</v>
      </c>
      <c r="G4">
        <v>16214626</v>
      </c>
      <c r="H4">
        <v>1873193</v>
      </c>
      <c r="I4" s="1">
        <f>G4+H4</f>
        <v>18087819</v>
      </c>
      <c r="J4" s="1"/>
      <c r="K4" s="9">
        <f>F4</f>
        <v>1983</v>
      </c>
      <c r="L4" s="1">
        <f>(B4/G4)*100000</f>
        <v>10.280841506920973</v>
      </c>
      <c r="M4" s="1">
        <f aca="true" t="shared" si="0" ref="M4:N19">(C4/H4)*100000</f>
        <v>76.50039264507181</v>
      </c>
      <c r="N4" s="1">
        <f t="shared" si="0"/>
        <v>17.13860582085657</v>
      </c>
      <c r="P4" s="6"/>
      <c r="Q4" s="6"/>
      <c r="R4" s="6"/>
      <c r="S4" s="6"/>
    </row>
    <row r="5" spans="1:19" ht="12.75">
      <c r="A5" s="9">
        <v>1984</v>
      </c>
      <c r="B5">
        <v>1677</v>
      </c>
      <c r="C5">
        <v>1252</v>
      </c>
      <c r="D5">
        <v>2929</v>
      </c>
      <c r="F5" s="9">
        <v>1984</v>
      </c>
      <c r="G5">
        <v>16272251</v>
      </c>
      <c r="H5">
        <v>1895610</v>
      </c>
      <c r="I5" s="1">
        <f aca="true" t="shared" si="1" ref="I5:I20">G5+H5</f>
        <v>18167861</v>
      </c>
      <c r="K5" s="9">
        <f aca="true" t="shared" si="2" ref="K5:K20">F5</f>
        <v>1984</v>
      </c>
      <c r="L5" s="1">
        <f aca="true" t="shared" si="3" ref="L5:L20">(B5/G5)*100000</f>
        <v>10.305888226527479</v>
      </c>
      <c r="M5" s="1">
        <f t="shared" si="0"/>
        <v>66.0473409614847</v>
      </c>
      <c r="N5" s="1">
        <f t="shared" si="0"/>
        <v>16.121875877407913</v>
      </c>
      <c r="P5" s="6"/>
      <c r="Q5" s="6"/>
      <c r="R5" s="6"/>
      <c r="S5" s="6"/>
    </row>
    <row r="6" spans="1:19" ht="12.75">
      <c r="A6" s="9">
        <v>1985</v>
      </c>
      <c r="B6">
        <v>1868</v>
      </c>
      <c r="C6">
        <v>1305</v>
      </c>
      <c r="D6">
        <v>3173</v>
      </c>
      <c r="F6" s="9">
        <v>1985</v>
      </c>
      <c r="G6">
        <v>16400314</v>
      </c>
      <c r="H6">
        <v>1924469</v>
      </c>
      <c r="I6" s="1">
        <f t="shared" si="1"/>
        <v>18324783</v>
      </c>
      <c r="K6" s="9">
        <f t="shared" si="2"/>
        <v>1985</v>
      </c>
      <c r="L6" s="1">
        <f t="shared" si="3"/>
        <v>11.3900258251153</v>
      </c>
      <c r="M6" s="1">
        <f t="shared" si="0"/>
        <v>67.8109130362713</v>
      </c>
      <c r="N6" s="1">
        <f t="shared" si="0"/>
        <v>17.315348290891087</v>
      </c>
      <c r="P6" s="6"/>
      <c r="Q6" s="6"/>
      <c r="R6" s="6"/>
      <c r="S6" s="6"/>
    </row>
    <row r="7" spans="1:19" ht="12.75">
      <c r="A7" s="9">
        <v>1986</v>
      </c>
      <c r="B7">
        <v>1720</v>
      </c>
      <c r="C7">
        <v>1449</v>
      </c>
      <c r="D7">
        <v>3169</v>
      </c>
      <c r="F7" s="9">
        <v>1986</v>
      </c>
      <c r="G7">
        <v>16551852</v>
      </c>
      <c r="H7">
        <v>1959861</v>
      </c>
      <c r="I7" s="1">
        <f t="shared" si="1"/>
        <v>18511713</v>
      </c>
      <c r="K7" s="9">
        <f t="shared" si="2"/>
        <v>1986</v>
      </c>
      <c r="L7" s="1">
        <f t="shared" si="3"/>
        <v>10.391586391661791</v>
      </c>
      <c r="M7" s="1">
        <f t="shared" si="0"/>
        <v>73.93381469400126</v>
      </c>
      <c r="N7" s="1">
        <f t="shared" si="0"/>
        <v>17.11889115826288</v>
      </c>
      <c r="P7" s="6"/>
      <c r="Q7" s="6"/>
      <c r="R7" s="6"/>
      <c r="S7" s="6"/>
    </row>
    <row r="8" spans="1:19" ht="12.75">
      <c r="A8" s="9">
        <v>1987</v>
      </c>
      <c r="B8">
        <v>1900</v>
      </c>
      <c r="C8">
        <v>1421</v>
      </c>
      <c r="D8">
        <v>3321</v>
      </c>
      <c r="F8" s="9">
        <v>1987</v>
      </c>
      <c r="G8">
        <v>16693315</v>
      </c>
      <c r="H8">
        <v>1996255</v>
      </c>
      <c r="I8" s="1">
        <f t="shared" si="1"/>
        <v>18689570</v>
      </c>
      <c r="K8" s="9">
        <f t="shared" si="2"/>
        <v>1987</v>
      </c>
      <c r="L8" s="1">
        <f t="shared" si="3"/>
        <v>11.381801637362022</v>
      </c>
      <c r="M8" s="1">
        <f t="shared" si="0"/>
        <v>71.18329071185795</v>
      </c>
      <c r="N8" s="1">
        <f t="shared" si="0"/>
        <v>17.769269169916697</v>
      </c>
      <c r="P8" s="6"/>
      <c r="Q8" s="6"/>
      <c r="R8" s="6"/>
      <c r="S8" s="6"/>
    </row>
    <row r="9" spans="1:19" ht="12.75">
      <c r="A9" s="9">
        <v>1988</v>
      </c>
      <c r="B9">
        <v>1885</v>
      </c>
      <c r="C9">
        <v>1586</v>
      </c>
      <c r="D9">
        <v>3471</v>
      </c>
      <c r="F9" s="9">
        <v>1988</v>
      </c>
      <c r="G9">
        <v>16819508</v>
      </c>
      <c r="H9">
        <v>2033039</v>
      </c>
      <c r="I9" s="1">
        <f t="shared" si="1"/>
        <v>18852547</v>
      </c>
      <c r="K9" s="9">
        <f t="shared" si="2"/>
        <v>1988</v>
      </c>
      <c r="L9" s="1">
        <f t="shared" si="3"/>
        <v>11.2072243730316</v>
      </c>
      <c r="M9" s="1">
        <f t="shared" si="0"/>
        <v>78.01129245430117</v>
      </c>
      <c r="N9" s="1">
        <f t="shared" si="0"/>
        <v>18.41130537958611</v>
      </c>
      <c r="P9" s="6"/>
      <c r="Q9" s="6"/>
      <c r="R9" s="6"/>
      <c r="S9" s="6"/>
    </row>
    <row r="10" spans="1:19" ht="12.75">
      <c r="A10" s="9">
        <v>1989</v>
      </c>
      <c r="B10">
        <v>1849</v>
      </c>
      <c r="C10">
        <v>1604</v>
      </c>
      <c r="D10">
        <v>3453</v>
      </c>
      <c r="F10" s="9">
        <v>1989</v>
      </c>
      <c r="G10">
        <v>16979510</v>
      </c>
      <c r="H10">
        <v>2073759</v>
      </c>
      <c r="I10" s="1">
        <f t="shared" si="1"/>
        <v>19053269</v>
      </c>
      <c r="K10" s="9">
        <f t="shared" si="2"/>
        <v>1989</v>
      </c>
      <c r="L10" s="1">
        <f t="shared" si="3"/>
        <v>10.889595753941073</v>
      </c>
      <c r="M10" s="1">
        <f t="shared" si="0"/>
        <v>77.34746419424823</v>
      </c>
      <c r="N10" s="1">
        <f t="shared" si="0"/>
        <v>18.1228743477038</v>
      </c>
      <c r="P10" s="6"/>
      <c r="Q10" s="6"/>
      <c r="R10" s="6"/>
      <c r="S10" s="6"/>
    </row>
    <row r="11" spans="1:19" ht="12.75">
      <c r="A11" s="9">
        <v>1990</v>
      </c>
      <c r="B11">
        <v>2054</v>
      </c>
      <c r="C11">
        <v>1800</v>
      </c>
      <c r="D11">
        <v>3854</v>
      </c>
      <c r="F11" s="9">
        <v>1990</v>
      </c>
      <c r="G11">
        <v>17089220</v>
      </c>
      <c r="H11">
        <v>2131952</v>
      </c>
      <c r="I11" s="1">
        <f t="shared" si="1"/>
        <v>19221172</v>
      </c>
      <c r="K11" s="9">
        <f t="shared" si="2"/>
        <v>1990</v>
      </c>
      <c r="L11" s="1">
        <f t="shared" si="3"/>
        <v>12.019272968573171</v>
      </c>
      <c r="M11" s="1">
        <f t="shared" si="0"/>
        <v>84.42966821016608</v>
      </c>
      <c r="N11" s="1">
        <f t="shared" si="0"/>
        <v>20.050806475276325</v>
      </c>
      <c r="P11" s="6"/>
      <c r="Q11" s="6"/>
      <c r="R11" s="6"/>
      <c r="S11" s="6"/>
    </row>
    <row r="12" spans="1:19" ht="12.75">
      <c r="A12" s="9">
        <v>1991</v>
      </c>
      <c r="B12">
        <v>2121</v>
      </c>
      <c r="C12">
        <v>1883</v>
      </c>
      <c r="D12">
        <v>4004</v>
      </c>
      <c r="F12" s="9">
        <v>1991</v>
      </c>
      <c r="G12">
        <v>17099468</v>
      </c>
      <c r="H12">
        <v>2158357</v>
      </c>
      <c r="I12" s="1">
        <f t="shared" si="1"/>
        <v>19257825</v>
      </c>
      <c r="K12" s="9">
        <f t="shared" si="2"/>
        <v>1991</v>
      </c>
      <c r="L12" s="1">
        <f t="shared" si="3"/>
        <v>12.403894670875141</v>
      </c>
      <c r="M12" s="1">
        <f t="shared" si="0"/>
        <v>87.24228660967579</v>
      </c>
      <c r="N12" s="1">
        <f t="shared" si="0"/>
        <v>20.791548370597408</v>
      </c>
      <c r="P12" s="6"/>
      <c r="Q12" s="6"/>
      <c r="R12" s="6"/>
      <c r="S12" s="6"/>
    </row>
    <row r="13" spans="1:19" ht="12.75">
      <c r="A13" s="9">
        <v>1992</v>
      </c>
      <c r="B13">
        <v>2253</v>
      </c>
      <c r="C13">
        <v>1900</v>
      </c>
      <c r="D13">
        <v>4153</v>
      </c>
      <c r="F13" s="9">
        <v>1992</v>
      </c>
      <c r="G13">
        <v>17092236</v>
      </c>
      <c r="H13">
        <v>2176894</v>
      </c>
      <c r="I13" s="1">
        <f t="shared" si="1"/>
        <v>19269130</v>
      </c>
      <c r="K13" s="9">
        <f t="shared" si="2"/>
        <v>1992</v>
      </c>
      <c r="L13" s="1">
        <f t="shared" si="3"/>
        <v>13.181423425232369</v>
      </c>
      <c r="M13" s="1">
        <f t="shared" si="0"/>
        <v>87.28031773710617</v>
      </c>
      <c r="N13" s="1">
        <f t="shared" si="0"/>
        <v>21.552607720224007</v>
      </c>
      <c r="P13" s="6"/>
      <c r="Q13" s="6"/>
      <c r="R13" s="6"/>
      <c r="S13" s="6"/>
    </row>
    <row r="14" spans="1:19" ht="12.75">
      <c r="A14" s="9">
        <v>1993</v>
      </c>
      <c r="B14">
        <v>2406</v>
      </c>
      <c r="C14">
        <v>1919</v>
      </c>
      <c r="D14">
        <v>4325</v>
      </c>
      <c r="F14" s="9">
        <v>1993</v>
      </c>
      <c r="G14">
        <v>16931048</v>
      </c>
      <c r="H14">
        <v>2178853</v>
      </c>
      <c r="I14" s="1">
        <f t="shared" si="1"/>
        <v>19109901</v>
      </c>
      <c r="K14" s="9">
        <f t="shared" si="2"/>
        <v>1993</v>
      </c>
      <c r="L14" s="1">
        <f t="shared" si="3"/>
        <v>14.210579286054827</v>
      </c>
      <c r="M14" s="1">
        <f t="shared" si="0"/>
        <v>88.07386271584178</v>
      </c>
      <c r="N14" s="1">
        <f t="shared" si="0"/>
        <v>22.632247022106498</v>
      </c>
      <c r="P14" s="6"/>
      <c r="Q14" s="6"/>
      <c r="R14" s="6"/>
      <c r="S14" s="6"/>
    </row>
    <row r="15" spans="1:19" ht="12.75">
      <c r="A15" s="9">
        <v>1994</v>
      </c>
      <c r="B15">
        <v>2259</v>
      </c>
      <c r="C15">
        <v>1836</v>
      </c>
      <c r="D15">
        <v>4095</v>
      </c>
      <c r="F15" s="9">
        <v>1994</v>
      </c>
      <c r="G15">
        <v>16731808</v>
      </c>
      <c r="H15">
        <v>2169692</v>
      </c>
      <c r="I15" s="1">
        <f t="shared" si="1"/>
        <v>18901500</v>
      </c>
      <c r="K15" s="9">
        <f t="shared" si="2"/>
        <v>1994</v>
      </c>
      <c r="L15" s="1">
        <f t="shared" si="3"/>
        <v>13.501230709795378</v>
      </c>
      <c r="M15" s="1">
        <f t="shared" si="0"/>
        <v>84.62030555488982</v>
      </c>
      <c r="N15" s="1">
        <f t="shared" si="0"/>
        <v>21.6649472264106</v>
      </c>
      <c r="P15" s="6"/>
      <c r="Q15" s="6"/>
      <c r="R15" s="6"/>
      <c r="S15" s="6"/>
    </row>
    <row r="16" spans="1:19" ht="12.75">
      <c r="A16" s="9">
        <v>1995</v>
      </c>
      <c r="B16">
        <v>2455</v>
      </c>
      <c r="C16">
        <v>1762</v>
      </c>
      <c r="D16">
        <v>4217</v>
      </c>
      <c r="F16" s="9">
        <v>1995</v>
      </c>
      <c r="G16">
        <v>16573634</v>
      </c>
      <c r="H16">
        <v>2164634</v>
      </c>
      <c r="I16" s="1">
        <f t="shared" si="1"/>
        <v>18738268</v>
      </c>
      <c r="K16" s="9">
        <f t="shared" si="2"/>
        <v>1995</v>
      </c>
      <c r="L16" s="1">
        <f t="shared" si="3"/>
        <v>14.81268380851176</v>
      </c>
      <c r="M16" s="1">
        <f t="shared" si="0"/>
        <v>81.39944212277919</v>
      </c>
      <c r="N16" s="1">
        <f t="shared" si="0"/>
        <v>22.50474803754541</v>
      </c>
      <c r="P16" s="6"/>
      <c r="Q16" s="6"/>
      <c r="R16" s="6"/>
      <c r="S16" s="6"/>
    </row>
    <row r="17" spans="1:19" ht="12.75">
      <c r="A17" s="9">
        <v>1996</v>
      </c>
      <c r="B17">
        <v>2635</v>
      </c>
      <c r="C17">
        <v>2030</v>
      </c>
      <c r="D17">
        <v>4665</v>
      </c>
      <c r="F17" s="9">
        <v>1996</v>
      </c>
      <c r="G17">
        <v>16486069</v>
      </c>
      <c r="H17">
        <v>2168764</v>
      </c>
      <c r="I17" s="1">
        <f t="shared" si="1"/>
        <v>18654833</v>
      </c>
      <c r="K17" s="9">
        <f t="shared" si="2"/>
        <v>1996</v>
      </c>
      <c r="L17" s="1">
        <f t="shared" si="3"/>
        <v>15.983191626821409</v>
      </c>
      <c r="M17" s="1">
        <f t="shared" si="0"/>
        <v>93.60170124550204</v>
      </c>
      <c r="N17" s="1">
        <f t="shared" si="0"/>
        <v>25.006924479034467</v>
      </c>
      <c r="P17" s="6"/>
      <c r="Q17" s="6"/>
      <c r="R17" s="6"/>
      <c r="S17" s="6"/>
    </row>
    <row r="18" spans="1:19" ht="12.75">
      <c r="A18" s="9">
        <v>1997</v>
      </c>
      <c r="B18">
        <v>2752</v>
      </c>
      <c r="C18">
        <v>2141</v>
      </c>
      <c r="D18">
        <v>4893</v>
      </c>
      <c r="F18" s="9">
        <v>1997</v>
      </c>
      <c r="G18">
        <v>16486360</v>
      </c>
      <c r="H18">
        <v>2179344</v>
      </c>
      <c r="I18" s="1">
        <f t="shared" si="1"/>
        <v>18665704</v>
      </c>
      <c r="K18" s="9">
        <f t="shared" si="2"/>
        <v>1997</v>
      </c>
      <c r="L18" s="1">
        <f t="shared" si="3"/>
        <v>16.69258708411074</v>
      </c>
      <c r="M18" s="1">
        <f t="shared" si="0"/>
        <v>98.240571474719</v>
      </c>
      <c r="N18" s="1">
        <f t="shared" si="0"/>
        <v>26.213851885790113</v>
      </c>
      <c r="P18" s="6"/>
      <c r="Q18" s="6"/>
      <c r="R18" s="6"/>
      <c r="S18" s="6"/>
    </row>
    <row r="19" spans="1:19" ht="12.75">
      <c r="A19" s="9">
        <v>1998</v>
      </c>
      <c r="B19">
        <v>2863</v>
      </c>
      <c r="C19">
        <v>2115</v>
      </c>
      <c r="D19">
        <v>4978</v>
      </c>
      <c r="F19" s="9">
        <v>1998</v>
      </c>
      <c r="G19">
        <v>16508401</v>
      </c>
      <c r="H19">
        <v>2190933</v>
      </c>
      <c r="I19" s="1">
        <f t="shared" si="1"/>
        <v>18699334</v>
      </c>
      <c r="K19" s="9">
        <f t="shared" si="2"/>
        <v>1998</v>
      </c>
      <c r="L19" s="1">
        <f t="shared" si="3"/>
        <v>17.342685097121155</v>
      </c>
      <c r="M19" s="1">
        <f t="shared" si="0"/>
        <v>96.53421624486006</v>
      </c>
      <c r="N19" s="1">
        <f t="shared" si="0"/>
        <v>26.62126897139759</v>
      </c>
      <c r="P19" s="6"/>
      <c r="Q19" s="6"/>
      <c r="R19" s="6"/>
      <c r="S19" s="6"/>
    </row>
    <row r="20" spans="1:14" ht="12.75">
      <c r="A20" s="9">
        <v>1999</v>
      </c>
      <c r="B20">
        <v>2508</v>
      </c>
      <c r="C20">
        <v>1977</v>
      </c>
      <c r="D20">
        <v>4485</v>
      </c>
      <c r="F20" s="9">
        <v>1999</v>
      </c>
      <c r="G20">
        <v>16526103</v>
      </c>
      <c r="H20">
        <v>2205359</v>
      </c>
      <c r="I20" s="1">
        <f t="shared" si="1"/>
        <v>18731462</v>
      </c>
      <c r="K20" s="9">
        <f t="shared" si="2"/>
        <v>1999</v>
      </c>
      <c r="L20" s="1">
        <f t="shared" si="3"/>
        <v>15.175991581318355</v>
      </c>
      <c r="M20" s="1">
        <f>(C20/H20)*100000</f>
        <v>89.64526863880211</v>
      </c>
      <c r="N20" s="1">
        <f>(D20/I20)*100000</f>
        <v>23.943672949821</v>
      </c>
    </row>
    <row r="22" spans="1:14" ht="30" customHeight="1">
      <c r="A22" s="31" t="str">
        <f>CONCATENATE("New Admissions for Robbery / Burglary Offenses, BW Only: ",$A$1)</f>
        <v>New Admissions for Robbery / Burglary Offenses, BW Only: CALIFORNIA</v>
      </c>
      <c r="B22" s="31"/>
      <c r="C22" s="31"/>
      <c r="D22" s="31"/>
      <c r="F22" s="31" t="str">
        <f>CONCATENATE("Total Population, BW Only: ",$A$1)</f>
        <v>Total Population, BW Only: CALIFORNIA</v>
      </c>
      <c r="G22" s="31"/>
      <c r="H22" s="31"/>
      <c r="I22" s="31"/>
      <c r="K22" s="31" t="str">
        <f>CONCATENATE("New Admissions for Robbery / Burglary, BW Only, Per 100,000: ",$A$1)</f>
        <v>New Admissions for Robbery / Burglary, BW Only, Per 100,000: CALIFORNIA</v>
      </c>
      <c r="L22" s="31"/>
      <c r="M22" s="31"/>
      <c r="N22" s="31"/>
    </row>
    <row r="23" spans="1:14" ht="12.75">
      <c r="A23" s="24" t="s">
        <v>26</v>
      </c>
      <c r="B23" s="25" t="s">
        <v>12</v>
      </c>
      <c r="C23" s="25" t="s">
        <v>13</v>
      </c>
      <c r="D23" s="25" t="s">
        <v>14</v>
      </c>
      <c r="F23" s="24" t="s">
        <v>26</v>
      </c>
      <c r="G23" s="25" t="s">
        <v>12</v>
      </c>
      <c r="H23" s="25" t="s">
        <v>13</v>
      </c>
      <c r="I23" s="25" t="s">
        <v>14</v>
      </c>
      <c r="K23" s="24" t="s">
        <v>26</v>
      </c>
      <c r="L23" s="25" t="s">
        <v>12</v>
      </c>
      <c r="M23" s="25" t="s">
        <v>13</v>
      </c>
      <c r="N23" s="25" t="s">
        <v>14</v>
      </c>
    </row>
    <row r="24" spans="1:14" ht="12.75">
      <c r="A24" s="9">
        <v>1983</v>
      </c>
      <c r="B24">
        <v>2427</v>
      </c>
      <c r="C24">
        <v>2878</v>
      </c>
      <c r="D24">
        <v>5305</v>
      </c>
      <c r="F24" s="9">
        <f>F4</f>
        <v>1983</v>
      </c>
      <c r="G24" s="1">
        <f>G4</f>
        <v>16214626</v>
      </c>
      <c r="H24" s="1">
        <f>H4</f>
        <v>1873193</v>
      </c>
      <c r="I24" s="1">
        <f>I4</f>
        <v>18087819</v>
      </c>
      <c r="K24" s="9">
        <f>F24</f>
        <v>1983</v>
      </c>
      <c r="L24" s="1">
        <f>(B24/G24)*100000</f>
        <v>14.967967808816558</v>
      </c>
      <c r="M24" s="1">
        <f aca="true" t="shared" si="4" ref="M24:N40">(C24/H24)*100000</f>
        <v>153.6414026744708</v>
      </c>
      <c r="N24" s="1">
        <f t="shared" si="4"/>
        <v>29.329130283756154</v>
      </c>
    </row>
    <row r="25" spans="1:14" ht="12.75">
      <c r="A25" s="9">
        <v>1984</v>
      </c>
      <c r="B25">
        <v>1997</v>
      </c>
      <c r="C25">
        <v>2339</v>
      </c>
      <c r="D25">
        <v>4336</v>
      </c>
      <c r="F25" s="9">
        <f aca="true" t="shared" si="5" ref="F25:I40">F5</f>
        <v>1984</v>
      </c>
      <c r="G25" s="1">
        <f t="shared" si="5"/>
        <v>16272251</v>
      </c>
      <c r="H25" s="1">
        <f t="shared" si="5"/>
        <v>1895610</v>
      </c>
      <c r="I25" s="1">
        <f t="shared" si="5"/>
        <v>18167861</v>
      </c>
      <c r="K25" s="9">
        <f aca="true" t="shared" si="6" ref="K25:K40">F25</f>
        <v>1984</v>
      </c>
      <c r="L25" s="1">
        <f aca="true" t="shared" si="7" ref="L25:L40">(B25/G25)*100000</f>
        <v>12.272426230396766</v>
      </c>
      <c r="M25" s="1">
        <f t="shared" si="4"/>
        <v>123.39035983139992</v>
      </c>
      <c r="N25" s="1">
        <f t="shared" si="4"/>
        <v>23.866320861878016</v>
      </c>
    </row>
    <row r="26" spans="1:14" ht="12.75">
      <c r="A26" s="9">
        <v>1985</v>
      </c>
      <c r="B26">
        <v>2135</v>
      </c>
      <c r="C26">
        <v>2627</v>
      </c>
      <c r="D26">
        <v>4762</v>
      </c>
      <c r="F26" s="9">
        <f t="shared" si="5"/>
        <v>1985</v>
      </c>
      <c r="G26" s="1">
        <f t="shared" si="5"/>
        <v>16400314</v>
      </c>
      <c r="H26" s="1">
        <f t="shared" si="5"/>
        <v>1924469</v>
      </c>
      <c r="I26" s="1">
        <f t="shared" si="5"/>
        <v>18324783</v>
      </c>
      <c r="K26" s="9">
        <f t="shared" si="6"/>
        <v>1985</v>
      </c>
      <c r="L26" s="1">
        <f t="shared" si="7"/>
        <v>13.018043435022037</v>
      </c>
      <c r="M26" s="1">
        <f t="shared" si="4"/>
        <v>136.50518662550553</v>
      </c>
      <c r="N26" s="1">
        <f t="shared" si="4"/>
        <v>25.986665162692514</v>
      </c>
    </row>
    <row r="27" spans="1:14" ht="12.75">
      <c r="A27" s="9">
        <v>1986</v>
      </c>
      <c r="B27">
        <v>2195</v>
      </c>
      <c r="C27">
        <v>2682</v>
      </c>
      <c r="D27">
        <v>4877</v>
      </c>
      <c r="F27" s="9">
        <f t="shared" si="5"/>
        <v>1986</v>
      </c>
      <c r="G27" s="1">
        <f t="shared" si="5"/>
        <v>16551852</v>
      </c>
      <c r="H27" s="1">
        <f t="shared" si="5"/>
        <v>1959861</v>
      </c>
      <c r="I27" s="1">
        <f t="shared" si="5"/>
        <v>18511713</v>
      </c>
      <c r="K27" s="9">
        <f t="shared" si="6"/>
        <v>1986</v>
      </c>
      <c r="L27" s="1">
        <f t="shared" si="7"/>
        <v>13.261355889359088</v>
      </c>
      <c r="M27" s="1">
        <f t="shared" si="4"/>
        <v>136.84643961995263</v>
      </c>
      <c r="N27" s="1">
        <f t="shared" si="4"/>
        <v>26.345481911911666</v>
      </c>
    </row>
    <row r="28" spans="1:14" ht="12.75">
      <c r="A28" s="9">
        <v>1987</v>
      </c>
      <c r="B28">
        <v>2304</v>
      </c>
      <c r="C28">
        <v>2753</v>
      </c>
      <c r="D28">
        <v>5057</v>
      </c>
      <c r="F28" s="9">
        <f t="shared" si="5"/>
        <v>1987</v>
      </c>
      <c r="G28" s="1">
        <f t="shared" si="5"/>
        <v>16693315</v>
      </c>
      <c r="H28" s="1">
        <f t="shared" si="5"/>
        <v>1996255</v>
      </c>
      <c r="I28" s="1">
        <f t="shared" si="5"/>
        <v>18689570</v>
      </c>
      <c r="K28" s="9">
        <f t="shared" si="6"/>
        <v>1987</v>
      </c>
      <c r="L28" s="1">
        <f t="shared" si="7"/>
        <v>13.801932090780051</v>
      </c>
      <c r="M28" s="1">
        <f t="shared" si="4"/>
        <v>137.90823316660448</v>
      </c>
      <c r="N28" s="1">
        <f t="shared" si="4"/>
        <v>27.057872385506997</v>
      </c>
    </row>
    <row r="29" spans="1:14" ht="12.75">
      <c r="A29" s="9">
        <v>1988</v>
      </c>
      <c r="B29">
        <v>2145</v>
      </c>
      <c r="C29">
        <v>2800</v>
      </c>
      <c r="D29">
        <v>4945</v>
      </c>
      <c r="F29" s="9">
        <f t="shared" si="5"/>
        <v>1988</v>
      </c>
      <c r="G29" s="1">
        <f t="shared" si="5"/>
        <v>16819508</v>
      </c>
      <c r="H29" s="1">
        <f t="shared" si="5"/>
        <v>2033039</v>
      </c>
      <c r="I29" s="1">
        <f t="shared" si="5"/>
        <v>18852547</v>
      </c>
      <c r="K29" s="9">
        <f t="shared" si="6"/>
        <v>1988</v>
      </c>
      <c r="L29" s="1">
        <f t="shared" si="7"/>
        <v>12.753048424484236</v>
      </c>
      <c r="M29" s="1">
        <f t="shared" si="4"/>
        <v>137.72485426988857</v>
      </c>
      <c r="N29" s="1">
        <f t="shared" si="4"/>
        <v>26.229877586301733</v>
      </c>
    </row>
    <row r="30" spans="1:14" ht="12.75">
      <c r="A30" s="9">
        <v>1989</v>
      </c>
      <c r="B30">
        <v>2189</v>
      </c>
      <c r="C30">
        <v>2723</v>
      </c>
      <c r="D30">
        <v>4912</v>
      </c>
      <c r="F30" s="9">
        <f t="shared" si="5"/>
        <v>1989</v>
      </c>
      <c r="G30" s="1">
        <f t="shared" si="5"/>
        <v>16979510</v>
      </c>
      <c r="H30" s="1">
        <f t="shared" si="5"/>
        <v>2073759</v>
      </c>
      <c r="I30" s="1">
        <f t="shared" si="5"/>
        <v>19053269</v>
      </c>
      <c r="K30" s="9">
        <f t="shared" si="6"/>
        <v>1989</v>
      </c>
      <c r="L30" s="1">
        <f t="shared" si="7"/>
        <v>12.892009251150355</v>
      </c>
      <c r="M30" s="1">
        <f t="shared" si="4"/>
        <v>131.30744700806605</v>
      </c>
      <c r="N30" s="1">
        <f t="shared" si="4"/>
        <v>25.780352967251975</v>
      </c>
    </row>
    <row r="31" spans="1:14" ht="12.75">
      <c r="A31" s="9">
        <v>1990</v>
      </c>
      <c r="B31">
        <v>2286</v>
      </c>
      <c r="C31">
        <v>2863</v>
      </c>
      <c r="D31">
        <v>5149</v>
      </c>
      <c r="F31" s="9">
        <f t="shared" si="5"/>
        <v>1990</v>
      </c>
      <c r="G31" s="1">
        <f t="shared" si="5"/>
        <v>17089220</v>
      </c>
      <c r="H31" s="1">
        <f t="shared" si="5"/>
        <v>2131952</v>
      </c>
      <c r="I31" s="1">
        <f t="shared" si="5"/>
        <v>19221172</v>
      </c>
      <c r="K31" s="9">
        <f t="shared" si="6"/>
        <v>1990</v>
      </c>
      <c r="L31" s="1">
        <f t="shared" si="7"/>
        <v>13.376853946523012</v>
      </c>
      <c r="M31" s="1">
        <f t="shared" si="4"/>
        <v>134.29007782539193</v>
      </c>
      <c r="N31" s="1">
        <f t="shared" si="4"/>
        <v>26.788168796366836</v>
      </c>
    </row>
    <row r="32" spans="1:14" ht="12.75">
      <c r="A32" s="9">
        <v>1991</v>
      </c>
      <c r="B32">
        <v>2098</v>
      </c>
      <c r="C32">
        <v>2688</v>
      </c>
      <c r="D32">
        <v>4786</v>
      </c>
      <c r="F32" s="9">
        <f t="shared" si="5"/>
        <v>1991</v>
      </c>
      <c r="G32" s="1">
        <f t="shared" si="5"/>
        <v>17099468</v>
      </c>
      <c r="H32" s="1">
        <f t="shared" si="5"/>
        <v>2158357</v>
      </c>
      <c r="I32" s="1">
        <f t="shared" si="5"/>
        <v>19257825</v>
      </c>
      <c r="K32" s="9">
        <f t="shared" si="6"/>
        <v>1991</v>
      </c>
      <c r="L32" s="1">
        <f t="shared" si="7"/>
        <v>12.26938756223293</v>
      </c>
      <c r="M32" s="1">
        <f t="shared" si="4"/>
        <v>124.53917493723235</v>
      </c>
      <c r="N32" s="1">
        <f t="shared" si="4"/>
        <v>24.85223539002977</v>
      </c>
    </row>
    <row r="33" spans="1:14" ht="12.75">
      <c r="A33" s="9">
        <v>1992</v>
      </c>
      <c r="B33">
        <v>2341</v>
      </c>
      <c r="C33">
        <v>2984</v>
      </c>
      <c r="D33">
        <v>5325</v>
      </c>
      <c r="F33" s="9">
        <f t="shared" si="5"/>
        <v>1992</v>
      </c>
      <c r="G33" s="1">
        <f t="shared" si="5"/>
        <v>17092236</v>
      </c>
      <c r="H33" s="1">
        <f t="shared" si="5"/>
        <v>2176894</v>
      </c>
      <c r="I33" s="1">
        <f t="shared" si="5"/>
        <v>19269130</v>
      </c>
      <c r="K33" s="9">
        <f t="shared" si="6"/>
        <v>1992</v>
      </c>
      <c r="L33" s="1">
        <f t="shared" si="7"/>
        <v>13.696277069893021</v>
      </c>
      <c r="M33" s="1">
        <f t="shared" si="4"/>
        <v>137.07603585659203</v>
      </c>
      <c r="N33" s="1">
        <f t="shared" si="4"/>
        <v>27.634875056632033</v>
      </c>
    </row>
    <row r="34" spans="1:14" ht="12.75">
      <c r="A34" s="9">
        <v>1993</v>
      </c>
      <c r="B34">
        <v>2351</v>
      </c>
      <c r="C34">
        <v>3135</v>
      </c>
      <c r="D34">
        <v>5486</v>
      </c>
      <c r="F34" s="9">
        <f t="shared" si="5"/>
        <v>1993</v>
      </c>
      <c r="G34" s="1">
        <f t="shared" si="5"/>
        <v>16931048</v>
      </c>
      <c r="H34" s="1">
        <f t="shared" si="5"/>
        <v>2178853</v>
      </c>
      <c r="I34" s="1">
        <f t="shared" si="5"/>
        <v>19109901</v>
      </c>
      <c r="K34" s="9">
        <f t="shared" si="6"/>
        <v>1993</v>
      </c>
      <c r="L34" s="1">
        <f t="shared" si="7"/>
        <v>13.885732294893971</v>
      </c>
      <c r="M34" s="1">
        <f t="shared" si="4"/>
        <v>143.8830430506326</v>
      </c>
      <c r="N34" s="1">
        <f t="shared" si="4"/>
        <v>28.707631714052315</v>
      </c>
    </row>
    <row r="35" spans="1:14" ht="12.75">
      <c r="A35" s="9">
        <v>1994</v>
      </c>
      <c r="B35">
        <v>2216</v>
      </c>
      <c r="C35">
        <v>2687</v>
      </c>
      <c r="D35">
        <v>4903</v>
      </c>
      <c r="F35" s="9">
        <f t="shared" si="5"/>
        <v>1994</v>
      </c>
      <c r="G35" s="1">
        <f t="shared" si="5"/>
        <v>16731808</v>
      </c>
      <c r="H35" s="1">
        <f t="shared" si="5"/>
        <v>2169692</v>
      </c>
      <c r="I35" s="1">
        <f t="shared" si="5"/>
        <v>18901500</v>
      </c>
      <c r="K35" s="9">
        <f t="shared" si="6"/>
        <v>1994</v>
      </c>
      <c r="L35" s="1">
        <f t="shared" si="7"/>
        <v>13.24423517171605</v>
      </c>
      <c r="M35" s="1">
        <f t="shared" si="4"/>
        <v>123.84246243245586</v>
      </c>
      <c r="N35" s="1">
        <f t="shared" si="4"/>
        <v>25.9397402322567</v>
      </c>
    </row>
    <row r="36" spans="1:14" ht="12.75">
      <c r="A36" s="9">
        <v>1995</v>
      </c>
      <c r="B36">
        <v>2193</v>
      </c>
      <c r="C36">
        <v>2553</v>
      </c>
      <c r="D36">
        <v>4746</v>
      </c>
      <c r="F36" s="9">
        <f t="shared" si="5"/>
        <v>1995</v>
      </c>
      <c r="G36" s="1">
        <f t="shared" si="5"/>
        <v>16573634</v>
      </c>
      <c r="H36" s="1">
        <f t="shared" si="5"/>
        <v>2164634</v>
      </c>
      <c r="I36" s="1">
        <f t="shared" si="5"/>
        <v>18738268</v>
      </c>
      <c r="K36" s="9">
        <f t="shared" si="6"/>
        <v>1995</v>
      </c>
      <c r="L36" s="1">
        <f t="shared" si="7"/>
        <v>13.231859711635964</v>
      </c>
      <c r="M36" s="1">
        <f t="shared" si="4"/>
        <v>117.94141642420843</v>
      </c>
      <c r="N36" s="1">
        <f t="shared" si="4"/>
        <v>25.327847803222795</v>
      </c>
    </row>
    <row r="37" spans="1:14" ht="12.75">
      <c r="A37" s="9">
        <v>1996</v>
      </c>
      <c r="B37">
        <v>2174</v>
      </c>
      <c r="C37">
        <v>2425</v>
      </c>
      <c r="D37">
        <v>4599</v>
      </c>
      <c r="F37" s="9">
        <f t="shared" si="5"/>
        <v>1996</v>
      </c>
      <c r="G37" s="1">
        <f t="shared" si="5"/>
        <v>16486069</v>
      </c>
      <c r="H37" s="1">
        <f t="shared" si="5"/>
        <v>2168764</v>
      </c>
      <c r="I37" s="1">
        <f t="shared" si="5"/>
        <v>18654833</v>
      </c>
      <c r="K37" s="9">
        <f t="shared" si="6"/>
        <v>1996</v>
      </c>
      <c r="L37" s="1">
        <f t="shared" si="7"/>
        <v>13.186891308049239</v>
      </c>
      <c r="M37" s="1">
        <f t="shared" si="4"/>
        <v>111.81484015780417</v>
      </c>
      <c r="N37" s="1">
        <f t="shared" si="4"/>
        <v>24.653128762932372</v>
      </c>
    </row>
    <row r="38" spans="1:14" ht="12.75">
      <c r="A38" s="9">
        <v>1997</v>
      </c>
      <c r="B38">
        <v>2041</v>
      </c>
      <c r="C38">
        <v>2343</v>
      </c>
      <c r="D38">
        <v>4384</v>
      </c>
      <c r="F38" s="9">
        <f t="shared" si="5"/>
        <v>1997</v>
      </c>
      <c r="G38" s="1">
        <f t="shared" si="5"/>
        <v>16486360</v>
      </c>
      <c r="H38" s="1">
        <f t="shared" si="5"/>
        <v>2179344</v>
      </c>
      <c r="I38" s="1">
        <f t="shared" si="5"/>
        <v>18665704</v>
      </c>
      <c r="K38" s="9">
        <f t="shared" si="6"/>
        <v>1997</v>
      </c>
      <c r="L38" s="1">
        <f t="shared" si="7"/>
        <v>12.379931046028352</v>
      </c>
      <c r="M38" s="1">
        <f t="shared" si="4"/>
        <v>107.50941567737814</v>
      </c>
      <c r="N38" s="1">
        <f t="shared" si="4"/>
        <v>23.486925540017136</v>
      </c>
    </row>
    <row r="39" spans="1:14" ht="12.75">
      <c r="A39" s="9">
        <v>1998</v>
      </c>
      <c r="B39">
        <v>1986</v>
      </c>
      <c r="C39">
        <v>2252</v>
      </c>
      <c r="D39">
        <v>4238</v>
      </c>
      <c r="F39" s="9">
        <f t="shared" si="5"/>
        <v>1998</v>
      </c>
      <c r="G39" s="1">
        <f t="shared" si="5"/>
        <v>16508401</v>
      </c>
      <c r="H39" s="1">
        <f t="shared" si="5"/>
        <v>2190933</v>
      </c>
      <c r="I39" s="1">
        <f t="shared" si="5"/>
        <v>18699334</v>
      </c>
      <c r="K39" s="9">
        <f t="shared" si="6"/>
        <v>1998</v>
      </c>
      <c r="L39" s="1">
        <f t="shared" si="7"/>
        <v>12.030238422243317</v>
      </c>
      <c r="M39" s="1">
        <f t="shared" si="4"/>
        <v>102.78726003944438</v>
      </c>
      <c r="N39" s="1">
        <f t="shared" si="4"/>
        <v>22.663908778783245</v>
      </c>
    </row>
    <row r="40" spans="1:14" ht="12.75">
      <c r="A40" s="9">
        <v>1999</v>
      </c>
      <c r="B40">
        <v>1736</v>
      </c>
      <c r="C40">
        <v>2028</v>
      </c>
      <c r="D40">
        <v>3764</v>
      </c>
      <c r="F40" s="9">
        <f t="shared" si="5"/>
        <v>1999</v>
      </c>
      <c r="G40" s="1">
        <f t="shared" si="5"/>
        <v>16526103</v>
      </c>
      <c r="H40" s="1">
        <f t="shared" si="5"/>
        <v>2205359</v>
      </c>
      <c r="I40" s="1">
        <f t="shared" si="5"/>
        <v>18731462</v>
      </c>
      <c r="K40" s="9">
        <f t="shared" si="6"/>
        <v>1999</v>
      </c>
      <c r="L40" s="1">
        <f t="shared" si="7"/>
        <v>10.50459385373551</v>
      </c>
      <c r="M40" s="1">
        <f t="shared" si="4"/>
        <v>91.95781729868017</v>
      </c>
      <c r="N40" s="1">
        <f t="shared" si="4"/>
        <v>20.09453399846739</v>
      </c>
    </row>
    <row r="42" spans="1:14" ht="29.25" customHeight="1">
      <c r="A42" s="31" t="str">
        <f>CONCATENATE("New Admissions for Larceny / Theft Offenses, BW Only: ",$A$1)</f>
        <v>New Admissions for Larceny / Theft Offenses, BW Only: CALIFORNIA</v>
      </c>
      <c r="B42" s="31"/>
      <c r="C42" s="31"/>
      <c r="D42" s="31"/>
      <c r="F42" s="31" t="str">
        <f>CONCATENATE("Total Population, BW Only: ",$A$1)</f>
        <v>Total Population, BW Only: CALIFORNIA</v>
      </c>
      <c r="G42" s="31"/>
      <c r="H42" s="31"/>
      <c r="I42" s="31"/>
      <c r="K42" s="31" t="str">
        <f>CONCATENATE("New Admissions for Larceny / Theft, BW Only, Per 100,000: ",$A$1)</f>
        <v>New Admissions for Larceny / Theft, BW Only, Per 100,000: CALIFORNIA</v>
      </c>
      <c r="L42" s="31"/>
      <c r="M42" s="31"/>
      <c r="N42" s="31"/>
    </row>
    <row r="43" spans="1:14" ht="12.75">
      <c r="A43" s="24" t="s">
        <v>26</v>
      </c>
      <c r="B43" s="25" t="s">
        <v>12</v>
      </c>
      <c r="C43" s="25" t="s">
        <v>13</v>
      </c>
      <c r="D43" s="25" t="s">
        <v>14</v>
      </c>
      <c r="F43" s="24" t="s">
        <v>26</v>
      </c>
      <c r="G43" s="25" t="s">
        <v>12</v>
      </c>
      <c r="H43" s="25" t="s">
        <v>13</v>
      </c>
      <c r="I43" s="25" t="s">
        <v>14</v>
      </c>
      <c r="K43" s="24" t="s">
        <v>26</v>
      </c>
      <c r="L43" s="25" t="s">
        <v>12</v>
      </c>
      <c r="M43" s="25" t="s">
        <v>13</v>
      </c>
      <c r="N43" s="25" t="s">
        <v>14</v>
      </c>
    </row>
    <row r="44" spans="1:14" ht="12.75">
      <c r="A44" s="9">
        <v>1983</v>
      </c>
      <c r="B44">
        <v>1005</v>
      </c>
      <c r="C44">
        <v>774</v>
      </c>
      <c r="D44">
        <v>1779</v>
      </c>
      <c r="F44" s="9">
        <f>F4</f>
        <v>1983</v>
      </c>
      <c r="G44" s="1">
        <f>G4</f>
        <v>16214626</v>
      </c>
      <c r="H44" s="1">
        <f>H4</f>
        <v>1873193</v>
      </c>
      <c r="I44" s="1">
        <f>I4</f>
        <v>18087819</v>
      </c>
      <c r="K44" s="9">
        <f>F44</f>
        <v>1983</v>
      </c>
      <c r="L44" s="1">
        <f>(B44/G44)*100000</f>
        <v>6.198107807111924</v>
      </c>
      <c r="M44" s="1">
        <f aca="true" t="shared" si="8" ref="M44:N60">(C44/H44)*100000</f>
        <v>41.319821289103686</v>
      </c>
      <c r="N44" s="1">
        <f t="shared" si="8"/>
        <v>9.835348308162526</v>
      </c>
    </row>
    <row r="45" spans="1:14" ht="12.75">
      <c r="A45" s="9">
        <v>1984</v>
      </c>
      <c r="B45">
        <v>1033</v>
      </c>
      <c r="C45">
        <v>720</v>
      </c>
      <c r="D45">
        <v>1753</v>
      </c>
      <c r="F45" s="9">
        <f aca="true" t="shared" si="9" ref="F45:I60">F5</f>
        <v>1984</v>
      </c>
      <c r="G45" s="1">
        <f t="shared" si="9"/>
        <v>16272251</v>
      </c>
      <c r="H45" s="1">
        <f t="shared" si="9"/>
        <v>1895610</v>
      </c>
      <c r="I45" s="1">
        <f t="shared" si="9"/>
        <v>18167861</v>
      </c>
      <c r="K45" s="9">
        <f aca="true" t="shared" si="10" ref="K45:K60">F45</f>
        <v>1984</v>
      </c>
      <c r="L45" s="1">
        <f aca="true" t="shared" si="11" ref="L45:L60">(B45/G45)*100000</f>
        <v>6.34823049374054</v>
      </c>
      <c r="M45" s="1">
        <f t="shared" si="8"/>
        <v>37.98249639957586</v>
      </c>
      <c r="N45" s="1">
        <f t="shared" si="8"/>
        <v>9.648906935164245</v>
      </c>
    </row>
    <row r="46" spans="1:14" ht="12.75">
      <c r="A46" s="9">
        <v>1985</v>
      </c>
      <c r="B46">
        <v>1140</v>
      </c>
      <c r="C46">
        <v>892</v>
      </c>
      <c r="D46">
        <v>2032</v>
      </c>
      <c r="F46" s="9">
        <f t="shared" si="9"/>
        <v>1985</v>
      </c>
      <c r="G46" s="1">
        <f t="shared" si="9"/>
        <v>16400314</v>
      </c>
      <c r="H46" s="1">
        <f t="shared" si="9"/>
        <v>1924469</v>
      </c>
      <c r="I46" s="1">
        <f t="shared" si="9"/>
        <v>18324783</v>
      </c>
      <c r="K46" s="9">
        <f t="shared" si="10"/>
        <v>1985</v>
      </c>
      <c r="L46" s="1">
        <f t="shared" si="11"/>
        <v>6.951086424320899</v>
      </c>
      <c r="M46" s="1">
        <f t="shared" si="8"/>
        <v>46.35044783781916</v>
      </c>
      <c r="N46" s="1">
        <f t="shared" si="8"/>
        <v>11.088807982064507</v>
      </c>
    </row>
    <row r="47" spans="1:14" ht="12.75">
      <c r="A47" s="9">
        <v>1986</v>
      </c>
      <c r="B47">
        <v>1359</v>
      </c>
      <c r="C47">
        <v>975</v>
      </c>
      <c r="D47">
        <v>2334</v>
      </c>
      <c r="F47" s="9">
        <f t="shared" si="9"/>
        <v>1986</v>
      </c>
      <c r="G47" s="1">
        <f t="shared" si="9"/>
        <v>16551852</v>
      </c>
      <c r="H47" s="1">
        <f t="shared" si="9"/>
        <v>1959861</v>
      </c>
      <c r="I47" s="1">
        <f t="shared" si="9"/>
        <v>18511713</v>
      </c>
      <c r="K47" s="9">
        <f t="shared" si="10"/>
        <v>1986</v>
      </c>
      <c r="L47" s="1">
        <f t="shared" si="11"/>
        <v>8.210561573411844</v>
      </c>
      <c r="M47" s="1">
        <f t="shared" si="8"/>
        <v>49.74842603633625</v>
      </c>
      <c r="N47" s="1">
        <f t="shared" si="8"/>
        <v>12.608233500595002</v>
      </c>
    </row>
    <row r="48" spans="1:14" ht="12.75">
      <c r="A48" s="9">
        <v>1987</v>
      </c>
      <c r="B48">
        <v>1405</v>
      </c>
      <c r="C48">
        <v>1082</v>
      </c>
      <c r="D48">
        <v>2487</v>
      </c>
      <c r="F48" s="9">
        <f t="shared" si="9"/>
        <v>1987</v>
      </c>
      <c r="G48" s="1">
        <f t="shared" si="9"/>
        <v>16693315</v>
      </c>
      <c r="H48" s="1">
        <f t="shared" si="9"/>
        <v>1996255</v>
      </c>
      <c r="I48" s="1">
        <f t="shared" si="9"/>
        <v>18689570</v>
      </c>
      <c r="K48" s="9">
        <f t="shared" si="10"/>
        <v>1987</v>
      </c>
      <c r="L48" s="1">
        <f t="shared" si="11"/>
        <v>8.416542789733494</v>
      </c>
      <c r="M48" s="1">
        <f t="shared" si="8"/>
        <v>54.20149229432112</v>
      </c>
      <c r="N48" s="1">
        <f t="shared" si="8"/>
        <v>13.306887210353153</v>
      </c>
    </row>
    <row r="49" spans="1:14" ht="12.75">
      <c r="A49" s="9">
        <v>1988</v>
      </c>
      <c r="B49">
        <v>1569</v>
      </c>
      <c r="C49">
        <v>1129</v>
      </c>
      <c r="D49">
        <v>2698</v>
      </c>
      <c r="F49" s="9">
        <f t="shared" si="9"/>
        <v>1988</v>
      </c>
      <c r="G49" s="1">
        <f t="shared" si="9"/>
        <v>16819508</v>
      </c>
      <c r="H49" s="1">
        <f t="shared" si="9"/>
        <v>2033039</v>
      </c>
      <c r="I49" s="1">
        <f t="shared" si="9"/>
        <v>18852547</v>
      </c>
      <c r="K49" s="9">
        <f t="shared" si="10"/>
        <v>1988</v>
      </c>
      <c r="L49" s="1">
        <f t="shared" si="11"/>
        <v>9.328453602804553</v>
      </c>
      <c r="M49" s="1">
        <f t="shared" si="8"/>
        <v>55.53262873953721</v>
      </c>
      <c r="N49" s="1">
        <f t="shared" si="8"/>
        <v>14.311063645670796</v>
      </c>
    </row>
    <row r="50" spans="1:14" ht="12.75">
      <c r="A50" s="9">
        <v>1989</v>
      </c>
      <c r="B50">
        <v>1756</v>
      </c>
      <c r="C50">
        <v>1291</v>
      </c>
      <c r="D50">
        <v>3047</v>
      </c>
      <c r="F50" s="9">
        <f t="shared" si="9"/>
        <v>1989</v>
      </c>
      <c r="G50" s="1">
        <f t="shared" si="9"/>
        <v>16979510</v>
      </c>
      <c r="H50" s="1">
        <f t="shared" si="9"/>
        <v>2073759</v>
      </c>
      <c r="I50" s="1">
        <f t="shared" si="9"/>
        <v>19053269</v>
      </c>
      <c r="K50" s="9">
        <f t="shared" si="10"/>
        <v>1989</v>
      </c>
      <c r="L50" s="1">
        <f t="shared" si="11"/>
        <v>10.341876767939711</v>
      </c>
      <c r="M50" s="1">
        <f t="shared" si="8"/>
        <v>62.25409992192922</v>
      </c>
      <c r="N50" s="1">
        <f t="shared" si="8"/>
        <v>15.99200641107833</v>
      </c>
    </row>
    <row r="51" spans="1:14" ht="12.75">
      <c r="A51" s="9">
        <v>1990</v>
      </c>
      <c r="B51">
        <v>1901</v>
      </c>
      <c r="C51">
        <v>1337</v>
      </c>
      <c r="D51">
        <v>3238</v>
      </c>
      <c r="F51" s="9">
        <f t="shared" si="9"/>
        <v>1990</v>
      </c>
      <c r="G51" s="1">
        <f t="shared" si="9"/>
        <v>17089220</v>
      </c>
      <c r="H51" s="1">
        <f t="shared" si="9"/>
        <v>2131952</v>
      </c>
      <c r="I51" s="1">
        <f t="shared" si="9"/>
        <v>19221172</v>
      </c>
      <c r="K51" s="9">
        <f t="shared" si="10"/>
        <v>1990</v>
      </c>
      <c r="L51" s="1">
        <f t="shared" si="11"/>
        <v>11.123971720183835</v>
      </c>
      <c r="M51" s="1">
        <f t="shared" si="8"/>
        <v>62.712481331662254</v>
      </c>
      <c r="N51" s="1">
        <f t="shared" si="8"/>
        <v>16.846007100919756</v>
      </c>
    </row>
    <row r="52" spans="1:14" ht="12.75">
      <c r="A52" s="9">
        <v>1991</v>
      </c>
      <c r="B52">
        <v>1969</v>
      </c>
      <c r="C52">
        <v>1367</v>
      </c>
      <c r="D52">
        <v>3336</v>
      </c>
      <c r="F52" s="9">
        <f t="shared" si="9"/>
        <v>1991</v>
      </c>
      <c r="G52" s="1">
        <f t="shared" si="9"/>
        <v>17099468</v>
      </c>
      <c r="H52" s="1">
        <f t="shared" si="9"/>
        <v>2158357</v>
      </c>
      <c r="I52" s="1">
        <f t="shared" si="9"/>
        <v>19257825</v>
      </c>
      <c r="K52" s="9">
        <f t="shared" si="10"/>
        <v>1991</v>
      </c>
      <c r="L52" s="1">
        <f t="shared" si="11"/>
        <v>11.51497812680488</v>
      </c>
      <c r="M52" s="1">
        <f t="shared" si="8"/>
        <v>63.335212849403504</v>
      </c>
      <c r="N52" s="1">
        <f t="shared" si="8"/>
        <v>17.32282851256567</v>
      </c>
    </row>
    <row r="53" spans="1:14" ht="12.75">
      <c r="A53" s="9">
        <v>1992</v>
      </c>
      <c r="B53">
        <v>2010</v>
      </c>
      <c r="C53">
        <v>1445</v>
      </c>
      <c r="D53">
        <v>3455</v>
      </c>
      <c r="F53" s="9">
        <f t="shared" si="9"/>
        <v>1992</v>
      </c>
      <c r="G53" s="1">
        <f t="shared" si="9"/>
        <v>17092236</v>
      </c>
      <c r="H53" s="1">
        <f t="shared" si="9"/>
        <v>2176894</v>
      </c>
      <c r="I53" s="1">
        <f t="shared" si="9"/>
        <v>19269130</v>
      </c>
      <c r="K53" s="9">
        <f t="shared" si="10"/>
        <v>1992</v>
      </c>
      <c r="L53" s="1">
        <f t="shared" si="11"/>
        <v>11.75972529281716</v>
      </c>
      <c r="M53" s="1">
        <f t="shared" si="8"/>
        <v>66.37897848953601</v>
      </c>
      <c r="N53" s="1">
        <f t="shared" si="8"/>
        <v>17.93023348744858</v>
      </c>
    </row>
    <row r="54" spans="1:14" ht="12.75">
      <c r="A54" s="9">
        <v>1993</v>
      </c>
      <c r="B54">
        <v>2168</v>
      </c>
      <c r="C54">
        <v>1458</v>
      </c>
      <c r="D54">
        <v>3626</v>
      </c>
      <c r="F54" s="9">
        <f t="shared" si="9"/>
        <v>1993</v>
      </c>
      <c r="G54" s="1">
        <f t="shared" si="9"/>
        <v>16931048</v>
      </c>
      <c r="H54" s="1">
        <f t="shared" si="9"/>
        <v>2178853</v>
      </c>
      <c r="I54" s="1">
        <f t="shared" si="9"/>
        <v>19109901</v>
      </c>
      <c r="K54" s="9">
        <f t="shared" si="10"/>
        <v>1993</v>
      </c>
      <c r="L54" s="1">
        <f t="shared" si="11"/>
        <v>12.804877760667859</v>
      </c>
      <c r="M54" s="1">
        <f t="shared" si="8"/>
        <v>66.9159415527344</v>
      </c>
      <c r="N54" s="1">
        <f t="shared" si="8"/>
        <v>18.9744572721753</v>
      </c>
    </row>
    <row r="55" spans="1:14" ht="12.75">
      <c r="A55" s="9">
        <v>1994</v>
      </c>
      <c r="B55">
        <v>2167</v>
      </c>
      <c r="C55">
        <v>1519</v>
      </c>
      <c r="D55">
        <v>3686</v>
      </c>
      <c r="F55" s="9">
        <f t="shared" si="9"/>
        <v>1994</v>
      </c>
      <c r="G55" s="1">
        <f t="shared" si="9"/>
        <v>16731808</v>
      </c>
      <c r="H55" s="1">
        <f t="shared" si="9"/>
        <v>2169692</v>
      </c>
      <c r="I55" s="1">
        <f t="shared" si="9"/>
        <v>18901500</v>
      </c>
      <c r="K55" s="9">
        <f t="shared" si="10"/>
        <v>1994</v>
      </c>
      <c r="L55" s="1">
        <f t="shared" si="11"/>
        <v>12.951379791114025</v>
      </c>
      <c r="M55" s="1">
        <f t="shared" si="8"/>
        <v>70.00993689426886</v>
      </c>
      <c r="N55" s="1">
        <f t="shared" si="8"/>
        <v>19.501097796471182</v>
      </c>
    </row>
    <row r="56" spans="1:14" ht="12.75">
      <c r="A56" s="9">
        <v>1995</v>
      </c>
      <c r="B56">
        <v>2500</v>
      </c>
      <c r="C56">
        <v>1802</v>
      </c>
      <c r="D56">
        <v>4302</v>
      </c>
      <c r="F56" s="9">
        <f t="shared" si="9"/>
        <v>1995</v>
      </c>
      <c r="G56" s="1">
        <f t="shared" si="9"/>
        <v>16573634</v>
      </c>
      <c r="H56" s="1">
        <f t="shared" si="9"/>
        <v>2164634</v>
      </c>
      <c r="I56" s="1">
        <f t="shared" si="9"/>
        <v>18738268</v>
      </c>
      <c r="K56" s="9">
        <f t="shared" si="10"/>
        <v>1995</v>
      </c>
      <c r="L56" s="1">
        <f t="shared" si="11"/>
        <v>15.084199397669817</v>
      </c>
      <c r="M56" s="1">
        <f t="shared" si="8"/>
        <v>83.24732957165045</v>
      </c>
      <c r="N56" s="1">
        <f t="shared" si="8"/>
        <v>22.95836520216276</v>
      </c>
    </row>
    <row r="57" spans="1:14" ht="12.75">
      <c r="A57" s="9">
        <v>1996</v>
      </c>
      <c r="B57">
        <v>2324</v>
      </c>
      <c r="C57">
        <v>1742</v>
      </c>
      <c r="D57">
        <v>4066</v>
      </c>
      <c r="F57" s="9">
        <f t="shared" si="9"/>
        <v>1996</v>
      </c>
      <c r="G57" s="1">
        <f t="shared" si="9"/>
        <v>16486069</v>
      </c>
      <c r="H57" s="1">
        <f t="shared" si="9"/>
        <v>2168764</v>
      </c>
      <c r="I57" s="1">
        <f t="shared" si="9"/>
        <v>18654833</v>
      </c>
      <c r="K57" s="9">
        <f t="shared" si="10"/>
        <v>1996</v>
      </c>
      <c r="L57" s="1">
        <f t="shared" si="11"/>
        <v>14.0967504139404</v>
      </c>
      <c r="M57" s="1">
        <f t="shared" si="8"/>
        <v>80.32224806387417</v>
      </c>
      <c r="N57" s="1">
        <f t="shared" si="8"/>
        <v>21.7959603283503</v>
      </c>
    </row>
    <row r="58" spans="1:14" ht="12.75">
      <c r="A58" s="9">
        <v>1997</v>
      </c>
      <c r="B58">
        <v>2307</v>
      </c>
      <c r="C58">
        <v>1705</v>
      </c>
      <c r="D58">
        <v>4012</v>
      </c>
      <c r="F58" s="9">
        <f t="shared" si="9"/>
        <v>1997</v>
      </c>
      <c r="G58" s="1">
        <f t="shared" si="9"/>
        <v>16486360</v>
      </c>
      <c r="H58" s="1">
        <f t="shared" si="9"/>
        <v>2179344</v>
      </c>
      <c r="I58" s="1">
        <f t="shared" si="9"/>
        <v>18665704</v>
      </c>
      <c r="K58" s="9">
        <f t="shared" si="10"/>
        <v>1997</v>
      </c>
      <c r="L58" s="1">
        <f t="shared" si="11"/>
        <v>13.993386047617546</v>
      </c>
      <c r="M58" s="1">
        <f t="shared" si="8"/>
        <v>78.234551314524</v>
      </c>
      <c r="N58" s="1">
        <f t="shared" si="8"/>
        <v>21.493965617369696</v>
      </c>
    </row>
    <row r="59" spans="1:14" ht="12.75">
      <c r="A59" s="9">
        <v>1998</v>
      </c>
      <c r="B59">
        <v>2229</v>
      </c>
      <c r="C59">
        <v>1657</v>
      </c>
      <c r="D59">
        <v>3886</v>
      </c>
      <c r="F59" s="9">
        <f t="shared" si="9"/>
        <v>1998</v>
      </c>
      <c r="G59" s="1">
        <f t="shared" si="9"/>
        <v>16508401</v>
      </c>
      <c r="H59" s="1">
        <f t="shared" si="9"/>
        <v>2190933</v>
      </c>
      <c r="I59" s="1">
        <f t="shared" si="9"/>
        <v>18699334</v>
      </c>
      <c r="K59" s="9">
        <f t="shared" si="10"/>
        <v>1998</v>
      </c>
      <c r="L59" s="1">
        <f t="shared" si="11"/>
        <v>13.502216235236837</v>
      </c>
      <c r="M59" s="1">
        <f t="shared" si="8"/>
        <v>75.62988005566578</v>
      </c>
      <c r="N59" s="1">
        <f t="shared" si="8"/>
        <v>20.781488795269393</v>
      </c>
    </row>
    <row r="60" spans="1:14" ht="12.75">
      <c r="A60" s="9">
        <v>1999</v>
      </c>
      <c r="B60">
        <v>1890</v>
      </c>
      <c r="C60">
        <v>1577</v>
      </c>
      <c r="D60">
        <v>3467</v>
      </c>
      <c r="F60" s="9">
        <f t="shared" si="9"/>
        <v>1999</v>
      </c>
      <c r="G60" s="1">
        <f t="shared" si="9"/>
        <v>16526103</v>
      </c>
      <c r="H60" s="1">
        <f t="shared" si="9"/>
        <v>2205359</v>
      </c>
      <c r="I60" s="1">
        <f t="shared" si="9"/>
        <v>18731462</v>
      </c>
      <c r="K60" s="9">
        <f t="shared" si="10"/>
        <v>1999</v>
      </c>
      <c r="L60" s="1">
        <f t="shared" si="11"/>
        <v>11.436452985921726</v>
      </c>
      <c r="M60" s="1">
        <f t="shared" si="8"/>
        <v>71.50763209073897</v>
      </c>
      <c r="N60" s="1">
        <f t="shared" si="8"/>
        <v>18.508966358312023</v>
      </c>
    </row>
    <row r="63" spans="1:14" ht="30.75" customHeight="1">
      <c r="A63" s="31" t="str">
        <f>CONCATENATE("New Admissions for Drug Offenses, BW Only: ",$A$1)</f>
        <v>New Admissions for Drug Offenses, BW Only: CALIFORNIA</v>
      </c>
      <c r="B63" s="31"/>
      <c r="C63" s="31"/>
      <c r="D63" s="31"/>
      <c r="F63" s="31" t="str">
        <f>CONCATENATE("Total Population, BW Only: ",$A$1)</f>
        <v>Total Population, BW Only: CALIFORNIA</v>
      </c>
      <c r="G63" s="31"/>
      <c r="H63" s="31"/>
      <c r="I63" s="31"/>
      <c r="K63" s="31" t="str">
        <f>CONCATENATE("New Admissions for Drug Offenses, BW Only, Per 100,000: ",$A$1)</f>
        <v>New Admissions for Drug Offenses, BW Only, Per 100,000: CALIFORNIA</v>
      </c>
      <c r="L63" s="31"/>
      <c r="M63" s="31"/>
      <c r="N63" s="31"/>
    </row>
    <row r="64" spans="1:14" ht="12.75">
      <c r="A64" s="24" t="s">
        <v>26</v>
      </c>
      <c r="B64" s="25" t="s">
        <v>12</v>
      </c>
      <c r="C64" s="25" t="s">
        <v>13</v>
      </c>
      <c r="D64" s="25" t="s">
        <v>14</v>
      </c>
      <c r="F64" s="24" t="s">
        <v>26</v>
      </c>
      <c r="G64" s="25" t="s">
        <v>12</v>
      </c>
      <c r="H64" s="25" t="s">
        <v>13</v>
      </c>
      <c r="I64" s="25" t="s">
        <v>14</v>
      </c>
      <c r="K64" s="24" t="s">
        <v>26</v>
      </c>
      <c r="L64" s="25" t="s">
        <v>12</v>
      </c>
      <c r="M64" s="25" t="s">
        <v>13</v>
      </c>
      <c r="N64" s="25" t="s">
        <v>14</v>
      </c>
    </row>
    <row r="65" spans="1:14" ht="12.75">
      <c r="A65" s="9">
        <v>1983</v>
      </c>
      <c r="B65">
        <v>449</v>
      </c>
      <c r="C65">
        <v>554</v>
      </c>
      <c r="D65">
        <v>1003</v>
      </c>
      <c r="F65" s="9">
        <f>F4</f>
        <v>1983</v>
      </c>
      <c r="G65" s="1">
        <f>G4</f>
        <v>16214626</v>
      </c>
      <c r="H65" s="1">
        <f>H4</f>
        <v>1873193</v>
      </c>
      <c r="I65" s="1">
        <f>I4</f>
        <v>18087819</v>
      </c>
      <c r="K65" s="9">
        <f>F65</f>
        <v>1983</v>
      </c>
      <c r="L65" s="1">
        <f>(B65/G65)*100000</f>
        <v>2.7691048809883125</v>
      </c>
      <c r="M65" s="1">
        <f aca="true" t="shared" si="12" ref="M65:N81">(C65/H65)*100000</f>
        <v>29.575169243105226</v>
      </c>
      <c r="N65" s="1">
        <f t="shared" si="12"/>
        <v>5.545168270425528</v>
      </c>
    </row>
    <row r="66" spans="1:14" ht="12.75">
      <c r="A66" s="9">
        <v>1984</v>
      </c>
      <c r="B66">
        <v>556</v>
      </c>
      <c r="C66">
        <v>631</v>
      </c>
      <c r="D66">
        <v>1187</v>
      </c>
      <c r="F66" s="9">
        <f aca="true" t="shared" si="13" ref="F66:I81">F5</f>
        <v>1984</v>
      </c>
      <c r="G66" s="1">
        <f t="shared" si="13"/>
        <v>16272251</v>
      </c>
      <c r="H66" s="1">
        <f t="shared" si="13"/>
        <v>1895610</v>
      </c>
      <c r="I66" s="1">
        <f t="shared" si="13"/>
        <v>18167861</v>
      </c>
      <c r="K66" s="9">
        <f aca="true" t="shared" si="14" ref="K66:K81">F66</f>
        <v>1984</v>
      </c>
      <c r="L66" s="1">
        <f aca="true" t="shared" si="15" ref="L66:L81">(B66/G66)*100000</f>
        <v>3.4168597817228856</v>
      </c>
      <c r="M66" s="1">
        <f t="shared" si="12"/>
        <v>33.28743781685051</v>
      </c>
      <c r="N66" s="1">
        <f t="shared" si="12"/>
        <v>6.533515420444927</v>
      </c>
    </row>
    <row r="67" spans="1:14" ht="12.75">
      <c r="A67" s="9">
        <v>1985</v>
      </c>
      <c r="B67">
        <v>701</v>
      </c>
      <c r="C67">
        <v>1145</v>
      </c>
      <c r="D67">
        <v>1846</v>
      </c>
      <c r="F67" s="9">
        <f t="shared" si="13"/>
        <v>1985</v>
      </c>
      <c r="G67" s="1">
        <f t="shared" si="13"/>
        <v>16400314</v>
      </c>
      <c r="H67" s="1">
        <f t="shared" si="13"/>
        <v>1924469</v>
      </c>
      <c r="I67" s="1">
        <f t="shared" si="13"/>
        <v>18324783</v>
      </c>
      <c r="K67" s="9">
        <f t="shared" si="14"/>
        <v>1985</v>
      </c>
      <c r="L67" s="1">
        <f t="shared" si="15"/>
        <v>4.274308406534168</v>
      </c>
      <c r="M67" s="1">
        <f t="shared" si="12"/>
        <v>59.49693136132616</v>
      </c>
      <c r="N67" s="1">
        <f t="shared" si="12"/>
        <v>10.073789141186555</v>
      </c>
    </row>
    <row r="68" spans="1:14" ht="12.75">
      <c r="A68" s="9">
        <v>1986</v>
      </c>
      <c r="B68">
        <v>1097</v>
      </c>
      <c r="C68">
        <v>1759</v>
      </c>
      <c r="D68">
        <v>2856</v>
      </c>
      <c r="F68" s="9">
        <f t="shared" si="13"/>
        <v>1986</v>
      </c>
      <c r="G68" s="1">
        <f t="shared" si="13"/>
        <v>16551852</v>
      </c>
      <c r="H68" s="1">
        <f t="shared" si="13"/>
        <v>1959861</v>
      </c>
      <c r="I68" s="1">
        <f t="shared" si="13"/>
        <v>18511713</v>
      </c>
      <c r="K68" s="9">
        <f t="shared" si="14"/>
        <v>1986</v>
      </c>
      <c r="L68" s="1">
        <f t="shared" si="15"/>
        <v>6.627657134681968</v>
      </c>
      <c r="M68" s="1">
        <f t="shared" si="12"/>
        <v>89.75126297222099</v>
      </c>
      <c r="N68" s="1">
        <f t="shared" si="12"/>
        <v>15.42806978478977</v>
      </c>
    </row>
    <row r="69" spans="1:14" ht="12.75">
      <c r="A69" s="9">
        <v>1987</v>
      </c>
      <c r="B69">
        <v>1465</v>
      </c>
      <c r="C69">
        <v>2974</v>
      </c>
      <c r="D69">
        <v>4439</v>
      </c>
      <c r="F69" s="9">
        <f t="shared" si="13"/>
        <v>1987</v>
      </c>
      <c r="G69" s="1">
        <f t="shared" si="13"/>
        <v>16693315</v>
      </c>
      <c r="H69" s="1">
        <f t="shared" si="13"/>
        <v>1996255</v>
      </c>
      <c r="I69" s="1">
        <f t="shared" si="13"/>
        <v>18689570</v>
      </c>
      <c r="K69" s="9">
        <f t="shared" si="14"/>
        <v>1987</v>
      </c>
      <c r="L69" s="1">
        <f t="shared" si="15"/>
        <v>8.77596810459756</v>
      </c>
      <c r="M69" s="1">
        <f t="shared" si="12"/>
        <v>148.97896310842052</v>
      </c>
      <c r="N69" s="1">
        <f t="shared" si="12"/>
        <v>23.751215250003078</v>
      </c>
    </row>
    <row r="70" spans="1:14" ht="12.75">
      <c r="A70" s="9">
        <v>1988</v>
      </c>
      <c r="B70">
        <v>1917</v>
      </c>
      <c r="C70">
        <v>4319</v>
      </c>
      <c r="D70">
        <v>6236</v>
      </c>
      <c r="F70" s="9">
        <f t="shared" si="13"/>
        <v>1988</v>
      </c>
      <c r="G70" s="1">
        <f t="shared" si="13"/>
        <v>16819508</v>
      </c>
      <c r="H70" s="1">
        <f t="shared" si="13"/>
        <v>2033039</v>
      </c>
      <c r="I70" s="1">
        <f t="shared" si="13"/>
        <v>18852547</v>
      </c>
      <c r="K70" s="9">
        <f t="shared" si="14"/>
        <v>1988</v>
      </c>
      <c r="L70" s="1">
        <f t="shared" si="15"/>
        <v>11.397479640902695</v>
      </c>
      <c r="M70" s="1">
        <f t="shared" si="12"/>
        <v>212.44058771130312</v>
      </c>
      <c r="N70" s="1">
        <f t="shared" si="12"/>
        <v>33.07775867101671</v>
      </c>
    </row>
    <row r="71" spans="1:14" ht="12.75">
      <c r="A71" s="9">
        <v>1989</v>
      </c>
      <c r="B71">
        <v>2473</v>
      </c>
      <c r="C71">
        <v>5392</v>
      </c>
      <c r="D71">
        <v>7865</v>
      </c>
      <c r="F71" s="9">
        <f t="shared" si="13"/>
        <v>1989</v>
      </c>
      <c r="G71" s="1">
        <f t="shared" si="13"/>
        <v>16979510</v>
      </c>
      <c r="H71" s="1">
        <f t="shared" si="13"/>
        <v>2073759</v>
      </c>
      <c r="I71" s="1">
        <f t="shared" si="13"/>
        <v>19053269</v>
      </c>
      <c r="K71" s="9">
        <f t="shared" si="14"/>
        <v>1989</v>
      </c>
      <c r="L71" s="1">
        <f t="shared" si="15"/>
        <v>14.564613466466346</v>
      </c>
      <c r="M71" s="1">
        <f t="shared" si="12"/>
        <v>260.01092701707387</v>
      </c>
      <c r="N71" s="1">
        <f t="shared" si="12"/>
        <v>41.27900571812638</v>
      </c>
    </row>
    <row r="72" spans="1:14" ht="12.75">
      <c r="A72" s="9">
        <v>1990</v>
      </c>
      <c r="B72">
        <v>2929</v>
      </c>
      <c r="C72">
        <v>4793</v>
      </c>
      <c r="D72">
        <v>7722</v>
      </c>
      <c r="F72" s="9">
        <f t="shared" si="13"/>
        <v>1990</v>
      </c>
      <c r="G72" s="1">
        <f t="shared" si="13"/>
        <v>17089220</v>
      </c>
      <c r="H72" s="1">
        <f t="shared" si="13"/>
        <v>2131952</v>
      </c>
      <c r="I72" s="1">
        <f t="shared" si="13"/>
        <v>19221172</v>
      </c>
      <c r="K72" s="9">
        <f t="shared" si="14"/>
        <v>1990</v>
      </c>
      <c r="L72" s="1">
        <f t="shared" si="15"/>
        <v>17.139459846616756</v>
      </c>
      <c r="M72" s="1">
        <f t="shared" si="12"/>
        <v>224.81744429518113</v>
      </c>
      <c r="N72" s="1">
        <f t="shared" si="12"/>
        <v>40.174449299969844</v>
      </c>
    </row>
    <row r="73" spans="1:14" ht="12.75">
      <c r="A73" s="9">
        <v>1991</v>
      </c>
      <c r="B73">
        <v>2752</v>
      </c>
      <c r="C73">
        <v>3845</v>
      </c>
      <c r="D73">
        <v>6597</v>
      </c>
      <c r="F73" s="9">
        <f t="shared" si="13"/>
        <v>1991</v>
      </c>
      <c r="G73" s="1">
        <f t="shared" si="13"/>
        <v>17099468</v>
      </c>
      <c r="H73" s="1">
        <f t="shared" si="13"/>
        <v>2158357</v>
      </c>
      <c r="I73" s="1">
        <f t="shared" si="13"/>
        <v>19257825</v>
      </c>
      <c r="K73" s="9">
        <f t="shared" si="14"/>
        <v>1991</v>
      </c>
      <c r="L73" s="1">
        <f t="shared" si="15"/>
        <v>16.09406795579839</v>
      </c>
      <c r="M73" s="1">
        <f t="shared" si="12"/>
        <v>178.14476474466457</v>
      </c>
      <c r="N73" s="1">
        <f t="shared" si="12"/>
        <v>34.25620494526251</v>
      </c>
    </row>
    <row r="74" spans="1:14" ht="12.75">
      <c r="A74" s="9">
        <v>1992</v>
      </c>
      <c r="B74">
        <v>2906</v>
      </c>
      <c r="C74">
        <v>3551</v>
      </c>
      <c r="D74">
        <v>6457</v>
      </c>
      <c r="F74" s="9">
        <f t="shared" si="13"/>
        <v>1992</v>
      </c>
      <c r="G74" s="1">
        <f t="shared" si="13"/>
        <v>17092236</v>
      </c>
      <c r="H74" s="1">
        <f t="shared" si="13"/>
        <v>2176894</v>
      </c>
      <c r="I74" s="1">
        <f t="shared" si="13"/>
        <v>19269130</v>
      </c>
      <c r="K74" s="9">
        <f t="shared" si="14"/>
        <v>1992</v>
      </c>
      <c r="L74" s="1">
        <f t="shared" si="15"/>
        <v>17.00187149299834</v>
      </c>
      <c r="M74" s="1">
        <f t="shared" si="12"/>
        <v>163.1223201497179</v>
      </c>
      <c r="N74" s="1">
        <f t="shared" si="12"/>
        <v>33.5095564771217</v>
      </c>
    </row>
    <row r="75" spans="1:14" ht="12.75">
      <c r="A75" s="9">
        <v>1993</v>
      </c>
      <c r="B75">
        <v>3465</v>
      </c>
      <c r="C75">
        <v>3576</v>
      </c>
      <c r="D75">
        <v>7041</v>
      </c>
      <c r="F75" s="9">
        <f t="shared" si="13"/>
        <v>1993</v>
      </c>
      <c r="G75" s="1">
        <f t="shared" si="13"/>
        <v>16931048</v>
      </c>
      <c r="H75" s="1">
        <f t="shared" si="13"/>
        <v>2178853</v>
      </c>
      <c r="I75" s="1">
        <f t="shared" si="13"/>
        <v>19109901</v>
      </c>
      <c r="K75" s="9">
        <f t="shared" si="14"/>
        <v>1993</v>
      </c>
      <c r="L75" s="1">
        <f t="shared" si="15"/>
        <v>20.46536044313382</v>
      </c>
      <c r="M75" s="1">
        <f t="shared" si="12"/>
        <v>164.12305006349672</v>
      </c>
      <c r="N75" s="1">
        <f t="shared" si="12"/>
        <v>36.84477486304089</v>
      </c>
    </row>
    <row r="76" spans="1:14" ht="12.75">
      <c r="A76" s="9">
        <v>1994</v>
      </c>
      <c r="B76">
        <v>3758</v>
      </c>
      <c r="C76">
        <v>3510</v>
      </c>
      <c r="D76">
        <v>7268</v>
      </c>
      <c r="F76" s="9">
        <f t="shared" si="13"/>
        <v>1994</v>
      </c>
      <c r="G76" s="1">
        <f t="shared" si="13"/>
        <v>16731808</v>
      </c>
      <c r="H76" s="1">
        <f t="shared" si="13"/>
        <v>2169692</v>
      </c>
      <c r="I76" s="1">
        <f t="shared" si="13"/>
        <v>18901500</v>
      </c>
      <c r="K76" s="9">
        <f t="shared" si="14"/>
        <v>1994</v>
      </c>
      <c r="L76" s="1">
        <f t="shared" si="15"/>
        <v>22.460214700049153</v>
      </c>
      <c r="M76" s="1">
        <f t="shared" si="12"/>
        <v>161.77411356081876</v>
      </c>
      <c r="N76" s="1">
        <f t="shared" si="12"/>
        <v>38.451974711001775</v>
      </c>
    </row>
    <row r="77" spans="1:14" ht="12.75">
      <c r="A77" s="9">
        <v>1995</v>
      </c>
      <c r="B77">
        <v>4549</v>
      </c>
      <c r="C77">
        <v>3814</v>
      </c>
      <c r="D77">
        <v>8363</v>
      </c>
      <c r="F77" s="9">
        <f t="shared" si="13"/>
        <v>1995</v>
      </c>
      <c r="G77" s="1">
        <f t="shared" si="13"/>
        <v>16573634</v>
      </c>
      <c r="H77" s="1">
        <f t="shared" si="13"/>
        <v>2164634</v>
      </c>
      <c r="I77" s="1">
        <f t="shared" si="13"/>
        <v>18738268</v>
      </c>
      <c r="K77" s="9">
        <f t="shared" si="14"/>
        <v>1995</v>
      </c>
      <c r="L77" s="1">
        <f t="shared" si="15"/>
        <v>27.447209223999998</v>
      </c>
      <c r="M77" s="1">
        <f t="shared" si="12"/>
        <v>176.19606824987503</v>
      </c>
      <c r="N77" s="1">
        <f t="shared" si="12"/>
        <v>44.63059232582222</v>
      </c>
    </row>
    <row r="78" spans="1:14" ht="12.75">
      <c r="A78" s="9">
        <v>1996</v>
      </c>
      <c r="B78">
        <v>4869</v>
      </c>
      <c r="C78">
        <v>4077</v>
      </c>
      <c r="D78">
        <v>8946</v>
      </c>
      <c r="F78" s="9">
        <f t="shared" si="13"/>
        <v>1996</v>
      </c>
      <c r="G78" s="1">
        <f t="shared" si="13"/>
        <v>16486069</v>
      </c>
      <c r="H78" s="1">
        <f t="shared" si="13"/>
        <v>2168764</v>
      </c>
      <c r="I78" s="1">
        <f t="shared" si="13"/>
        <v>18654833</v>
      </c>
      <c r="K78" s="9">
        <f t="shared" si="14"/>
        <v>1996</v>
      </c>
      <c r="L78" s="1">
        <f t="shared" si="15"/>
        <v>29.53402657722711</v>
      </c>
      <c r="M78" s="1">
        <f t="shared" si="12"/>
        <v>187.9872591024196</v>
      </c>
      <c r="N78" s="1">
        <f t="shared" si="12"/>
        <v>47.95540115529311</v>
      </c>
    </row>
    <row r="79" spans="1:14" ht="12.75">
      <c r="A79" s="9">
        <v>1997</v>
      </c>
      <c r="B79">
        <v>5553</v>
      </c>
      <c r="C79">
        <v>4035</v>
      </c>
      <c r="D79">
        <v>9588</v>
      </c>
      <c r="F79" s="9">
        <f t="shared" si="13"/>
        <v>1997</v>
      </c>
      <c r="G79" s="1">
        <f t="shared" si="13"/>
        <v>16486360</v>
      </c>
      <c r="H79" s="1">
        <f t="shared" si="13"/>
        <v>2179344</v>
      </c>
      <c r="I79" s="1">
        <f t="shared" si="13"/>
        <v>18665704</v>
      </c>
      <c r="K79" s="9">
        <f t="shared" si="14"/>
        <v>1997</v>
      </c>
      <c r="L79" s="1">
        <f t="shared" si="15"/>
        <v>33.68238956325107</v>
      </c>
      <c r="M79" s="1">
        <f t="shared" si="12"/>
        <v>185.1474572164835</v>
      </c>
      <c r="N79" s="1">
        <f t="shared" si="12"/>
        <v>51.36693478049368</v>
      </c>
    </row>
    <row r="80" spans="1:14" ht="12.75">
      <c r="A80" s="9">
        <v>1998</v>
      </c>
      <c r="B80">
        <v>5282</v>
      </c>
      <c r="C80">
        <v>4249</v>
      </c>
      <c r="D80">
        <v>9531</v>
      </c>
      <c r="F80" s="9">
        <f t="shared" si="13"/>
        <v>1998</v>
      </c>
      <c r="G80" s="1">
        <f t="shared" si="13"/>
        <v>16508401</v>
      </c>
      <c r="H80" s="1">
        <f t="shared" si="13"/>
        <v>2190933</v>
      </c>
      <c r="I80" s="1">
        <f t="shared" si="13"/>
        <v>18699334</v>
      </c>
      <c r="K80" s="9">
        <f t="shared" si="14"/>
        <v>1998</v>
      </c>
      <c r="L80" s="1">
        <f t="shared" si="15"/>
        <v>31.995830486550453</v>
      </c>
      <c r="M80" s="1">
        <f t="shared" si="12"/>
        <v>193.93564294298363</v>
      </c>
      <c r="N80" s="1">
        <f t="shared" si="12"/>
        <v>50.96972972406397</v>
      </c>
    </row>
    <row r="81" spans="1:14" ht="12.75">
      <c r="A81" s="9">
        <v>1999</v>
      </c>
      <c r="B81">
        <v>5035</v>
      </c>
      <c r="C81">
        <v>4329</v>
      </c>
      <c r="D81">
        <v>9364</v>
      </c>
      <c r="F81" s="9">
        <f t="shared" si="13"/>
        <v>1999</v>
      </c>
      <c r="G81" s="1">
        <f t="shared" si="13"/>
        <v>16526103</v>
      </c>
      <c r="H81" s="1">
        <f t="shared" si="13"/>
        <v>2205359</v>
      </c>
      <c r="I81" s="1">
        <f t="shared" si="13"/>
        <v>18731462</v>
      </c>
      <c r="K81" s="9">
        <f t="shared" si="14"/>
        <v>1999</v>
      </c>
      <c r="L81" s="1">
        <f t="shared" si="15"/>
        <v>30.466952795828515</v>
      </c>
      <c r="M81" s="1">
        <f t="shared" si="12"/>
        <v>196.29457154141343</v>
      </c>
      <c r="N81" s="1">
        <f t="shared" si="12"/>
        <v>49.990758863349804</v>
      </c>
    </row>
    <row r="83" spans="1:14" ht="27" customHeight="1">
      <c r="A83" s="31" t="str">
        <f>CONCATENATE("New Admissions for Other / Unknown Offenses, BW Only: ",$A$1)</f>
        <v>New Admissions for Other / Unknown Offenses, BW Only: CALIFORNIA</v>
      </c>
      <c r="B83" s="31"/>
      <c r="C83" s="31"/>
      <c r="D83" s="31"/>
      <c r="F83" s="31" t="str">
        <f>CONCATENATE("Total Population, BW Only: ",$A$1)</f>
        <v>Total Population, BW Only: CALIFORNIA</v>
      </c>
      <c r="G83" s="31"/>
      <c r="H83" s="31"/>
      <c r="I83" s="31"/>
      <c r="K83" s="31" t="str">
        <f>CONCATENATE("New Admissions for Other &amp; Unknown Offenses, BW Only, Per 100,000: ",$A$1)</f>
        <v>New Admissions for Other &amp; Unknown Offenses, BW Only, Per 100,000: CALIFORNIA</v>
      </c>
      <c r="L83" s="31"/>
      <c r="M83" s="31"/>
      <c r="N83" s="31"/>
    </row>
    <row r="84" spans="1:14" ht="12.75">
      <c r="A84" s="24" t="s">
        <v>26</v>
      </c>
      <c r="B84" s="25" t="s">
        <v>12</v>
      </c>
      <c r="C84" s="25" t="s">
        <v>13</v>
      </c>
      <c r="D84" s="25" t="s">
        <v>14</v>
      </c>
      <c r="F84" s="24" t="s">
        <v>26</v>
      </c>
      <c r="G84" s="25" t="s">
        <v>12</v>
      </c>
      <c r="H84" s="25" t="s">
        <v>13</v>
      </c>
      <c r="I84" s="25" t="s">
        <v>14</v>
      </c>
      <c r="K84" s="24" t="s">
        <v>26</v>
      </c>
      <c r="L84" s="25" t="s">
        <v>12</v>
      </c>
      <c r="M84" s="25" t="s">
        <v>13</v>
      </c>
      <c r="N84" s="25" t="s">
        <v>14</v>
      </c>
    </row>
    <row r="85" spans="1:14" ht="12.75">
      <c r="A85" s="9">
        <v>1983</v>
      </c>
      <c r="B85">
        <v>846</v>
      </c>
      <c r="C85">
        <v>487</v>
      </c>
      <c r="D85">
        <v>1333</v>
      </c>
      <c r="F85" s="9">
        <f aca="true" t="shared" si="16" ref="F85:I100">F4</f>
        <v>1983</v>
      </c>
      <c r="G85" s="1">
        <f t="shared" si="16"/>
        <v>16214626</v>
      </c>
      <c r="H85" s="1">
        <f t="shared" si="16"/>
        <v>1873193</v>
      </c>
      <c r="I85" s="1">
        <f t="shared" si="16"/>
        <v>18087819</v>
      </c>
      <c r="K85" s="9">
        <f>F85</f>
        <v>1983</v>
      </c>
      <c r="L85" s="1">
        <f>(B85/G85)*100000</f>
        <v>5.21751164658377</v>
      </c>
      <c r="M85" s="1">
        <f aca="true" t="shared" si="17" ref="M85:N101">(C85/H85)*100000</f>
        <v>25.998388847278417</v>
      </c>
      <c r="N85" s="1">
        <f t="shared" si="17"/>
        <v>7.369600502968323</v>
      </c>
    </row>
    <row r="86" spans="1:14" ht="12.75">
      <c r="A86" s="9">
        <v>1984</v>
      </c>
      <c r="B86">
        <v>825</v>
      </c>
      <c r="C86">
        <v>476</v>
      </c>
      <c r="D86">
        <v>1301</v>
      </c>
      <c r="F86" s="9">
        <f t="shared" si="16"/>
        <v>1984</v>
      </c>
      <c r="G86" s="1">
        <f t="shared" si="16"/>
        <v>16272251</v>
      </c>
      <c r="H86" s="1">
        <f t="shared" si="16"/>
        <v>1895610</v>
      </c>
      <c r="I86" s="1">
        <f t="shared" si="16"/>
        <v>18167861</v>
      </c>
      <c r="K86" s="9">
        <f aca="true" t="shared" si="18" ref="K86:K101">F86</f>
        <v>1984</v>
      </c>
      <c r="L86" s="1">
        <f aca="true" t="shared" si="19" ref="L86:L101">(B86/G86)*100000</f>
        <v>5.069980791225504</v>
      </c>
      <c r="M86" s="1">
        <f t="shared" si="17"/>
        <v>25.110650397497373</v>
      </c>
      <c r="N86" s="1">
        <f t="shared" si="17"/>
        <v>7.16099710362161</v>
      </c>
    </row>
    <row r="87" spans="1:14" ht="12.75">
      <c r="A87" s="9">
        <v>1985</v>
      </c>
      <c r="B87">
        <v>929</v>
      </c>
      <c r="C87">
        <v>459</v>
      </c>
      <c r="D87">
        <v>1388</v>
      </c>
      <c r="F87" s="9">
        <f t="shared" si="16"/>
        <v>1985</v>
      </c>
      <c r="G87" s="1">
        <f t="shared" si="16"/>
        <v>16400314</v>
      </c>
      <c r="H87" s="1">
        <f t="shared" si="16"/>
        <v>1924469</v>
      </c>
      <c r="I87" s="1">
        <f t="shared" si="16"/>
        <v>18324783</v>
      </c>
      <c r="K87" s="9">
        <f t="shared" si="18"/>
        <v>1985</v>
      </c>
      <c r="L87" s="1">
        <f t="shared" si="19"/>
        <v>5.664525691398348</v>
      </c>
      <c r="M87" s="1">
        <f t="shared" si="17"/>
        <v>23.850734929998872</v>
      </c>
      <c r="N87" s="1">
        <f t="shared" si="17"/>
        <v>7.574441672788159</v>
      </c>
    </row>
    <row r="88" spans="1:14" ht="12.75">
      <c r="A88" s="9">
        <v>1986</v>
      </c>
      <c r="B88">
        <v>986</v>
      </c>
      <c r="C88">
        <v>553</v>
      </c>
      <c r="D88">
        <v>1539</v>
      </c>
      <c r="F88" s="9">
        <f t="shared" si="16"/>
        <v>1986</v>
      </c>
      <c r="G88" s="1">
        <f t="shared" si="16"/>
        <v>16551852</v>
      </c>
      <c r="H88" s="1">
        <f t="shared" si="16"/>
        <v>1959861</v>
      </c>
      <c r="I88" s="1">
        <f t="shared" si="16"/>
        <v>18511713</v>
      </c>
      <c r="K88" s="9">
        <f t="shared" si="18"/>
        <v>1986</v>
      </c>
      <c r="L88" s="1">
        <f t="shared" si="19"/>
        <v>5.957037315220074</v>
      </c>
      <c r="M88" s="1">
        <f t="shared" si="17"/>
        <v>28.216286767275843</v>
      </c>
      <c r="N88" s="1">
        <f t="shared" si="17"/>
        <v>8.31365525167768</v>
      </c>
    </row>
    <row r="89" spans="1:14" ht="12.75">
      <c r="A89" s="9">
        <v>1987</v>
      </c>
      <c r="B89">
        <v>1011</v>
      </c>
      <c r="C89">
        <v>535</v>
      </c>
      <c r="D89">
        <v>1546</v>
      </c>
      <c r="F89" s="9">
        <f t="shared" si="16"/>
        <v>1987</v>
      </c>
      <c r="G89" s="1">
        <f t="shared" si="16"/>
        <v>16693315</v>
      </c>
      <c r="H89" s="1">
        <f t="shared" si="16"/>
        <v>1996255</v>
      </c>
      <c r="I89" s="1">
        <f t="shared" si="16"/>
        <v>18689570</v>
      </c>
      <c r="K89" s="9">
        <f t="shared" si="18"/>
        <v>1987</v>
      </c>
      <c r="L89" s="1">
        <f t="shared" si="19"/>
        <v>6.056316555459476</v>
      </c>
      <c r="M89" s="1">
        <f t="shared" si="17"/>
        <v>26.800183343310348</v>
      </c>
      <c r="N89" s="1">
        <f t="shared" si="17"/>
        <v>8.271993416648964</v>
      </c>
    </row>
    <row r="90" spans="1:14" ht="12.75">
      <c r="A90" s="9">
        <v>1988</v>
      </c>
      <c r="B90">
        <v>1137</v>
      </c>
      <c r="C90">
        <v>585</v>
      </c>
      <c r="D90">
        <v>1722</v>
      </c>
      <c r="F90" s="9">
        <f t="shared" si="16"/>
        <v>1988</v>
      </c>
      <c r="G90" s="1">
        <f t="shared" si="16"/>
        <v>16819508</v>
      </c>
      <c r="H90" s="1">
        <f t="shared" si="16"/>
        <v>2033039</v>
      </c>
      <c r="I90" s="1">
        <f t="shared" si="16"/>
        <v>18852547</v>
      </c>
      <c r="K90" s="9">
        <f t="shared" si="18"/>
        <v>1988</v>
      </c>
      <c r="L90" s="1">
        <f t="shared" si="19"/>
        <v>6.760007486544791</v>
      </c>
      <c r="M90" s="1">
        <f t="shared" si="17"/>
        <v>28.774657052816007</v>
      </c>
      <c r="N90" s="1">
        <f t="shared" si="17"/>
        <v>9.134044328333992</v>
      </c>
    </row>
    <row r="91" spans="1:14" ht="12.75">
      <c r="A91" s="9">
        <v>1989</v>
      </c>
      <c r="B91">
        <v>1720</v>
      </c>
      <c r="C91">
        <v>705</v>
      </c>
      <c r="D91">
        <v>2425</v>
      </c>
      <c r="F91" s="9">
        <f t="shared" si="16"/>
        <v>1989</v>
      </c>
      <c r="G91" s="1">
        <f t="shared" si="16"/>
        <v>16979510</v>
      </c>
      <c r="H91" s="1">
        <f t="shared" si="16"/>
        <v>2073759</v>
      </c>
      <c r="I91" s="1">
        <f t="shared" si="16"/>
        <v>19053269</v>
      </c>
      <c r="K91" s="9">
        <f t="shared" si="18"/>
        <v>1989</v>
      </c>
      <c r="L91" s="1">
        <f t="shared" si="19"/>
        <v>10.129856515294023</v>
      </c>
      <c r="M91" s="1">
        <f t="shared" si="17"/>
        <v>33.99623582103803</v>
      </c>
      <c r="N91" s="1">
        <f t="shared" si="17"/>
        <v>12.727474744622564</v>
      </c>
    </row>
    <row r="92" spans="1:14" ht="12.75">
      <c r="A92" s="9">
        <v>1990</v>
      </c>
      <c r="B92">
        <v>2385</v>
      </c>
      <c r="C92">
        <v>855</v>
      </c>
      <c r="D92">
        <v>3240</v>
      </c>
      <c r="F92" s="9">
        <f t="shared" si="16"/>
        <v>1990</v>
      </c>
      <c r="G92" s="1">
        <f t="shared" si="16"/>
        <v>17089220</v>
      </c>
      <c r="H92" s="1">
        <f t="shared" si="16"/>
        <v>2131952</v>
      </c>
      <c r="I92" s="1">
        <f t="shared" si="16"/>
        <v>19221172</v>
      </c>
      <c r="K92" s="9">
        <f t="shared" si="18"/>
        <v>1990</v>
      </c>
      <c r="L92" s="1">
        <f t="shared" si="19"/>
        <v>13.956166519010228</v>
      </c>
      <c r="M92" s="1">
        <f t="shared" si="17"/>
        <v>40.104092399828886</v>
      </c>
      <c r="N92" s="1">
        <f t="shared" si="17"/>
        <v>16.85641229369364</v>
      </c>
    </row>
    <row r="93" spans="1:14" ht="12.75">
      <c r="A93" s="9">
        <v>1991</v>
      </c>
      <c r="B93">
        <v>2304</v>
      </c>
      <c r="C93">
        <v>887</v>
      </c>
      <c r="D93">
        <v>3191</v>
      </c>
      <c r="F93" s="9">
        <f t="shared" si="16"/>
        <v>1991</v>
      </c>
      <c r="G93" s="1">
        <f t="shared" si="16"/>
        <v>17099468</v>
      </c>
      <c r="H93" s="1">
        <f t="shared" si="16"/>
        <v>2158357</v>
      </c>
      <c r="I93" s="1">
        <f t="shared" si="16"/>
        <v>19257825</v>
      </c>
      <c r="K93" s="9">
        <f t="shared" si="18"/>
        <v>1991</v>
      </c>
      <c r="L93" s="1">
        <f t="shared" si="19"/>
        <v>13.474103404854468</v>
      </c>
      <c r="M93" s="1">
        <f t="shared" si="17"/>
        <v>41.096074467754875</v>
      </c>
      <c r="N93" s="1">
        <f t="shared" si="17"/>
        <v>16.56988782481926</v>
      </c>
    </row>
    <row r="94" spans="1:14" ht="12.75">
      <c r="A94" s="9">
        <v>1992</v>
      </c>
      <c r="B94">
        <v>2139</v>
      </c>
      <c r="C94">
        <v>1004</v>
      </c>
      <c r="D94">
        <v>3143</v>
      </c>
      <c r="F94" s="9">
        <f t="shared" si="16"/>
        <v>1992</v>
      </c>
      <c r="G94" s="1">
        <f t="shared" si="16"/>
        <v>17092236</v>
      </c>
      <c r="H94" s="1">
        <f t="shared" si="16"/>
        <v>2176894</v>
      </c>
      <c r="I94" s="1">
        <f t="shared" si="16"/>
        <v>19269130</v>
      </c>
      <c r="K94" s="9">
        <f t="shared" si="18"/>
        <v>1992</v>
      </c>
      <c r="L94" s="1">
        <f t="shared" si="19"/>
        <v>12.514453931012888</v>
      </c>
      <c r="M94" s="1">
        <f t="shared" si="17"/>
        <v>46.120757372660314</v>
      </c>
      <c r="N94" s="1">
        <f t="shared" si="17"/>
        <v>16.311063343285348</v>
      </c>
    </row>
    <row r="95" spans="1:14" ht="12.75">
      <c r="A95" s="9">
        <v>1993</v>
      </c>
      <c r="B95">
        <v>2282</v>
      </c>
      <c r="C95">
        <v>1140</v>
      </c>
      <c r="D95">
        <v>3422</v>
      </c>
      <c r="F95" s="9">
        <f t="shared" si="16"/>
        <v>1993</v>
      </c>
      <c r="G95" s="1">
        <f t="shared" si="16"/>
        <v>16931048</v>
      </c>
      <c r="H95" s="1">
        <f t="shared" si="16"/>
        <v>2178853</v>
      </c>
      <c r="I95" s="1">
        <f t="shared" si="16"/>
        <v>19109901</v>
      </c>
      <c r="K95" s="9">
        <f t="shared" si="18"/>
        <v>1993</v>
      </c>
      <c r="L95" s="1">
        <f t="shared" si="19"/>
        <v>13.478196978710356</v>
      </c>
      <c r="M95" s="1">
        <f t="shared" si="17"/>
        <v>52.3211065638664</v>
      </c>
      <c r="N95" s="1">
        <f t="shared" si="17"/>
        <v>17.906947817259752</v>
      </c>
    </row>
    <row r="96" spans="1:14" ht="12.75">
      <c r="A96" s="9">
        <v>1994</v>
      </c>
      <c r="B96">
        <v>2221</v>
      </c>
      <c r="C96">
        <v>1063</v>
      </c>
      <c r="D96">
        <v>3284</v>
      </c>
      <c r="F96" s="9">
        <f t="shared" si="16"/>
        <v>1994</v>
      </c>
      <c r="G96" s="1">
        <f t="shared" si="16"/>
        <v>16731808</v>
      </c>
      <c r="H96" s="1">
        <f t="shared" si="16"/>
        <v>2169692</v>
      </c>
      <c r="I96" s="1">
        <f t="shared" si="16"/>
        <v>18901500</v>
      </c>
      <c r="K96" s="9">
        <f t="shared" si="18"/>
        <v>1994</v>
      </c>
      <c r="L96" s="1">
        <f t="shared" si="19"/>
        <v>13.274118373818297</v>
      </c>
      <c r="M96" s="1">
        <f t="shared" si="17"/>
        <v>48.993128978675315</v>
      </c>
      <c r="N96" s="1">
        <f t="shared" si="17"/>
        <v>17.374282464354682</v>
      </c>
    </row>
    <row r="97" spans="1:14" ht="12.75">
      <c r="A97" s="9">
        <v>1995</v>
      </c>
      <c r="B97">
        <v>2339</v>
      </c>
      <c r="C97">
        <v>1178</v>
      </c>
      <c r="D97">
        <v>3517</v>
      </c>
      <c r="F97" s="9">
        <f t="shared" si="16"/>
        <v>1995</v>
      </c>
      <c r="G97" s="1">
        <f t="shared" si="16"/>
        <v>16573634</v>
      </c>
      <c r="H97" s="1">
        <f t="shared" si="16"/>
        <v>2164634</v>
      </c>
      <c r="I97" s="1">
        <f t="shared" si="16"/>
        <v>18738268</v>
      </c>
      <c r="K97" s="9">
        <f t="shared" si="18"/>
        <v>1995</v>
      </c>
      <c r="L97" s="1">
        <f t="shared" si="19"/>
        <v>14.112776956459882</v>
      </c>
      <c r="M97" s="1">
        <f t="shared" si="17"/>
        <v>54.42028536925873</v>
      </c>
      <c r="N97" s="1">
        <f t="shared" si="17"/>
        <v>18.769077270108422</v>
      </c>
    </row>
    <row r="98" spans="1:14" ht="12.75">
      <c r="A98" s="9">
        <v>1996</v>
      </c>
      <c r="B98">
        <v>2151</v>
      </c>
      <c r="C98">
        <v>1121</v>
      </c>
      <c r="D98">
        <v>3272</v>
      </c>
      <c r="F98" s="9">
        <f t="shared" si="16"/>
        <v>1996</v>
      </c>
      <c r="G98" s="1">
        <f t="shared" si="16"/>
        <v>16486069</v>
      </c>
      <c r="H98" s="1">
        <f t="shared" si="16"/>
        <v>2168764</v>
      </c>
      <c r="I98" s="1">
        <f t="shared" si="16"/>
        <v>18654833</v>
      </c>
      <c r="K98" s="9">
        <f t="shared" si="18"/>
        <v>1996</v>
      </c>
      <c r="L98" s="1">
        <f t="shared" si="19"/>
        <v>13.047379578479259</v>
      </c>
      <c r="M98" s="1">
        <f t="shared" si="17"/>
        <v>51.68842714098906</v>
      </c>
      <c r="N98" s="1">
        <f t="shared" si="17"/>
        <v>17.53969065281903</v>
      </c>
    </row>
    <row r="99" spans="1:14" ht="12.75">
      <c r="A99" s="9">
        <v>1997</v>
      </c>
      <c r="B99">
        <v>2101</v>
      </c>
      <c r="C99">
        <v>1151</v>
      </c>
      <c r="D99">
        <v>3252</v>
      </c>
      <c r="F99" s="9">
        <f t="shared" si="16"/>
        <v>1997</v>
      </c>
      <c r="G99" s="1">
        <f t="shared" si="16"/>
        <v>16486360</v>
      </c>
      <c r="H99" s="1">
        <f t="shared" si="16"/>
        <v>2179344</v>
      </c>
      <c r="I99" s="1">
        <f t="shared" si="16"/>
        <v>18665704</v>
      </c>
      <c r="K99" s="9">
        <f t="shared" si="18"/>
        <v>1997</v>
      </c>
      <c r="L99" s="1">
        <f t="shared" si="19"/>
        <v>12.743868264431931</v>
      </c>
      <c r="M99" s="1">
        <f t="shared" si="17"/>
        <v>52.814057808221186</v>
      </c>
      <c r="N99" s="1">
        <f t="shared" si="17"/>
        <v>17.42232706572439</v>
      </c>
    </row>
    <row r="100" spans="1:14" ht="12.75">
      <c r="A100" s="9">
        <v>1998</v>
      </c>
      <c r="B100">
        <v>1988</v>
      </c>
      <c r="C100">
        <v>1093</v>
      </c>
      <c r="D100">
        <v>3081</v>
      </c>
      <c r="F100" s="9">
        <f t="shared" si="16"/>
        <v>1998</v>
      </c>
      <c r="G100" s="1">
        <f t="shared" si="16"/>
        <v>16508401</v>
      </c>
      <c r="H100" s="1">
        <f t="shared" si="16"/>
        <v>2190933</v>
      </c>
      <c r="I100" s="1">
        <f t="shared" si="16"/>
        <v>18699334</v>
      </c>
      <c r="K100" s="9">
        <f t="shared" si="18"/>
        <v>1998</v>
      </c>
      <c r="L100" s="1">
        <f t="shared" si="19"/>
        <v>12.042353465971658</v>
      </c>
      <c r="M100" s="1">
        <f t="shared" si="17"/>
        <v>49.887422390369764</v>
      </c>
      <c r="N100" s="1">
        <f t="shared" si="17"/>
        <v>16.47652263979027</v>
      </c>
    </row>
    <row r="101" spans="1:14" ht="12.75">
      <c r="A101" s="9">
        <v>1999</v>
      </c>
      <c r="B101">
        <v>1881</v>
      </c>
      <c r="C101">
        <v>1081</v>
      </c>
      <c r="D101">
        <v>2962</v>
      </c>
      <c r="F101" s="9">
        <f>F20</f>
        <v>1999</v>
      </c>
      <c r="G101" s="1">
        <f>G20</f>
        <v>16526103</v>
      </c>
      <c r="H101" s="1">
        <f>H20</f>
        <v>2205359</v>
      </c>
      <c r="I101" s="1">
        <f>I20</f>
        <v>18731462</v>
      </c>
      <c r="K101" s="9">
        <f t="shared" si="18"/>
        <v>1999</v>
      </c>
      <c r="L101" s="1">
        <f t="shared" si="19"/>
        <v>11.381993685988766</v>
      </c>
      <c r="M101" s="1">
        <f t="shared" si="17"/>
        <v>49.01696277114067</v>
      </c>
      <c r="N101" s="1">
        <f t="shared" si="17"/>
        <v>15.812967508889589</v>
      </c>
    </row>
    <row r="103" spans="1:14" ht="31.5" customHeight="1">
      <c r="A103" s="31" t="str">
        <f>CONCATENATE("New Admissions for All Offenses, BW Only: ",$A$1)</f>
        <v>New Admissions for All Offenses, BW Only: CALIFORNIA</v>
      </c>
      <c r="B103" s="31"/>
      <c r="C103" s="31"/>
      <c r="D103" s="31"/>
      <c r="F103" s="31" t="str">
        <f>CONCATENATE("Total Population, BW Only: ",$A$1)</f>
        <v>Total Population, BW Only: CALIFORNIA</v>
      </c>
      <c r="G103" s="31"/>
      <c r="H103" s="31"/>
      <c r="I103" s="31"/>
      <c r="K103" s="31" t="str">
        <f>CONCATENATE("New Admissions for All Offenses, BW Only, Per 100,000: ",$A$1)</f>
        <v>New Admissions for All Offenses, BW Only, Per 100,000: CALIFORNIA</v>
      </c>
      <c r="L103" s="31"/>
      <c r="M103" s="31"/>
      <c r="N103" s="31"/>
    </row>
    <row r="104" spans="1:14" ht="12.75">
      <c r="A104" s="24" t="s">
        <v>26</v>
      </c>
      <c r="B104" s="25" t="s">
        <v>12</v>
      </c>
      <c r="C104" s="25" t="s">
        <v>13</v>
      </c>
      <c r="D104" s="25" t="s">
        <v>14</v>
      </c>
      <c r="F104" s="24" t="s">
        <v>26</v>
      </c>
      <c r="G104" s="25" t="s">
        <v>12</v>
      </c>
      <c r="H104" s="25" t="s">
        <v>13</v>
      </c>
      <c r="I104" s="25" t="s">
        <v>14</v>
      </c>
      <c r="K104" s="24" t="s">
        <v>26</v>
      </c>
      <c r="L104" s="25" t="s">
        <v>12</v>
      </c>
      <c r="M104" s="25" t="s">
        <v>13</v>
      </c>
      <c r="N104" s="25" t="s">
        <v>14</v>
      </c>
    </row>
    <row r="105" spans="1:14" ht="12.75">
      <c r="A105" s="9">
        <v>1983</v>
      </c>
      <c r="B105">
        <v>6394</v>
      </c>
      <c r="C105">
        <v>6126</v>
      </c>
      <c r="D105">
        <v>12520</v>
      </c>
      <c r="F105" s="9">
        <f>F4</f>
        <v>1983</v>
      </c>
      <c r="G105" s="1">
        <f>G4</f>
        <v>16214626</v>
      </c>
      <c r="H105" s="1">
        <f>H4</f>
        <v>1873193</v>
      </c>
      <c r="I105" s="1">
        <f>I4</f>
        <v>18087819</v>
      </c>
      <c r="K105" s="9">
        <f>F105</f>
        <v>1983</v>
      </c>
      <c r="L105" s="1">
        <f>(B105/G105)*100000</f>
        <v>39.43353365042154</v>
      </c>
      <c r="M105" s="1">
        <f aca="true" t="shared" si="20" ref="M105:N121">(C105/H105)*100000</f>
        <v>327.03517469902994</v>
      </c>
      <c r="N105" s="1">
        <f t="shared" si="20"/>
        <v>69.2178531861691</v>
      </c>
    </row>
    <row r="106" spans="1:14" ht="12.75">
      <c r="A106" s="9">
        <v>1984</v>
      </c>
      <c r="B106">
        <v>6088</v>
      </c>
      <c r="C106">
        <v>5418</v>
      </c>
      <c r="D106">
        <v>11506</v>
      </c>
      <c r="F106" s="9">
        <f aca="true" t="shared" si="21" ref="F106:I121">F5</f>
        <v>1984</v>
      </c>
      <c r="G106" s="1">
        <f t="shared" si="21"/>
        <v>16272251</v>
      </c>
      <c r="H106" s="1">
        <f t="shared" si="21"/>
        <v>1895610</v>
      </c>
      <c r="I106" s="1">
        <f t="shared" si="21"/>
        <v>18167861</v>
      </c>
      <c r="K106" s="9">
        <f aca="true" t="shared" si="22" ref="K106:K121">F106</f>
        <v>1984</v>
      </c>
      <c r="L106" s="1">
        <f aca="true" t="shared" si="23" ref="L106:L121">(B106/G106)*100000</f>
        <v>37.41338552361318</v>
      </c>
      <c r="M106" s="1">
        <f t="shared" si="20"/>
        <v>285.81828540680834</v>
      </c>
      <c r="N106" s="1">
        <f t="shared" si="20"/>
        <v>63.33161619851671</v>
      </c>
    </row>
    <row r="107" spans="1:14" ht="12.75">
      <c r="A107" s="9">
        <v>1985</v>
      </c>
      <c r="B107">
        <v>6773</v>
      </c>
      <c r="C107">
        <v>6428</v>
      </c>
      <c r="D107">
        <v>13201</v>
      </c>
      <c r="F107" s="9">
        <f t="shared" si="21"/>
        <v>1985</v>
      </c>
      <c r="G107" s="1">
        <f t="shared" si="21"/>
        <v>16400314</v>
      </c>
      <c r="H107" s="1">
        <f t="shared" si="21"/>
        <v>1924469</v>
      </c>
      <c r="I107" s="1">
        <f t="shared" si="21"/>
        <v>18324783</v>
      </c>
      <c r="K107" s="9">
        <f t="shared" si="22"/>
        <v>1985</v>
      </c>
      <c r="L107" s="1">
        <f t="shared" si="23"/>
        <v>41.29798978239075</v>
      </c>
      <c r="M107" s="1">
        <f t="shared" si="20"/>
        <v>334.014213790921</v>
      </c>
      <c r="N107" s="1">
        <f t="shared" si="20"/>
        <v>72.03905224962281</v>
      </c>
    </row>
    <row r="108" spans="1:14" ht="12.75">
      <c r="A108" s="9">
        <v>1986</v>
      </c>
      <c r="B108">
        <v>7357</v>
      </c>
      <c r="C108">
        <v>7418</v>
      </c>
      <c r="D108">
        <v>14775</v>
      </c>
      <c r="F108" s="9">
        <f t="shared" si="21"/>
        <v>1986</v>
      </c>
      <c r="G108" s="1">
        <f t="shared" si="21"/>
        <v>16551852</v>
      </c>
      <c r="H108" s="1">
        <f t="shared" si="21"/>
        <v>1959861</v>
      </c>
      <c r="I108" s="1">
        <f t="shared" si="21"/>
        <v>18511713</v>
      </c>
      <c r="K108" s="9">
        <f t="shared" si="22"/>
        <v>1986</v>
      </c>
      <c r="L108" s="1">
        <f t="shared" si="23"/>
        <v>44.44819830433477</v>
      </c>
      <c r="M108" s="1">
        <f t="shared" si="20"/>
        <v>378.496230089787</v>
      </c>
      <c r="N108" s="1">
        <f t="shared" si="20"/>
        <v>79.814331607237</v>
      </c>
    </row>
    <row r="109" spans="1:14" ht="12.75">
      <c r="A109" s="9">
        <v>1987</v>
      </c>
      <c r="B109">
        <v>8085</v>
      </c>
      <c r="C109">
        <v>8765</v>
      </c>
      <c r="D109">
        <v>16850</v>
      </c>
      <c r="F109" s="9">
        <f t="shared" si="21"/>
        <v>1987</v>
      </c>
      <c r="G109" s="1">
        <f t="shared" si="21"/>
        <v>16693315</v>
      </c>
      <c r="H109" s="1">
        <f t="shared" si="21"/>
        <v>1996255</v>
      </c>
      <c r="I109" s="1">
        <f t="shared" si="21"/>
        <v>18689570</v>
      </c>
      <c r="K109" s="9">
        <f t="shared" si="22"/>
        <v>1987</v>
      </c>
      <c r="L109" s="1">
        <f t="shared" si="23"/>
        <v>48.432561177932605</v>
      </c>
      <c r="M109" s="1">
        <f t="shared" si="20"/>
        <v>439.07216262451436</v>
      </c>
      <c r="N109" s="1">
        <f t="shared" si="20"/>
        <v>90.15723743242889</v>
      </c>
    </row>
    <row r="110" spans="1:14" ht="12.75">
      <c r="A110" s="9">
        <v>1988</v>
      </c>
      <c r="B110">
        <v>8653</v>
      </c>
      <c r="C110">
        <v>10419</v>
      </c>
      <c r="D110">
        <v>19072</v>
      </c>
      <c r="F110" s="9">
        <f t="shared" si="21"/>
        <v>1988</v>
      </c>
      <c r="G110" s="1">
        <f t="shared" si="21"/>
        <v>16819508</v>
      </c>
      <c r="H110" s="1">
        <f t="shared" si="21"/>
        <v>2033039</v>
      </c>
      <c r="I110" s="1">
        <f t="shared" si="21"/>
        <v>18852547</v>
      </c>
      <c r="K110" s="9">
        <f t="shared" si="22"/>
        <v>1988</v>
      </c>
      <c r="L110" s="1">
        <f t="shared" si="23"/>
        <v>51.446213527767874</v>
      </c>
      <c r="M110" s="1">
        <f t="shared" si="20"/>
        <v>512.484020227846</v>
      </c>
      <c r="N110" s="1">
        <f t="shared" si="20"/>
        <v>101.16404961090933</v>
      </c>
    </row>
    <row r="111" spans="1:14" ht="12.75">
      <c r="A111" s="9">
        <v>1989</v>
      </c>
      <c r="B111">
        <v>9987</v>
      </c>
      <c r="C111">
        <v>11715</v>
      </c>
      <c r="D111">
        <v>21702</v>
      </c>
      <c r="F111" s="9">
        <f t="shared" si="21"/>
        <v>1989</v>
      </c>
      <c r="G111" s="1">
        <f t="shared" si="21"/>
        <v>16979510</v>
      </c>
      <c r="H111" s="1">
        <f t="shared" si="21"/>
        <v>2073759</v>
      </c>
      <c r="I111" s="1">
        <f t="shared" si="21"/>
        <v>19053269</v>
      </c>
      <c r="K111" s="9">
        <f t="shared" si="22"/>
        <v>1989</v>
      </c>
      <c r="L111" s="1">
        <f t="shared" si="23"/>
        <v>58.81795175479151</v>
      </c>
      <c r="M111" s="1">
        <f t="shared" si="20"/>
        <v>564.9161739623553</v>
      </c>
      <c r="N111" s="1">
        <f t="shared" si="20"/>
        <v>113.90171418878305</v>
      </c>
    </row>
    <row r="112" spans="1:14" ht="12.75">
      <c r="A112" s="9">
        <v>1990</v>
      </c>
      <c r="B112">
        <v>11555</v>
      </c>
      <c r="C112">
        <v>11648</v>
      </c>
      <c r="D112">
        <v>23203</v>
      </c>
      <c r="F112" s="9">
        <f t="shared" si="21"/>
        <v>1990</v>
      </c>
      <c r="G112" s="1">
        <f t="shared" si="21"/>
        <v>17089220</v>
      </c>
      <c r="H112" s="1">
        <f t="shared" si="21"/>
        <v>2131952</v>
      </c>
      <c r="I112" s="1">
        <f t="shared" si="21"/>
        <v>19221172</v>
      </c>
      <c r="K112" s="9">
        <f t="shared" si="22"/>
        <v>1990</v>
      </c>
      <c r="L112" s="1">
        <f t="shared" si="23"/>
        <v>67.615725000907</v>
      </c>
      <c r="M112" s="1">
        <f t="shared" si="20"/>
        <v>546.3537640622303</v>
      </c>
      <c r="N112" s="1">
        <f t="shared" si="20"/>
        <v>120.71584396622642</v>
      </c>
    </row>
    <row r="113" spans="1:14" ht="12.75">
      <c r="A113" s="9">
        <v>1991</v>
      </c>
      <c r="B113">
        <v>11244</v>
      </c>
      <c r="C113">
        <v>10670</v>
      </c>
      <c r="D113">
        <v>21914</v>
      </c>
      <c r="F113" s="9">
        <f t="shared" si="21"/>
        <v>1991</v>
      </c>
      <c r="G113" s="1">
        <f t="shared" si="21"/>
        <v>17099468</v>
      </c>
      <c r="H113" s="1">
        <f t="shared" si="21"/>
        <v>2158357</v>
      </c>
      <c r="I113" s="1">
        <f t="shared" si="21"/>
        <v>19257825</v>
      </c>
      <c r="K113" s="9">
        <f t="shared" si="22"/>
        <v>1991</v>
      </c>
      <c r="L113" s="1">
        <f t="shared" si="23"/>
        <v>65.75643172056581</v>
      </c>
      <c r="M113" s="1">
        <f t="shared" si="20"/>
        <v>494.3575136087311</v>
      </c>
      <c r="N113" s="1">
        <f t="shared" si="20"/>
        <v>113.79270504327462</v>
      </c>
    </row>
    <row r="114" spans="1:14" ht="12.75">
      <c r="A114" s="9">
        <v>1992</v>
      </c>
      <c r="B114">
        <v>11649</v>
      </c>
      <c r="C114">
        <v>10884</v>
      </c>
      <c r="D114">
        <v>22533</v>
      </c>
      <c r="F114" s="9">
        <f t="shared" si="21"/>
        <v>1992</v>
      </c>
      <c r="G114" s="1">
        <f t="shared" si="21"/>
        <v>17092236</v>
      </c>
      <c r="H114" s="1">
        <f t="shared" si="21"/>
        <v>2176894</v>
      </c>
      <c r="I114" s="1">
        <f t="shared" si="21"/>
        <v>19269130</v>
      </c>
      <c r="K114" s="9">
        <f t="shared" si="22"/>
        <v>1992</v>
      </c>
      <c r="L114" s="1">
        <f t="shared" si="23"/>
        <v>68.15375121195378</v>
      </c>
      <c r="M114" s="1">
        <f t="shared" si="20"/>
        <v>499.9784096056124</v>
      </c>
      <c r="N114" s="1">
        <f t="shared" si="20"/>
        <v>116.93833608471166</v>
      </c>
    </row>
    <row r="115" spans="1:14" ht="12.75">
      <c r="A115" s="9">
        <v>1993</v>
      </c>
      <c r="B115">
        <v>12672</v>
      </c>
      <c r="C115">
        <v>11228</v>
      </c>
      <c r="D115">
        <v>23900</v>
      </c>
      <c r="F115" s="9">
        <f t="shared" si="21"/>
        <v>1993</v>
      </c>
      <c r="G115" s="1">
        <f t="shared" si="21"/>
        <v>16931048</v>
      </c>
      <c r="H115" s="1">
        <f t="shared" si="21"/>
        <v>2178853</v>
      </c>
      <c r="I115" s="1">
        <f t="shared" si="21"/>
        <v>19109901</v>
      </c>
      <c r="K115" s="9">
        <f t="shared" si="22"/>
        <v>1993</v>
      </c>
      <c r="L115" s="1">
        <f t="shared" si="23"/>
        <v>74.84474676346083</v>
      </c>
      <c r="M115" s="1">
        <f t="shared" si="20"/>
        <v>515.317003946572</v>
      </c>
      <c r="N115" s="1">
        <f t="shared" si="20"/>
        <v>125.06605868863474</v>
      </c>
    </row>
    <row r="116" spans="1:14" ht="12.75">
      <c r="A116" s="9">
        <v>1994</v>
      </c>
      <c r="B116">
        <v>12621</v>
      </c>
      <c r="C116">
        <v>10615</v>
      </c>
      <c r="D116">
        <v>23236</v>
      </c>
      <c r="F116" s="9">
        <f t="shared" si="21"/>
        <v>1994</v>
      </c>
      <c r="G116" s="1">
        <f t="shared" si="21"/>
        <v>16731808</v>
      </c>
      <c r="H116" s="1">
        <f t="shared" si="21"/>
        <v>2169692</v>
      </c>
      <c r="I116" s="1">
        <f t="shared" si="21"/>
        <v>18901500</v>
      </c>
      <c r="K116" s="9">
        <f t="shared" si="22"/>
        <v>1994</v>
      </c>
      <c r="L116" s="1">
        <f t="shared" si="23"/>
        <v>75.43117874649292</v>
      </c>
      <c r="M116" s="1">
        <f t="shared" si="20"/>
        <v>489.23994742110864</v>
      </c>
      <c r="N116" s="1">
        <f t="shared" si="20"/>
        <v>122.93204243049493</v>
      </c>
    </row>
    <row r="117" spans="1:14" ht="12.75">
      <c r="A117" s="9">
        <v>1995</v>
      </c>
      <c r="B117">
        <v>14036</v>
      </c>
      <c r="C117">
        <v>11109</v>
      </c>
      <c r="D117">
        <v>25145</v>
      </c>
      <c r="F117" s="9">
        <f t="shared" si="21"/>
        <v>1995</v>
      </c>
      <c r="G117" s="1">
        <f t="shared" si="21"/>
        <v>16573634</v>
      </c>
      <c r="H117" s="1">
        <f t="shared" si="21"/>
        <v>2164634</v>
      </c>
      <c r="I117" s="1">
        <f t="shared" si="21"/>
        <v>18738268</v>
      </c>
      <c r="K117" s="9">
        <f t="shared" si="22"/>
        <v>1995</v>
      </c>
      <c r="L117" s="1">
        <f t="shared" si="23"/>
        <v>84.68872909827742</v>
      </c>
      <c r="M117" s="1">
        <f t="shared" si="20"/>
        <v>513.2045417377718</v>
      </c>
      <c r="N117" s="1">
        <f t="shared" si="20"/>
        <v>134.1906306388616</v>
      </c>
    </row>
    <row r="118" spans="1:14" ht="12.75">
      <c r="A118" s="9">
        <v>1996</v>
      </c>
      <c r="B118">
        <v>14153</v>
      </c>
      <c r="C118">
        <v>11395</v>
      </c>
      <c r="D118">
        <v>25548</v>
      </c>
      <c r="F118" s="9">
        <f t="shared" si="21"/>
        <v>1996</v>
      </c>
      <c r="G118" s="1">
        <f t="shared" si="21"/>
        <v>16486069</v>
      </c>
      <c r="H118" s="1">
        <f t="shared" si="21"/>
        <v>2168764</v>
      </c>
      <c r="I118" s="1">
        <f t="shared" si="21"/>
        <v>18654833</v>
      </c>
      <c r="K118" s="9">
        <f t="shared" si="22"/>
        <v>1996</v>
      </c>
      <c r="L118" s="1">
        <f t="shared" si="23"/>
        <v>85.84823950451742</v>
      </c>
      <c r="M118" s="1">
        <f t="shared" si="20"/>
        <v>525.414475710589</v>
      </c>
      <c r="N118" s="1">
        <f t="shared" si="20"/>
        <v>136.95110537842928</v>
      </c>
    </row>
    <row r="119" spans="1:14" ht="12.75">
      <c r="A119" s="9">
        <v>1997</v>
      </c>
      <c r="B119">
        <v>14754</v>
      </c>
      <c r="C119">
        <v>11375</v>
      </c>
      <c r="D119">
        <v>26129</v>
      </c>
      <c r="F119" s="9">
        <f t="shared" si="21"/>
        <v>1997</v>
      </c>
      <c r="G119" s="1">
        <f t="shared" si="21"/>
        <v>16486360</v>
      </c>
      <c r="H119" s="1">
        <f t="shared" si="21"/>
        <v>2179344</v>
      </c>
      <c r="I119" s="1">
        <f t="shared" si="21"/>
        <v>18665704</v>
      </c>
      <c r="K119" s="9">
        <f t="shared" si="22"/>
        <v>1997</v>
      </c>
      <c r="L119" s="1">
        <f t="shared" si="23"/>
        <v>89.49216200543965</v>
      </c>
      <c r="M119" s="1">
        <f t="shared" si="20"/>
        <v>521.9460534913259</v>
      </c>
      <c r="N119" s="1">
        <f t="shared" si="20"/>
        <v>139.984004889395</v>
      </c>
    </row>
    <row r="120" spans="1:14" ht="12.75">
      <c r="A120" s="9">
        <v>1998</v>
      </c>
      <c r="B120">
        <v>14348</v>
      </c>
      <c r="C120">
        <v>11366</v>
      </c>
      <c r="D120">
        <v>25714</v>
      </c>
      <c r="F120" s="9">
        <f t="shared" si="21"/>
        <v>1998</v>
      </c>
      <c r="G120" s="1">
        <f t="shared" si="21"/>
        <v>16508401</v>
      </c>
      <c r="H120" s="1">
        <f t="shared" si="21"/>
        <v>2190933</v>
      </c>
      <c r="I120" s="1">
        <f t="shared" si="21"/>
        <v>18699334</v>
      </c>
      <c r="K120" s="9">
        <f t="shared" si="22"/>
        <v>1998</v>
      </c>
      <c r="L120" s="1">
        <f t="shared" si="23"/>
        <v>86.91332370712342</v>
      </c>
      <c r="M120" s="1">
        <f t="shared" si="20"/>
        <v>518.7744216733237</v>
      </c>
      <c r="N120" s="1">
        <f t="shared" si="20"/>
        <v>137.51291890930446</v>
      </c>
    </row>
    <row r="121" spans="1:14" ht="12.75">
      <c r="A121" s="9">
        <v>1999</v>
      </c>
      <c r="B121">
        <v>13050</v>
      </c>
      <c r="C121">
        <v>10992</v>
      </c>
      <c r="D121">
        <v>24042</v>
      </c>
      <c r="F121" s="9">
        <f t="shared" si="21"/>
        <v>1999</v>
      </c>
      <c r="G121" s="1">
        <f t="shared" si="21"/>
        <v>16526103</v>
      </c>
      <c r="H121" s="1">
        <f t="shared" si="21"/>
        <v>2205359</v>
      </c>
      <c r="I121" s="1">
        <f t="shared" si="21"/>
        <v>18731462</v>
      </c>
      <c r="K121" s="9">
        <f t="shared" si="22"/>
        <v>1999</v>
      </c>
      <c r="L121" s="1">
        <f t="shared" si="23"/>
        <v>78.96598490279287</v>
      </c>
      <c r="M121" s="1">
        <f t="shared" si="20"/>
        <v>498.4222523407754</v>
      </c>
      <c r="N121" s="1">
        <f t="shared" si="20"/>
        <v>128.3508996788398</v>
      </c>
    </row>
    <row r="124" spans="6:11" ht="12.75">
      <c r="F124" s="4"/>
      <c r="K124" s="4"/>
    </row>
  </sheetData>
  <mergeCells count="18">
    <mergeCell ref="A2:D2"/>
    <mergeCell ref="A22:D22"/>
    <mergeCell ref="A42:D42"/>
    <mergeCell ref="A63:D63"/>
    <mergeCell ref="A83:D83"/>
    <mergeCell ref="A103:D103"/>
    <mergeCell ref="K2:N2"/>
    <mergeCell ref="K22:N22"/>
    <mergeCell ref="K42:N42"/>
    <mergeCell ref="K63:N63"/>
    <mergeCell ref="K83:N83"/>
    <mergeCell ref="K103:N103"/>
    <mergeCell ref="F2:I2"/>
    <mergeCell ref="F22:I22"/>
    <mergeCell ref="F42:I42"/>
    <mergeCell ref="F63:I63"/>
    <mergeCell ref="F83:I83"/>
    <mergeCell ref="F103:I10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90"/>
  <sheetViews>
    <sheetView zoomScale="50" zoomScaleNormal="50" workbookViewId="0" topLeftCell="A1">
      <selection activeCell="A2" sqref="A2"/>
    </sheetView>
  </sheetViews>
  <sheetFormatPr defaultColWidth="9.140625" defaultRowHeight="12.75"/>
  <cols>
    <col min="1" max="1" width="19.421875" style="4" customWidth="1"/>
    <col min="2" max="7" width="10.57421875" style="0" customWidth="1"/>
    <col min="8" max="8" width="5.7109375" style="28" customWidth="1"/>
    <col min="9" max="9" width="19.421875" style="0" bestFit="1" customWidth="1"/>
    <col min="10" max="15" width="10.57421875" style="0" customWidth="1"/>
    <col min="16" max="16" width="6.00390625" style="28" customWidth="1"/>
    <col min="17" max="17" width="19.421875" style="0" bestFit="1" customWidth="1"/>
    <col min="18" max="21" width="10.57421875" style="0" customWidth="1"/>
    <col min="22" max="22" width="11.00390625" style="0" customWidth="1"/>
    <col min="23" max="23" width="10.57421875" style="0" customWidth="1"/>
    <col min="24" max="24" width="5.7109375" style="28" customWidth="1"/>
    <col min="25" max="25" width="19.421875" style="0" bestFit="1" customWidth="1"/>
    <col min="26" max="31" width="10.57421875" style="0" customWidth="1"/>
    <col min="32" max="32" width="9.140625" style="28" customWidth="1"/>
    <col min="33" max="33" width="19.421875" style="0" bestFit="1" customWidth="1"/>
    <col min="34" max="39" width="10.57421875" style="0" customWidth="1"/>
    <col min="40" max="40" width="9.140625" style="28" customWidth="1"/>
    <col min="41" max="41" width="19.421875" style="0" bestFit="1" customWidth="1"/>
    <col min="42" max="47" width="10.57421875" style="0" customWidth="1"/>
  </cols>
  <sheetData>
    <row r="1" spans="1:47" ht="12.75">
      <c r="A1" s="4" t="s">
        <v>39</v>
      </c>
      <c r="B1" s="30" t="s">
        <v>4</v>
      </c>
      <c r="C1" s="30"/>
      <c r="D1" s="30"/>
      <c r="E1" s="30"/>
      <c r="F1" s="30"/>
      <c r="G1" s="30"/>
      <c r="J1" s="30" t="s">
        <v>4</v>
      </c>
      <c r="K1" s="30"/>
      <c r="L1" s="30"/>
      <c r="M1" s="30"/>
      <c r="N1" s="30"/>
      <c r="O1" s="30"/>
      <c r="R1" s="30" t="s">
        <v>4</v>
      </c>
      <c r="S1" s="30"/>
      <c r="T1" s="30"/>
      <c r="U1" s="30"/>
      <c r="V1" s="30"/>
      <c r="W1" s="30"/>
      <c r="Z1" s="30" t="s">
        <v>4</v>
      </c>
      <c r="AA1" s="30"/>
      <c r="AB1" s="30"/>
      <c r="AC1" s="30"/>
      <c r="AD1" s="30"/>
      <c r="AE1" s="30"/>
      <c r="AH1" s="30" t="s">
        <v>4</v>
      </c>
      <c r="AI1" s="30"/>
      <c r="AJ1" s="30"/>
      <c r="AK1" s="30"/>
      <c r="AL1" s="30"/>
      <c r="AM1" s="30"/>
      <c r="AP1" s="30" t="s">
        <v>4</v>
      </c>
      <c r="AQ1" s="30"/>
      <c r="AR1" s="30"/>
      <c r="AS1" s="30"/>
      <c r="AT1" s="30"/>
      <c r="AU1" s="30"/>
    </row>
    <row r="2" spans="2:47" ht="12.75">
      <c r="B2" s="30" t="str">
        <f>CONCATENATE("White, Non-Hispanics:  ",$A$1)</f>
        <v>White, Non-Hispanics:  CALIFORNIA</v>
      </c>
      <c r="C2" s="30"/>
      <c r="D2" s="30"/>
      <c r="E2" s="30"/>
      <c r="F2" s="30"/>
      <c r="G2" s="30"/>
      <c r="J2" s="30" t="str">
        <f>CONCATENATE("Black, Non-Hispanics:  ",$A$1)</f>
        <v>Black, Non-Hispanics:  CALIFORNIA</v>
      </c>
      <c r="K2" s="30"/>
      <c r="L2" s="30"/>
      <c r="M2" s="30"/>
      <c r="N2" s="30"/>
      <c r="O2" s="30"/>
      <c r="R2" s="30" t="str">
        <f>CONCATENATE("American Indian, Non-Hispanics:  ",$A$1)</f>
        <v>American Indian, Non-Hispanics:  CALIFORNIA</v>
      </c>
      <c r="S2" s="30"/>
      <c r="T2" s="30"/>
      <c r="U2" s="30"/>
      <c r="V2" s="30"/>
      <c r="W2" s="30"/>
      <c r="Z2" s="30" t="str">
        <f>CONCATENATE("Asian / Pacific Islanders, Non-Hispanics:  ",$A$1)</f>
        <v>Asian / Pacific Islanders, Non-Hispanics:  CALIFORNIA</v>
      </c>
      <c r="AA2" s="30"/>
      <c r="AB2" s="30"/>
      <c r="AC2" s="30"/>
      <c r="AD2" s="30"/>
      <c r="AE2" s="30"/>
      <c r="AH2" s="30" t="str">
        <f>CONCATENATE("Hispanics:  ",$A$1)</f>
        <v>Hispanics:  CALIFORNIA</v>
      </c>
      <c r="AI2" s="30"/>
      <c r="AJ2" s="30"/>
      <c r="AK2" s="30"/>
      <c r="AL2" s="30"/>
      <c r="AM2" s="30"/>
      <c r="AP2" s="30" t="str">
        <f>CONCATENATE("Other Race / Not Known:  ",$A$1)</f>
        <v>Other Race / Not Known:  CALIFORNIA</v>
      </c>
      <c r="AQ2" s="30"/>
      <c r="AR2" s="30"/>
      <c r="AS2" s="30"/>
      <c r="AT2" s="30"/>
      <c r="AU2" s="30"/>
    </row>
    <row r="3" spans="1:47" ht="12.75">
      <c r="A3" s="4" t="s">
        <v>8</v>
      </c>
      <c r="B3" s="12" t="s">
        <v>1</v>
      </c>
      <c r="C3" s="12" t="s">
        <v>6</v>
      </c>
      <c r="D3" s="12" t="s">
        <v>7</v>
      </c>
      <c r="E3" s="12" t="s">
        <v>2</v>
      </c>
      <c r="F3" s="12" t="s">
        <v>5</v>
      </c>
      <c r="G3" s="12" t="s">
        <v>14</v>
      </c>
      <c r="I3" s="4" t="s">
        <v>25</v>
      </c>
      <c r="J3" s="12" t="s">
        <v>1</v>
      </c>
      <c r="K3" s="12" t="s">
        <v>6</v>
      </c>
      <c r="L3" s="12" t="s">
        <v>7</v>
      </c>
      <c r="M3" s="12" t="s">
        <v>2</v>
      </c>
      <c r="N3" s="12" t="s">
        <v>5</v>
      </c>
      <c r="O3" s="12" t="s">
        <v>14</v>
      </c>
      <c r="Q3" s="4" t="s">
        <v>25</v>
      </c>
      <c r="R3" s="12" t="s">
        <v>1</v>
      </c>
      <c r="S3" s="12" t="s">
        <v>6</v>
      </c>
      <c r="T3" s="12" t="s">
        <v>7</v>
      </c>
      <c r="U3" s="12" t="s">
        <v>2</v>
      </c>
      <c r="V3" s="12" t="s">
        <v>5</v>
      </c>
      <c r="W3" s="12" t="s">
        <v>14</v>
      </c>
      <c r="Y3" s="4" t="s">
        <v>25</v>
      </c>
      <c r="Z3" s="12" t="s">
        <v>1</v>
      </c>
      <c r="AA3" s="12" t="s">
        <v>6</v>
      </c>
      <c r="AB3" s="12" t="s">
        <v>7</v>
      </c>
      <c r="AC3" s="12" t="s">
        <v>2</v>
      </c>
      <c r="AD3" s="12" t="s">
        <v>5</v>
      </c>
      <c r="AE3" s="12" t="s">
        <v>14</v>
      </c>
      <c r="AG3" s="4" t="s">
        <v>25</v>
      </c>
      <c r="AH3" s="12" t="s">
        <v>1</v>
      </c>
      <c r="AI3" s="12" t="s">
        <v>6</v>
      </c>
      <c r="AJ3" s="12" t="s">
        <v>7</v>
      </c>
      <c r="AK3" s="12" t="s">
        <v>2</v>
      </c>
      <c r="AL3" s="12" t="s">
        <v>5</v>
      </c>
      <c r="AM3" s="12" t="s">
        <v>14</v>
      </c>
      <c r="AO3" s="4" t="s">
        <v>25</v>
      </c>
      <c r="AP3" s="12" t="s">
        <v>1</v>
      </c>
      <c r="AQ3" s="12" t="s">
        <v>6</v>
      </c>
      <c r="AR3" s="12" t="s">
        <v>7</v>
      </c>
      <c r="AS3" s="12" t="s">
        <v>2</v>
      </c>
      <c r="AT3" s="12" t="s">
        <v>5</v>
      </c>
      <c r="AU3" s="12" t="s">
        <v>14</v>
      </c>
    </row>
    <row r="4" spans="1:47" ht="12.75">
      <c r="A4" s="4">
        <v>1983</v>
      </c>
      <c r="B4" s="2">
        <v>1667</v>
      </c>
      <c r="C4" s="2">
        <v>2427</v>
      </c>
      <c r="D4" s="2">
        <v>1005</v>
      </c>
      <c r="E4">
        <v>449</v>
      </c>
      <c r="F4">
        <v>846</v>
      </c>
      <c r="G4">
        <f aca="true" t="shared" si="0" ref="G4:G21">SUM(B4:F4)</f>
        <v>6394</v>
      </c>
      <c r="I4" s="4">
        <v>1983</v>
      </c>
      <c r="J4" s="2">
        <v>1433</v>
      </c>
      <c r="K4" s="2">
        <v>2878</v>
      </c>
      <c r="L4">
        <v>774</v>
      </c>
      <c r="M4">
        <v>554</v>
      </c>
      <c r="N4">
        <v>487</v>
      </c>
      <c r="O4">
        <f aca="true" t="shared" si="1" ref="O4:O21">SUM(J4:N4)</f>
        <v>6126</v>
      </c>
      <c r="Q4" s="4">
        <v>1983</v>
      </c>
      <c r="R4">
        <v>11</v>
      </c>
      <c r="S4">
        <v>10</v>
      </c>
      <c r="T4">
        <v>11</v>
      </c>
      <c r="U4">
        <v>3</v>
      </c>
      <c r="V4">
        <v>5</v>
      </c>
      <c r="W4">
        <f aca="true" t="shared" si="2" ref="W4:W21">SUM(R4:V4)</f>
        <v>40</v>
      </c>
      <c r="Y4" s="4">
        <v>1983</v>
      </c>
      <c r="AA4">
        <v>2</v>
      </c>
      <c r="AC4">
        <v>1</v>
      </c>
      <c r="AD4">
        <v>2</v>
      </c>
      <c r="AE4">
        <f aca="true" t="shared" si="3" ref="AE4:AE21">SUM(Z4:AD4)</f>
        <v>5</v>
      </c>
      <c r="AG4" s="4">
        <v>1983</v>
      </c>
      <c r="AH4" s="2">
        <v>1420</v>
      </c>
      <c r="AI4" s="2">
        <v>2379</v>
      </c>
      <c r="AJ4">
        <v>482</v>
      </c>
      <c r="AK4">
        <v>876</v>
      </c>
      <c r="AL4">
        <v>457</v>
      </c>
      <c r="AM4">
        <f aca="true" t="shared" si="4" ref="AM4:AM21">SUM(AH4:AL4)</f>
        <v>5614</v>
      </c>
      <c r="AO4" s="4">
        <v>1983</v>
      </c>
      <c r="AU4">
        <f aca="true" t="shared" si="5" ref="AU4:AU21">SUM(AP4:AT4)</f>
        <v>0</v>
      </c>
    </row>
    <row r="5" spans="1:47" ht="12.75">
      <c r="A5" s="4">
        <v>1984</v>
      </c>
      <c r="B5" s="2">
        <v>1677</v>
      </c>
      <c r="C5" s="2">
        <v>1997</v>
      </c>
      <c r="D5" s="2">
        <v>1033</v>
      </c>
      <c r="E5">
        <v>556</v>
      </c>
      <c r="F5">
        <v>825</v>
      </c>
      <c r="G5">
        <f t="shared" si="0"/>
        <v>6088</v>
      </c>
      <c r="I5" s="4">
        <v>1984</v>
      </c>
      <c r="J5" s="2">
        <v>1252</v>
      </c>
      <c r="K5" s="2">
        <v>2339</v>
      </c>
      <c r="L5">
        <v>720</v>
      </c>
      <c r="M5">
        <v>631</v>
      </c>
      <c r="N5">
        <v>476</v>
      </c>
      <c r="O5">
        <f t="shared" si="1"/>
        <v>5418</v>
      </c>
      <c r="Q5" s="4">
        <v>1984</v>
      </c>
      <c r="R5">
        <v>16</v>
      </c>
      <c r="S5">
        <v>21</v>
      </c>
      <c r="T5">
        <v>17</v>
      </c>
      <c r="U5">
        <v>11</v>
      </c>
      <c r="V5">
        <v>9</v>
      </c>
      <c r="W5">
        <f t="shared" si="2"/>
        <v>74</v>
      </c>
      <c r="Y5" s="4">
        <v>1984</v>
      </c>
      <c r="Z5">
        <v>1</v>
      </c>
      <c r="AA5">
        <v>1</v>
      </c>
      <c r="AB5">
        <v>2</v>
      </c>
      <c r="AD5">
        <v>1</v>
      </c>
      <c r="AE5">
        <f t="shared" si="3"/>
        <v>5</v>
      </c>
      <c r="AG5" s="4">
        <v>1984</v>
      </c>
      <c r="AH5" s="2">
        <v>1428</v>
      </c>
      <c r="AI5" s="2">
        <v>2154</v>
      </c>
      <c r="AJ5">
        <v>523</v>
      </c>
      <c r="AK5" s="2">
        <v>1175</v>
      </c>
      <c r="AL5">
        <v>532</v>
      </c>
      <c r="AM5">
        <f t="shared" si="4"/>
        <v>5812</v>
      </c>
      <c r="AO5" s="4">
        <v>1984</v>
      </c>
      <c r="AU5">
        <f t="shared" si="5"/>
        <v>0</v>
      </c>
    </row>
    <row r="6" spans="1:47" ht="12.75">
      <c r="A6" s="4">
        <v>1985</v>
      </c>
      <c r="B6" s="2">
        <v>1868</v>
      </c>
      <c r="C6" s="2">
        <v>2135</v>
      </c>
      <c r="D6" s="2">
        <v>1140</v>
      </c>
      <c r="E6">
        <v>701</v>
      </c>
      <c r="F6">
        <v>929</v>
      </c>
      <c r="G6">
        <f t="shared" si="0"/>
        <v>6773</v>
      </c>
      <c r="I6" s="4">
        <v>1985</v>
      </c>
      <c r="J6" s="2">
        <v>1305</v>
      </c>
      <c r="K6" s="2">
        <v>2627</v>
      </c>
      <c r="L6">
        <v>892</v>
      </c>
      <c r="M6" s="2">
        <v>1145</v>
      </c>
      <c r="N6">
        <v>459</v>
      </c>
      <c r="O6">
        <f t="shared" si="1"/>
        <v>6428</v>
      </c>
      <c r="Q6" s="4">
        <v>1985</v>
      </c>
      <c r="R6">
        <v>37</v>
      </c>
      <c r="S6">
        <v>31</v>
      </c>
      <c r="T6">
        <v>10</v>
      </c>
      <c r="U6">
        <v>10</v>
      </c>
      <c r="V6">
        <v>8</v>
      </c>
      <c r="W6">
        <f t="shared" si="2"/>
        <v>96</v>
      </c>
      <c r="Y6" s="4">
        <v>1985</v>
      </c>
      <c r="AA6">
        <v>2</v>
      </c>
      <c r="AB6">
        <v>1</v>
      </c>
      <c r="AE6">
        <f t="shared" si="3"/>
        <v>3</v>
      </c>
      <c r="AG6" s="4">
        <v>1985</v>
      </c>
      <c r="AH6" s="2">
        <v>1618</v>
      </c>
      <c r="AI6" s="2">
        <v>2379</v>
      </c>
      <c r="AJ6">
        <v>690</v>
      </c>
      <c r="AK6" s="2">
        <v>1692</v>
      </c>
      <c r="AL6">
        <v>596</v>
      </c>
      <c r="AM6">
        <f t="shared" si="4"/>
        <v>6975</v>
      </c>
      <c r="AO6" s="4">
        <v>1985</v>
      </c>
      <c r="AU6">
        <f t="shared" si="5"/>
        <v>0</v>
      </c>
    </row>
    <row r="7" spans="1:47" ht="12.75">
      <c r="A7" s="4">
        <v>1986</v>
      </c>
      <c r="B7" s="2">
        <v>1720</v>
      </c>
      <c r="C7" s="2">
        <v>2195</v>
      </c>
      <c r="D7" s="2">
        <v>1359</v>
      </c>
      <c r="E7" s="2">
        <v>1097</v>
      </c>
      <c r="F7">
        <v>986</v>
      </c>
      <c r="G7">
        <f t="shared" si="0"/>
        <v>7357</v>
      </c>
      <c r="I7" s="4">
        <v>1986</v>
      </c>
      <c r="J7" s="2">
        <v>1449</v>
      </c>
      <c r="K7" s="2">
        <v>2682</v>
      </c>
      <c r="L7">
        <v>975</v>
      </c>
      <c r="M7" s="2">
        <v>1759</v>
      </c>
      <c r="N7">
        <v>553</v>
      </c>
      <c r="O7">
        <f t="shared" si="1"/>
        <v>7418</v>
      </c>
      <c r="Q7" s="4">
        <v>1986</v>
      </c>
      <c r="R7">
        <v>27</v>
      </c>
      <c r="S7">
        <v>19</v>
      </c>
      <c r="T7">
        <v>13</v>
      </c>
      <c r="U7">
        <v>16</v>
      </c>
      <c r="V7">
        <v>15</v>
      </c>
      <c r="W7">
        <f t="shared" si="2"/>
        <v>90</v>
      </c>
      <c r="Y7" s="4">
        <v>1986</v>
      </c>
      <c r="AC7">
        <v>1</v>
      </c>
      <c r="AE7">
        <f t="shared" si="3"/>
        <v>1</v>
      </c>
      <c r="AG7" s="4">
        <v>1986</v>
      </c>
      <c r="AH7" s="2">
        <v>1642</v>
      </c>
      <c r="AI7" s="2">
        <v>2562</v>
      </c>
      <c r="AJ7">
        <v>893</v>
      </c>
      <c r="AK7" s="2">
        <v>2534</v>
      </c>
      <c r="AL7">
        <v>693</v>
      </c>
      <c r="AM7">
        <f t="shared" si="4"/>
        <v>8324</v>
      </c>
      <c r="AO7" s="4">
        <v>1986</v>
      </c>
      <c r="AU7">
        <f t="shared" si="5"/>
        <v>0</v>
      </c>
    </row>
    <row r="8" spans="1:47" ht="12.75">
      <c r="A8" s="4">
        <v>1987</v>
      </c>
      <c r="B8" s="2">
        <v>1900</v>
      </c>
      <c r="C8" s="2">
        <v>2304</v>
      </c>
      <c r="D8" s="2">
        <v>1405</v>
      </c>
      <c r="E8" s="2">
        <v>1465</v>
      </c>
      <c r="F8" s="2">
        <v>1011</v>
      </c>
      <c r="G8">
        <f t="shared" si="0"/>
        <v>8085</v>
      </c>
      <c r="I8" s="4">
        <v>1987</v>
      </c>
      <c r="J8" s="2">
        <v>1421</v>
      </c>
      <c r="K8" s="2">
        <v>2753</v>
      </c>
      <c r="L8" s="2">
        <v>1082</v>
      </c>
      <c r="M8" s="2">
        <v>2974</v>
      </c>
      <c r="N8">
        <v>535</v>
      </c>
      <c r="O8">
        <f t="shared" si="1"/>
        <v>8765</v>
      </c>
      <c r="Q8" s="4">
        <v>1987</v>
      </c>
      <c r="R8">
        <v>49</v>
      </c>
      <c r="S8">
        <v>19</v>
      </c>
      <c r="T8">
        <v>14</v>
      </c>
      <c r="U8">
        <v>21</v>
      </c>
      <c r="V8">
        <v>12</v>
      </c>
      <c r="W8">
        <f t="shared" si="2"/>
        <v>115</v>
      </c>
      <c r="Y8" s="4">
        <v>1987</v>
      </c>
      <c r="Z8">
        <v>1</v>
      </c>
      <c r="AC8">
        <v>1</v>
      </c>
      <c r="AE8">
        <f t="shared" si="3"/>
        <v>2</v>
      </c>
      <c r="AG8" s="4">
        <v>1987</v>
      </c>
      <c r="AH8" s="2">
        <v>1748</v>
      </c>
      <c r="AI8" s="2">
        <v>2643</v>
      </c>
      <c r="AJ8" s="2">
        <v>1006</v>
      </c>
      <c r="AK8" s="2">
        <v>3206</v>
      </c>
      <c r="AL8">
        <v>710</v>
      </c>
      <c r="AM8">
        <f t="shared" si="4"/>
        <v>9313</v>
      </c>
      <c r="AO8" s="4">
        <v>1987</v>
      </c>
      <c r="AU8">
        <f t="shared" si="5"/>
        <v>0</v>
      </c>
    </row>
    <row r="9" spans="1:47" ht="12.75">
      <c r="A9" s="4">
        <v>1988</v>
      </c>
      <c r="B9" s="2">
        <v>1885</v>
      </c>
      <c r="C9" s="2">
        <v>2145</v>
      </c>
      <c r="D9" s="2">
        <v>1569</v>
      </c>
      <c r="E9" s="2">
        <v>1917</v>
      </c>
      <c r="F9" s="2">
        <v>1137</v>
      </c>
      <c r="G9">
        <f t="shared" si="0"/>
        <v>8653</v>
      </c>
      <c r="I9" s="4">
        <v>1988</v>
      </c>
      <c r="J9" s="2">
        <v>1586</v>
      </c>
      <c r="K9" s="2">
        <v>2800</v>
      </c>
      <c r="L9" s="2">
        <v>1129</v>
      </c>
      <c r="M9" s="2">
        <v>4319</v>
      </c>
      <c r="N9">
        <v>585</v>
      </c>
      <c r="O9">
        <f t="shared" si="1"/>
        <v>10419</v>
      </c>
      <c r="Q9" s="4">
        <v>1988</v>
      </c>
      <c r="R9">
        <v>37</v>
      </c>
      <c r="S9">
        <v>24</v>
      </c>
      <c r="T9">
        <v>22</v>
      </c>
      <c r="U9">
        <v>25</v>
      </c>
      <c r="V9">
        <v>13</v>
      </c>
      <c r="W9">
        <f t="shared" si="2"/>
        <v>121</v>
      </c>
      <c r="Y9" s="4">
        <v>1988</v>
      </c>
      <c r="Z9">
        <v>12</v>
      </c>
      <c r="AA9">
        <v>5</v>
      </c>
      <c r="AB9">
        <v>3</v>
      </c>
      <c r="AC9">
        <v>4</v>
      </c>
      <c r="AD9">
        <v>2</v>
      </c>
      <c r="AE9">
        <f t="shared" si="3"/>
        <v>26</v>
      </c>
      <c r="AG9" s="4">
        <v>1988</v>
      </c>
      <c r="AH9" s="2">
        <v>1793</v>
      </c>
      <c r="AI9" s="2">
        <v>2491</v>
      </c>
      <c r="AJ9" s="2">
        <v>1073</v>
      </c>
      <c r="AK9" s="2">
        <v>4134</v>
      </c>
      <c r="AL9">
        <v>705</v>
      </c>
      <c r="AM9">
        <f t="shared" si="4"/>
        <v>10196</v>
      </c>
      <c r="AO9" s="4">
        <v>1988</v>
      </c>
      <c r="AS9" s="2"/>
      <c r="AT9" s="2"/>
      <c r="AU9">
        <f t="shared" si="5"/>
        <v>0</v>
      </c>
    </row>
    <row r="10" spans="1:47" ht="12.75">
      <c r="A10" s="4">
        <v>1989</v>
      </c>
      <c r="B10" s="2">
        <v>1849</v>
      </c>
      <c r="C10" s="2">
        <v>2189</v>
      </c>
      <c r="D10" s="2">
        <v>1756</v>
      </c>
      <c r="E10" s="2">
        <v>2473</v>
      </c>
      <c r="F10" s="2">
        <v>1720</v>
      </c>
      <c r="G10">
        <f t="shared" si="0"/>
        <v>9987</v>
      </c>
      <c r="I10" s="4">
        <v>1989</v>
      </c>
      <c r="J10" s="2">
        <v>1604</v>
      </c>
      <c r="K10" s="2">
        <v>2723</v>
      </c>
      <c r="L10" s="2">
        <v>1291</v>
      </c>
      <c r="M10" s="2">
        <v>5392</v>
      </c>
      <c r="N10">
        <v>705</v>
      </c>
      <c r="O10">
        <f t="shared" si="1"/>
        <v>11715</v>
      </c>
      <c r="Q10" s="4">
        <v>1989</v>
      </c>
      <c r="R10">
        <v>49</v>
      </c>
      <c r="S10">
        <v>31</v>
      </c>
      <c r="T10">
        <v>31</v>
      </c>
      <c r="U10">
        <v>40</v>
      </c>
      <c r="V10">
        <v>35</v>
      </c>
      <c r="W10">
        <f t="shared" si="2"/>
        <v>186</v>
      </c>
      <c r="Y10" s="4">
        <v>1989</v>
      </c>
      <c r="Z10">
        <v>17</v>
      </c>
      <c r="AA10">
        <v>4</v>
      </c>
      <c r="AB10">
        <v>5</v>
      </c>
      <c r="AC10">
        <v>9</v>
      </c>
      <c r="AD10">
        <v>2</v>
      </c>
      <c r="AE10">
        <f t="shared" si="3"/>
        <v>37</v>
      </c>
      <c r="AG10" s="4">
        <v>1989</v>
      </c>
      <c r="AH10" s="2">
        <v>1959</v>
      </c>
      <c r="AI10" s="2">
        <v>2662</v>
      </c>
      <c r="AJ10" s="2">
        <v>1163</v>
      </c>
      <c r="AK10" s="2">
        <v>5011</v>
      </c>
      <c r="AL10" s="2">
        <v>1396</v>
      </c>
      <c r="AM10">
        <f t="shared" si="4"/>
        <v>12191</v>
      </c>
      <c r="AO10" s="4">
        <v>1989</v>
      </c>
      <c r="AS10" s="2"/>
      <c r="AT10" s="2"/>
      <c r="AU10">
        <f t="shared" si="5"/>
        <v>0</v>
      </c>
    </row>
    <row r="11" spans="1:47" ht="12.75">
      <c r="A11" s="4">
        <v>1990</v>
      </c>
      <c r="B11" s="2">
        <v>2054</v>
      </c>
      <c r="C11" s="2">
        <v>2286</v>
      </c>
      <c r="D11" s="2">
        <v>1901</v>
      </c>
      <c r="E11" s="2">
        <v>2929</v>
      </c>
      <c r="F11" s="2">
        <v>2385</v>
      </c>
      <c r="G11">
        <f t="shared" si="0"/>
        <v>11555</v>
      </c>
      <c r="I11" s="4">
        <v>1990</v>
      </c>
      <c r="J11" s="2">
        <v>1800</v>
      </c>
      <c r="K11" s="2">
        <v>2863</v>
      </c>
      <c r="L11" s="2">
        <v>1337</v>
      </c>
      <c r="M11" s="2">
        <v>4793</v>
      </c>
      <c r="N11">
        <v>855</v>
      </c>
      <c r="O11">
        <f t="shared" si="1"/>
        <v>11648</v>
      </c>
      <c r="Q11" s="4">
        <v>1990</v>
      </c>
      <c r="R11">
        <v>60</v>
      </c>
      <c r="S11">
        <v>44</v>
      </c>
      <c r="T11">
        <v>30</v>
      </c>
      <c r="U11">
        <v>54</v>
      </c>
      <c r="V11">
        <v>48</v>
      </c>
      <c r="W11">
        <f t="shared" si="2"/>
        <v>236</v>
      </c>
      <c r="Y11" s="4">
        <v>1990</v>
      </c>
      <c r="Z11">
        <v>32</v>
      </c>
      <c r="AA11">
        <v>18</v>
      </c>
      <c r="AB11">
        <v>16</v>
      </c>
      <c r="AC11">
        <v>12</v>
      </c>
      <c r="AD11">
        <v>9</v>
      </c>
      <c r="AE11">
        <f t="shared" si="3"/>
        <v>87</v>
      </c>
      <c r="AG11" s="4">
        <v>1990</v>
      </c>
      <c r="AH11" s="2">
        <v>2331</v>
      </c>
      <c r="AI11" s="2">
        <v>3105</v>
      </c>
      <c r="AJ11" s="2">
        <v>1452</v>
      </c>
      <c r="AK11" s="2">
        <v>5845</v>
      </c>
      <c r="AL11" s="2">
        <v>2297</v>
      </c>
      <c r="AM11">
        <f t="shared" si="4"/>
        <v>15030</v>
      </c>
      <c r="AO11" s="4">
        <v>1990</v>
      </c>
      <c r="AS11" s="2"/>
      <c r="AT11" s="2"/>
      <c r="AU11">
        <f t="shared" si="5"/>
        <v>0</v>
      </c>
    </row>
    <row r="12" spans="1:47" ht="12.75">
      <c r="A12" s="4">
        <v>1991</v>
      </c>
      <c r="B12" s="2">
        <v>2121</v>
      </c>
      <c r="C12" s="2">
        <v>2098</v>
      </c>
      <c r="D12" s="2">
        <v>1969</v>
      </c>
      <c r="E12" s="2">
        <v>2752</v>
      </c>
      <c r="F12" s="2">
        <v>2304</v>
      </c>
      <c r="G12">
        <f t="shared" si="0"/>
        <v>11244</v>
      </c>
      <c r="I12" s="4">
        <v>1991</v>
      </c>
      <c r="J12" s="2">
        <v>1883</v>
      </c>
      <c r="K12" s="2">
        <v>2688</v>
      </c>
      <c r="L12" s="2">
        <v>1367</v>
      </c>
      <c r="M12" s="2">
        <v>3845</v>
      </c>
      <c r="N12">
        <v>887</v>
      </c>
      <c r="O12">
        <f t="shared" si="1"/>
        <v>10670</v>
      </c>
      <c r="Q12" s="4">
        <v>1991</v>
      </c>
      <c r="R12">
        <v>79</v>
      </c>
      <c r="S12">
        <v>46</v>
      </c>
      <c r="T12">
        <v>40</v>
      </c>
      <c r="U12">
        <v>44</v>
      </c>
      <c r="V12">
        <v>57</v>
      </c>
      <c r="W12">
        <f t="shared" si="2"/>
        <v>266</v>
      </c>
      <c r="Y12" s="4">
        <v>1991</v>
      </c>
      <c r="Z12">
        <v>48</v>
      </c>
      <c r="AA12">
        <v>31</v>
      </c>
      <c r="AB12">
        <v>22</v>
      </c>
      <c r="AC12">
        <v>30</v>
      </c>
      <c r="AD12">
        <v>11</v>
      </c>
      <c r="AE12">
        <f t="shared" si="3"/>
        <v>142</v>
      </c>
      <c r="AG12" s="4">
        <v>1991</v>
      </c>
      <c r="AH12" s="2">
        <v>2531</v>
      </c>
      <c r="AI12" s="2">
        <v>3249</v>
      </c>
      <c r="AJ12" s="2">
        <v>1570</v>
      </c>
      <c r="AK12" s="2">
        <v>5776</v>
      </c>
      <c r="AL12" s="2">
        <v>2242</v>
      </c>
      <c r="AM12">
        <f t="shared" si="4"/>
        <v>15368</v>
      </c>
      <c r="AO12" s="4">
        <v>1991</v>
      </c>
      <c r="AP12" s="2"/>
      <c r="AS12" s="2"/>
      <c r="AT12" s="2"/>
      <c r="AU12">
        <f t="shared" si="5"/>
        <v>0</v>
      </c>
    </row>
    <row r="13" spans="1:47" ht="12.75">
      <c r="A13" s="4">
        <v>1992</v>
      </c>
      <c r="B13" s="2">
        <v>2253</v>
      </c>
      <c r="C13" s="2">
        <v>2341</v>
      </c>
      <c r="D13" s="2">
        <v>2010</v>
      </c>
      <c r="E13" s="2">
        <v>2906</v>
      </c>
      <c r="F13" s="2">
        <v>2139</v>
      </c>
      <c r="G13">
        <f t="shared" si="0"/>
        <v>11649</v>
      </c>
      <c r="I13" s="4">
        <v>1992</v>
      </c>
      <c r="J13" s="2">
        <v>1900</v>
      </c>
      <c r="K13" s="2">
        <v>2984</v>
      </c>
      <c r="L13" s="2">
        <v>1445</v>
      </c>
      <c r="M13" s="2">
        <v>3551</v>
      </c>
      <c r="N13" s="2">
        <v>1004</v>
      </c>
      <c r="O13">
        <f t="shared" si="1"/>
        <v>10884</v>
      </c>
      <c r="Q13" s="4">
        <v>1992</v>
      </c>
      <c r="R13">
        <v>70</v>
      </c>
      <c r="S13">
        <v>37</v>
      </c>
      <c r="T13">
        <v>30</v>
      </c>
      <c r="U13">
        <v>40</v>
      </c>
      <c r="V13">
        <v>57</v>
      </c>
      <c r="W13">
        <f t="shared" si="2"/>
        <v>234</v>
      </c>
      <c r="Y13" s="4">
        <v>1992</v>
      </c>
      <c r="Z13">
        <v>56</v>
      </c>
      <c r="AA13">
        <v>36</v>
      </c>
      <c r="AB13">
        <v>23</v>
      </c>
      <c r="AC13">
        <v>34</v>
      </c>
      <c r="AD13">
        <v>20</v>
      </c>
      <c r="AE13">
        <f t="shared" si="3"/>
        <v>169</v>
      </c>
      <c r="AG13" s="4">
        <v>1992</v>
      </c>
      <c r="AH13" s="2">
        <v>2821</v>
      </c>
      <c r="AI13" s="2">
        <v>3413</v>
      </c>
      <c r="AJ13" s="2">
        <v>1682</v>
      </c>
      <c r="AK13" s="2">
        <v>6009</v>
      </c>
      <c r="AL13" s="2">
        <v>2211</v>
      </c>
      <c r="AM13">
        <f t="shared" si="4"/>
        <v>16136</v>
      </c>
      <c r="AO13" s="4">
        <v>1992</v>
      </c>
      <c r="AP13" s="2"/>
      <c r="AQ13" s="2"/>
      <c r="AR13" s="2"/>
      <c r="AS13" s="2"/>
      <c r="AT13" s="2"/>
      <c r="AU13">
        <f t="shared" si="5"/>
        <v>0</v>
      </c>
    </row>
    <row r="14" spans="1:47" ht="12.75">
      <c r="A14" s="4">
        <v>1993</v>
      </c>
      <c r="B14" s="2">
        <v>2406</v>
      </c>
      <c r="C14" s="2">
        <v>2351</v>
      </c>
      <c r="D14" s="2">
        <v>2168</v>
      </c>
      <c r="E14" s="2">
        <v>3465</v>
      </c>
      <c r="F14" s="2">
        <v>2282</v>
      </c>
      <c r="G14">
        <f t="shared" si="0"/>
        <v>12672</v>
      </c>
      <c r="I14" s="4">
        <v>1993</v>
      </c>
      <c r="J14" s="2">
        <v>1919</v>
      </c>
      <c r="K14" s="2">
        <v>3135</v>
      </c>
      <c r="L14" s="2">
        <v>1458</v>
      </c>
      <c r="M14" s="2">
        <v>3576</v>
      </c>
      <c r="N14" s="2">
        <v>1140</v>
      </c>
      <c r="O14">
        <f t="shared" si="1"/>
        <v>11228</v>
      </c>
      <c r="Q14" s="4">
        <v>1993</v>
      </c>
      <c r="R14">
        <v>73</v>
      </c>
      <c r="S14">
        <v>44</v>
      </c>
      <c r="T14">
        <v>37</v>
      </c>
      <c r="U14">
        <v>39</v>
      </c>
      <c r="V14">
        <v>63</v>
      </c>
      <c r="W14">
        <f t="shared" si="2"/>
        <v>256</v>
      </c>
      <c r="Y14" s="4">
        <v>1993</v>
      </c>
      <c r="Z14">
        <v>58</v>
      </c>
      <c r="AA14">
        <v>50</v>
      </c>
      <c r="AB14">
        <v>26</v>
      </c>
      <c r="AC14">
        <v>23</v>
      </c>
      <c r="AD14">
        <v>25</v>
      </c>
      <c r="AE14">
        <f t="shared" si="3"/>
        <v>182</v>
      </c>
      <c r="AG14" s="4">
        <v>1993</v>
      </c>
      <c r="AH14" s="2">
        <v>2645</v>
      </c>
      <c r="AI14" s="2">
        <v>3045</v>
      </c>
      <c r="AJ14" s="2">
        <v>1576</v>
      </c>
      <c r="AK14" s="2">
        <v>5668</v>
      </c>
      <c r="AL14" s="2">
        <v>2096</v>
      </c>
      <c r="AM14">
        <f t="shared" si="4"/>
        <v>15030</v>
      </c>
      <c r="AO14" s="4">
        <v>1993</v>
      </c>
      <c r="AQ14" s="2"/>
      <c r="AR14" s="2"/>
      <c r="AS14" s="2"/>
      <c r="AT14" s="2"/>
      <c r="AU14">
        <f t="shared" si="5"/>
        <v>0</v>
      </c>
    </row>
    <row r="15" spans="1:47" ht="12.75">
      <c r="A15" s="4">
        <v>1994</v>
      </c>
      <c r="B15" s="2">
        <v>2259</v>
      </c>
      <c r="C15" s="2">
        <v>2216</v>
      </c>
      <c r="D15" s="2">
        <v>2167</v>
      </c>
      <c r="E15" s="2">
        <v>3758</v>
      </c>
      <c r="F15" s="2">
        <v>2221</v>
      </c>
      <c r="G15">
        <f t="shared" si="0"/>
        <v>12621</v>
      </c>
      <c r="I15" s="4">
        <v>1994</v>
      </c>
      <c r="J15" s="2">
        <v>1836</v>
      </c>
      <c r="K15" s="2">
        <v>2687</v>
      </c>
      <c r="L15" s="2">
        <v>1519</v>
      </c>
      <c r="M15" s="2">
        <v>3510</v>
      </c>
      <c r="N15" s="2">
        <v>1063</v>
      </c>
      <c r="O15">
        <f t="shared" si="1"/>
        <v>10615</v>
      </c>
      <c r="Q15" s="4">
        <v>1994</v>
      </c>
      <c r="R15">
        <v>82</v>
      </c>
      <c r="S15">
        <v>44</v>
      </c>
      <c r="T15">
        <v>58</v>
      </c>
      <c r="U15">
        <v>82</v>
      </c>
      <c r="V15">
        <v>65</v>
      </c>
      <c r="W15">
        <f t="shared" si="2"/>
        <v>331</v>
      </c>
      <c r="Y15" s="4">
        <v>1994</v>
      </c>
      <c r="Z15">
        <v>67</v>
      </c>
      <c r="AA15">
        <v>38</v>
      </c>
      <c r="AB15">
        <v>29</v>
      </c>
      <c r="AC15">
        <v>33</v>
      </c>
      <c r="AD15">
        <v>24</v>
      </c>
      <c r="AE15">
        <f t="shared" si="3"/>
        <v>191</v>
      </c>
      <c r="AG15" s="4">
        <v>1994</v>
      </c>
      <c r="AH15" s="2">
        <v>2655</v>
      </c>
      <c r="AI15" s="2">
        <v>2606</v>
      </c>
      <c r="AJ15" s="2">
        <v>1685</v>
      </c>
      <c r="AK15" s="2">
        <v>5518</v>
      </c>
      <c r="AL15" s="2">
        <v>1948</v>
      </c>
      <c r="AM15">
        <f t="shared" si="4"/>
        <v>14412</v>
      </c>
      <c r="AO15" s="4">
        <v>1994</v>
      </c>
      <c r="AP15" s="2"/>
      <c r="AQ15" s="2"/>
      <c r="AR15" s="2"/>
      <c r="AS15" s="2"/>
      <c r="AT15" s="2"/>
      <c r="AU15">
        <f t="shared" si="5"/>
        <v>0</v>
      </c>
    </row>
    <row r="16" spans="1:47" ht="12.75">
      <c r="A16" s="4">
        <v>1995</v>
      </c>
      <c r="B16" s="2">
        <v>2455</v>
      </c>
      <c r="C16" s="2">
        <v>2193</v>
      </c>
      <c r="D16" s="2">
        <v>2500</v>
      </c>
      <c r="E16" s="2">
        <v>4549</v>
      </c>
      <c r="F16" s="2">
        <v>2339</v>
      </c>
      <c r="G16">
        <f t="shared" si="0"/>
        <v>14036</v>
      </c>
      <c r="I16" s="4">
        <v>1995</v>
      </c>
      <c r="J16" s="2">
        <v>1762</v>
      </c>
      <c r="K16" s="2">
        <v>2553</v>
      </c>
      <c r="L16" s="2">
        <v>1802</v>
      </c>
      <c r="M16" s="2">
        <v>3814</v>
      </c>
      <c r="N16" s="2">
        <v>1178</v>
      </c>
      <c r="O16">
        <f t="shared" si="1"/>
        <v>11109</v>
      </c>
      <c r="Q16" s="4">
        <v>1995</v>
      </c>
      <c r="R16">
        <v>98</v>
      </c>
      <c r="S16">
        <v>41</v>
      </c>
      <c r="T16">
        <v>52</v>
      </c>
      <c r="U16">
        <v>64</v>
      </c>
      <c r="V16">
        <v>69</v>
      </c>
      <c r="W16">
        <f t="shared" si="2"/>
        <v>324</v>
      </c>
      <c r="Y16" s="4">
        <v>1995</v>
      </c>
      <c r="Z16">
        <v>51</v>
      </c>
      <c r="AA16">
        <v>33</v>
      </c>
      <c r="AB16">
        <v>26</v>
      </c>
      <c r="AC16">
        <v>36</v>
      </c>
      <c r="AD16">
        <v>25</v>
      </c>
      <c r="AE16">
        <f t="shared" si="3"/>
        <v>171</v>
      </c>
      <c r="AG16" s="4">
        <v>1995</v>
      </c>
      <c r="AH16" s="2">
        <v>3036</v>
      </c>
      <c r="AI16" s="2">
        <v>3007</v>
      </c>
      <c r="AJ16" s="2">
        <v>2113</v>
      </c>
      <c r="AK16" s="2">
        <v>6925</v>
      </c>
      <c r="AL16" s="2">
        <v>2290</v>
      </c>
      <c r="AM16">
        <f t="shared" si="4"/>
        <v>17371</v>
      </c>
      <c r="AO16" s="4">
        <v>1995</v>
      </c>
      <c r="AP16" s="2"/>
      <c r="AQ16" s="2"/>
      <c r="AR16" s="2"/>
      <c r="AS16" s="2"/>
      <c r="AT16" s="2"/>
      <c r="AU16">
        <f t="shared" si="5"/>
        <v>0</v>
      </c>
    </row>
    <row r="17" spans="1:47" ht="12.75">
      <c r="A17" s="4">
        <v>1996</v>
      </c>
      <c r="B17" s="2">
        <v>2635</v>
      </c>
      <c r="C17" s="2">
        <v>2174</v>
      </c>
      <c r="D17" s="2">
        <v>2324</v>
      </c>
      <c r="E17" s="2">
        <v>4869</v>
      </c>
      <c r="F17" s="2">
        <v>2151</v>
      </c>
      <c r="G17">
        <f t="shared" si="0"/>
        <v>14153</v>
      </c>
      <c r="I17" s="4">
        <v>1996</v>
      </c>
      <c r="J17" s="2">
        <v>2030</v>
      </c>
      <c r="K17" s="2">
        <v>2425</v>
      </c>
      <c r="L17" s="2">
        <v>1742</v>
      </c>
      <c r="M17" s="2">
        <v>4077</v>
      </c>
      <c r="N17" s="2">
        <v>1121</v>
      </c>
      <c r="O17">
        <f t="shared" si="1"/>
        <v>11395</v>
      </c>
      <c r="Q17" s="4">
        <v>1996</v>
      </c>
      <c r="R17">
        <v>98</v>
      </c>
      <c r="S17">
        <v>36</v>
      </c>
      <c r="T17">
        <v>34</v>
      </c>
      <c r="U17">
        <v>65</v>
      </c>
      <c r="V17">
        <v>59</v>
      </c>
      <c r="W17">
        <f t="shared" si="2"/>
        <v>292</v>
      </c>
      <c r="Y17" s="4">
        <v>1996</v>
      </c>
      <c r="Z17">
        <v>46</v>
      </c>
      <c r="AA17">
        <v>32</v>
      </c>
      <c r="AB17">
        <v>20</v>
      </c>
      <c r="AC17">
        <v>38</v>
      </c>
      <c r="AD17">
        <v>20</v>
      </c>
      <c r="AE17">
        <f t="shared" si="3"/>
        <v>156</v>
      </c>
      <c r="AG17" s="4">
        <v>1996</v>
      </c>
      <c r="AH17" s="2">
        <v>3225</v>
      </c>
      <c r="AI17" s="2">
        <v>2935</v>
      </c>
      <c r="AJ17" s="2">
        <v>1773</v>
      </c>
      <c r="AK17" s="2">
        <v>6627</v>
      </c>
      <c r="AL17" s="2">
        <v>2101</v>
      </c>
      <c r="AM17">
        <f t="shared" si="4"/>
        <v>16661</v>
      </c>
      <c r="AO17" s="4">
        <v>1996</v>
      </c>
      <c r="AP17" s="2"/>
      <c r="AQ17" s="2"/>
      <c r="AR17" s="2"/>
      <c r="AS17" s="2"/>
      <c r="AT17" s="2"/>
      <c r="AU17">
        <f t="shared" si="5"/>
        <v>0</v>
      </c>
    </row>
    <row r="18" spans="1:47" ht="12.75">
      <c r="A18" s="4">
        <v>1997</v>
      </c>
      <c r="B18" s="2">
        <v>2752</v>
      </c>
      <c r="C18" s="2">
        <v>2041</v>
      </c>
      <c r="D18" s="2">
        <v>2307</v>
      </c>
      <c r="E18" s="2">
        <v>5553</v>
      </c>
      <c r="F18" s="2">
        <v>2101</v>
      </c>
      <c r="G18">
        <f t="shared" si="0"/>
        <v>14754</v>
      </c>
      <c r="I18" s="4">
        <v>1997</v>
      </c>
      <c r="J18" s="2">
        <v>2141</v>
      </c>
      <c r="K18" s="2">
        <v>2343</v>
      </c>
      <c r="L18" s="2">
        <v>1705</v>
      </c>
      <c r="M18" s="2">
        <v>4035</v>
      </c>
      <c r="N18" s="2">
        <v>1151</v>
      </c>
      <c r="O18">
        <f t="shared" si="1"/>
        <v>11375</v>
      </c>
      <c r="Q18" s="4">
        <v>1997</v>
      </c>
      <c r="R18">
        <v>100</v>
      </c>
      <c r="S18">
        <v>26</v>
      </c>
      <c r="T18">
        <v>33</v>
      </c>
      <c r="U18">
        <v>76</v>
      </c>
      <c r="V18">
        <v>51</v>
      </c>
      <c r="W18">
        <f t="shared" si="2"/>
        <v>286</v>
      </c>
      <c r="Y18" s="4">
        <v>1997</v>
      </c>
      <c r="Z18">
        <v>44</v>
      </c>
      <c r="AA18">
        <v>26</v>
      </c>
      <c r="AB18">
        <v>17</v>
      </c>
      <c r="AC18">
        <v>43</v>
      </c>
      <c r="AD18">
        <v>16</v>
      </c>
      <c r="AE18">
        <f t="shared" si="3"/>
        <v>146</v>
      </c>
      <c r="AG18" s="4">
        <v>1997</v>
      </c>
      <c r="AH18" s="2">
        <v>3349</v>
      </c>
      <c r="AI18" s="2">
        <v>2590</v>
      </c>
      <c r="AJ18" s="2">
        <v>1574</v>
      </c>
      <c r="AK18" s="2">
        <v>6152</v>
      </c>
      <c r="AL18" s="2">
        <v>2010</v>
      </c>
      <c r="AM18">
        <f t="shared" si="4"/>
        <v>15675</v>
      </c>
      <c r="AO18" s="4">
        <v>1997</v>
      </c>
      <c r="AP18" s="2"/>
      <c r="AQ18" s="2"/>
      <c r="AR18" s="2"/>
      <c r="AS18" s="2"/>
      <c r="AT18" s="2"/>
      <c r="AU18">
        <f t="shared" si="5"/>
        <v>0</v>
      </c>
    </row>
    <row r="19" spans="1:47" ht="12.75">
      <c r="A19" s="4">
        <v>1998</v>
      </c>
      <c r="B19" s="2">
        <v>2863</v>
      </c>
      <c r="C19" s="2">
        <v>1986</v>
      </c>
      <c r="D19" s="2">
        <v>2229</v>
      </c>
      <c r="E19" s="2">
        <v>5282</v>
      </c>
      <c r="F19" s="2">
        <v>1988</v>
      </c>
      <c r="G19">
        <f t="shared" si="0"/>
        <v>14348</v>
      </c>
      <c r="I19" s="4">
        <v>1998</v>
      </c>
      <c r="J19" s="2">
        <v>2115</v>
      </c>
      <c r="K19" s="2">
        <v>2252</v>
      </c>
      <c r="L19" s="2">
        <v>1657</v>
      </c>
      <c r="M19" s="2">
        <v>4249</v>
      </c>
      <c r="N19" s="2">
        <v>1093</v>
      </c>
      <c r="O19">
        <f t="shared" si="1"/>
        <v>11366</v>
      </c>
      <c r="Q19" s="4">
        <v>1998</v>
      </c>
      <c r="R19">
        <v>116</v>
      </c>
      <c r="S19">
        <v>51</v>
      </c>
      <c r="T19">
        <v>40</v>
      </c>
      <c r="U19">
        <v>82</v>
      </c>
      <c r="V19">
        <v>54</v>
      </c>
      <c r="W19">
        <f t="shared" si="2"/>
        <v>343</v>
      </c>
      <c r="Y19" s="4">
        <v>1998</v>
      </c>
      <c r="Z19">
        <v>51</v>
      </c>
      <c r="AA19">
        <v>27</v>
      </c>
      <c r="AB19">
        <v>18</v>
      </c>
      <c r="AC19">
        <v>51</v>
      </c>
      <c r="AD19">
        <v>27</v>
      </c>
      <c r="AE19">
        <f t="shared" si="3"/>
        <v>174</v>
      </c>
      <c r="AG19" s="4">
        <v>1998</v>
      </c>
      <c r="AH19" s="2">
        <v>3748</v>
      </c>
      <c r="AI19" s="2">
        <v>2706</v>
      </c>
      <c r="AJ19" s="2">
        <v>1571</v>
      </c>
      <c r="AK19" s="2">
        <v>6417</v>
      </c>
      <c r="AL19" s="2">
        <v>2044</v>
      </c>
      <c r="AM19">
        <f t="shared" si="4"/>
        <v>16486</v>
      </c>
      <c r="AO19" s="4">
        <v>1998</v>
      </c>
      <c r="AP19" s="2"/>
      <c r="AQ19" s="2"/>
      <c r="AR19" s="2"/>
      <c r="AS19" s="2"/>
      <c r="AT19" s="2"/>
      <c r="AU19">
        <f t="shared" si="5"/>
        <v>0</v>
      </c>
    </row>
    <row r="20" spans="1:47" ht="12.75">
      <c r="A20" s="4">
        <v>1999</v>
      </c>
      <c r="B20" s="2">
        <v>2508</v>
      </c>
      <c r="C20" s="2">
        <v>1736</v>
      </c>
      <c r="D20" s="2">
        <v>1890</v>
      </c>
      <c r="E20" s="2">
        <v>5035</v>
      </c>
      <c r="F20" s="2">
        <v>1881</v>
      </c>
      <c r="G20">
        <f t="shared" si="0"/>
        <v>13050</v>
      </c>
      <c r="I20" s="4">
        <v>1999</v>
      </c>
      <c r="J20" s="2">
        <v>1977</v>
      </c>
      <c r="K20" s="2">
        <v>2028</v>
      </c>
      <c r="L20" s="2">
        <v>1577</v>
      </c>
      <c r="M20" s="2">
        <v>4329</v>
      </c>
      <c r="N20" s="2">
        <v>1081</v>
      </c>
      <c r="O20">
        <f t="shared" si="1"/>
        <v>10992</v>
      </c>
      <c r="Q20" s="4">
        <v>1999</v>
      </c>
      <c r="R20">
        <v>96</v>
      </c>
      <c r="S20">
        <v>39</v>
      </c>
      <c r="T20">
        <v>23</v>
      </c>
      <c r="U20">
        <v>58</v>
      </c>
      <c r="V20">
        <v>55</v>
      </c>
      <c r="W20">
        <f t="shared" si="2"/>
        <v>271</v>
      </c>
      <c r="Y20" s="4">
        <v>1999</v>
      </c>
      <c r="Z20">
        <v>64</v>
      </c>
      <c r="AA20">
        <v>22</v>
      </c>
      <c r="AB20">
        <v>24</v>
      </c>
      <c r="AC20">
        <v>67</v>
      </c>
      <c r="AD20">
        <v>23</v>
      </c>
      <c r="AE20">
        <f t="shared" si="3"/>
        <v>200</v>
      </c>
      <c r="AG20" s="4">
        <v>1999</v>
      </c>
      <c r="AH20" s="2">
        <v>3817</v>
      </c>
      <c r="AI20" s="2">
        <v>2365</v>
      </c>
      <c r="AJ20" s="2">
        <v>1545</v>
      </c>
      <c r="AK20" s="2">
        <v>5706</v>
      </c>
      <c r="AL20" s="2">
        <v>1978</v>
      </c>
      <c r="AM20">
        <f t="shared" si="4"/>
        <v>15411</v>
      </c>
      <c r="AO20" s="4">
        <v>1999</v>
      </c>
      <c r="AP20" s="2"/>
      <c r="AQ20" s="2"/>
      <c r="AR20" s="2"/>
      <c r="AS20" s="2"/>
      <c r="AT20" s="2"/>
      <c r="AU20">
        <f t="shared" si="5"/>
        <v>0</v>
      </c>
    </row>
    <row r="21" spans="1:47" ht="12.75">
      <c r="A21" s="4" t="s">
        <v>14</v>
      </c>
      <c r="B21" s="2">
        <f>SUM(B4:B20)</f>
        <v>36872</v>
      </c>
      <c r="C21" s="2">
        <f>SUM(C4:C20)</f>
        <v>36814</v>
      </c>
      <c r="D21" s="2">
        <f>SUM(D4:D20)</f>
        <v>30732</v>
      </c>
      <c r="E21" s="2">
        <f>SUM(E4:E20)</f>
        <v>49756</v>
      </c>
      <c r="F21" s="2">
        <f>SUM(F4:F20)</f>
        <v>29245</v>
      </c>
      <c r="G21">
        <f t="shared" si="0"/>
        <v>183419</v>
      </c>
      <c r="I21" s="4" t="s">
        <v>14</v>
      </c>
      <c r="J21" s="2">
        <f>SUM(J4:J20)</f>
        <v>29413</v>
      </c>
      <c r="K21" s="2">
        <f>SUM(K4:K20)</f>
        <v>44760</v>
      </c>
      <c r="L21" s="2">
        <f>SUM(L4:L20)</f>
        <v>22472</v>
      </c>
      <c r="M21" s="2">
        <f>SUM(M4:M20)</f>
        <v>56553</v>
      </c>
      <c r="N21" s="2">
        <f>SUM(N4:N20)</f>
        <v>14373</v>
      </c>
      <c r="O21">
        <f t="shared" si="1"/>
        <v>167571</v>
      </c>
      <c r="Q21" s="4" t="s">
        <v>14</v>
      </c>
      <c r="R21" s="2">
        <f>SUM(R4:R20)</f>
        <v>1098</v>
      </c>
      <c r="S21" s="2">
        <f>SUM(S4:S20)</f>
        <v>563</v>
      </c>
      <c r="T21" s="2">
        <f>SUM(T4:T20)</f>
        <v>495</v>
      </c>
      <c r="U21" s="2">
        <f>SUM(U4:U20)</f>
        <v>730</v>
      </c>
      <c r="V21" s="2">
        <f>SUM(V4:V20)</f>
        <v>675</v>
      </c>
      <c r="W21">
        <f t="shared" si="2"/>
        <v>3561</v>
      </c>
      <c r="Y21" s="4" t="s">
        <v>14</v>
      </c>
      <c r="Z21" s="2">
        <f>SUM(Z4:Z20)</f>
        <v>548</v>
      </c>
      <c r="AA21" s="2">
        <f>SUM(AA4:AA20)</f>
        <v>327</v>
      </c>
      <c r="AB21" s="2">
        <f>SUM(AB4:AB20)</f>
        <v>232</v>
      </c>
      <c r="AC21" s="2">
        <f>SUM(AC4:AC20)</f>
        <v>383</v>
      </c>
      <c r="AD21" s="2">
        <f>SUM(AD4:AD20)</f>
        <v>207</v>
      </c>
      <c r="AE21">
        <f t="shared" si="3"/>
        <v>1697</v>
      </c>
      <c r="AG21" s="4" t="s">
        <v>14</v>
      </c>
      <c r="AM21">
        <f t="shared" si="4"/>
        <v>0</v>
      </c>
      <c r="AO21" s="4" t="s">
        <v>14</v>
      </c>
      <c r="AP21" s="2">
        <f>SUM(AP4:AP20)</f>
        <v>0</v>
      </c>
      <c r="AQ21" s="2">
        <f>SUM(AQ4:AQ20)</f>
        <v>0</v>
      </c>
      <c r="AR21" s="2">
        <f>SUM(AR4:AR20)</f>
        <v>0</v>
      </c>
      <c r="AS21" s="2">
        <f>SUM(AS4:AS20)</f>
        <v>0</v>
      </c>
      <c r="AT21" s="2">
        <f>SUM(AT4:AT20)</f>
        <v>0</v>
      </c>
      <c r="AU21">
        <f t="shared" si="5"/>
        <v>0</v>
      </c>
    </row>
    <row r="22" spans="9:41" ht="12.75">
      <c r="I22" s="4"/>
      <c r="Q22" s="4"/>
      <c r="Y22" s="4"/>
      <c r="AG22" s="4"/>
      <c r="AH22">
        <v>2</v>
      </c>
      <c r="AJ22">
        <v>1</v>
      </c>
      <c r="AK22">
        <v>7</v>
      </c>
      <c r="AL22">
        <v>1</v>
      </c>
      <c r="AO22" s="4"/>
    </row>
    <row r="23" spans="1:41" ht="12.75">
      <c r="A23" s="4" t="s">
        <v>12</v>
      </c>
      <c r="I23" s="4" t="s">
        <v>13</v>
      </c>
      <c r="Q23" s="4" t="s">
        <v>29</v>
      </c>
      <c r="Y23" s="4" t="s">
        <v>30</v>
      </c>
      <c r="AG23" s="4" t="s">
        <v>27</v>
      </c>
      <c r="AO23" s="4" t="s">
        <v>28</v>
      </c>
    </row>
    <row r="24" spans="1:47" ht="12.75">
      <c r="A24" s="4" t="s">
        <v>22</v>
      </c>
      <c r="B24" s="12" t="s">
        <v>1</v>
      </c>
      <c r="C24" s="12" t="s">
        <v>6</v>
      </c>
      <c r="D24" s="12" t="s">
        <v>7</v>
      </c>
      <c r="E24" s="12" t="s">
        <v>2</v>
      </c>
      <c r="F24" s="12" t="s">
        <v>5</v>
      </c>
      <c r="G24" s="12" t="s">
        <v>14</v>
      </c>
      <c r="I24" s="4" t="s">
        <v>22</v>
      </c>
      <c r="J24" s="12" t="s">
        <v>1</v>
      </c>
      <c r="K24" s="12" t="s">
        <v>6</v>
      </c>
      <c r="L24" s="12" t="s">
        <v>7</v>
      </c>
      <c r="M24" s="12" t="s">
        <v>2</v>
      </c>
      <c r="N24" s="12" t="s">
        <v>5</v>
      </c>
      <c r="O24" s="12" t="s">
        <v>14</v>
      </c>
      <c r="Q24" s="4" t="s">
        <v>22</v>
      </c>
      <c r="R24" s="12" t="s">
        <v>1</v>
      </c>
      <c r="S24" s="12" t="s">
        <v>6</v>
      </c>
      <c r="T24" s="12" t="s">
        <v>7</v>
      </c>
      <c r="U24" s="12" t="s">
        <v>2</v>
      </c>
      <c r="V24" s="12" t="s">
        <v>5</v>
      </c>
      <c r="W24" s="12" t="s">
        <v>14</v>
      </c>
      <c r="Y24" s="4" t="s">
        <v>22</v>
      </c>
      <c r="Z24" s="12" t="s">
        <v>1</v>
      </c>
      <c r="AA24" s="12" t="s">
        <v>6</v>
      </c>
      <c r="AB24" s="12" t="s">
        <v>7</v>
      </c>
      <c r="AC24" s="12" t="s">
        <v>2</v>
      </c>
      <c r="AD24" s="12" t="s">
        <v>5</v>
      </c>
      <c r="AE24" s="12" t="s">
        <v>14</v>
      </c>
      <c r="AG24" s="4" t="s">
        <v>22</v>
      </c>
      <c r="AH24" s="12" t="s">
        <v>1</v>
      </c>
      <c r="AI24" s="12" t="s">
        <v>6</v>
      </c>
      <c r="AJ24" s="12" t="s">
        <v>7</v>
      </c>
      <c r="AK24" s="12" t="s">
        <v>2</v>
      </c>
      <c r="AL24" s="12" t="s">
        <v>5</v>
      </c>
      <c r="AM24" s="12" t="s">
        <v>14</v>
      </c>
      <c r="AO24" s="4" t="s">
        <v>22</v>
      </c>
      <c r="AP24" s="12" t="s">
        <v>1</v>
      </c>
      <c r="AQ24" s="12" t="s">
        <v>6</v>
      </c>
      <c r="AR24" s="12" t="s">
        <v>7</v>
      </c>
      <c r="AS24" s="12" t="s">
        <v>2</v>
      </c>
      <c r="AT24" s="12" t="s">
        <v>5</v>
      </c>
      <c r="AU24" s="12" t="s">
        <v>14</v>
      </c>
    </row>
    <row r="25" spans="1:47" ht="12.75">
      <c r="A25" s="4">
        <v>1983</v>
      </c>
      <c r="B25">
        <v>339</v>
      </c>
      <c r="C25" s="2">
        <v>1211</v>
      </c>
      <c r="D25">
        <v>499</v>
      </c>
      <c r="E25">
        <v>189</v>
      </c>
      <c r="F25">
        <v>530</v>
      </c>
      <c r="G25">
        <f aca="true" t="shared" si="6" ref="G25:G42">SUM(B25:F25)</f>
        <v>2768</v>
      </c>
      <c r="I25" s="4">
        <v>1983</v>
      </c>
      <c r="J25">
        <v>389</v>
      </c>
      <c r="K25" s="2">
        <v>1442</v>
      </c>
      <c r="L25">
        <v>541</v>
      </c>
      <c r="M25">
        <v>236</v>
      </c>
      <c r="N25">
        <v>468</v>
      </c>
      <c r="O25">
        <f aca="true" t="shared" si="7" ref="O25:O42">SUM(J25:N25)</f>
        <v>3076</v>
      </c>
      <c r="Q25" s="4">
        <v>1983</v>
      </c>
      <c r="R25">
        <v>23</v>
      </c>
      <c r="S25">
        <v>18</v>
      </c>
      <c r="T25">
        <v>6</v>
      </c>
      <c r="U25">
        <v>4</v>
      </c>
      <c r="V25">
        <v>13</v>
      </c>
      <c r="W25">
        <f aca="true" t="shared" si="8" ref="W25:W42">SUM(R25:V25)</f>
        <v>64</v>
      </c>
      <c r="Y25" s="4">
        <v>1983</v>
      </c>
      <c r="Z25">
        <v>3</v>
      </c>
      <c r="AA25">
        <v>8</v>
      </c>
      <c r="AB25">
        <v>4</v>
      </c>
      <c r="AC25">
        <v>1</v>
      </c>
      <c r="AD25">
        <v>4</v>
      </c>
      <c r="AE25">
        <f aca="true" t="shared" si="9" ref="AE25:AE42">SUM(Z25:AD25)</f>
        <v>20</v>
      </c>
      <c r="AG25" s="4">
        <v>1983</v>
      </c>
      <c r="AH25">
        <v>289</v>
      </c>
      <c r="AI25" s="2">
        <v>1133</v>
      </c>
      <c r="AJ25">
        <v>282</v>
      </c>
      <c r="AK25">
        <v>291</v>
      </c>
      <c r="AL25">
        <v>347</v>
      </c>
      <c r="AM25">
        <f aca="true" t="shared" si="10" ref="AM25:AM42">SUM(AH25:AL25)</f>
        <v>2342</v>
      </c>
      <c r="AO25" s="4">
        <v>1983</v>
      </c>
      <c r="AU25">
        <f aca="true" t="shared" si="11" ref="AU25:AU42">SUM(AP25:AT25)</f>
        <v>0</v>
      </c>
    </row>
    <row r="26" spans="1:47" ht="12.75">
      <c r="A26" s="4">
        <v>1984</v>
      </c>
      <c r="B26">
        <v>508</v>
      </c>
      <c r="C26" s="2">
        <v>1571</v>
      </c>
      <c r="D26">
        <v>736</v>
      </c>
      <c r="E26">
        <v>254</v>
      </c>
      <c r="F26">
        <v>595</v>
      </c>
      <c r="G26">
        <f t="shared" si="6"/>
        <v>3664</v>
      </c>
      <c r="I26" s="4">
        <v>1984</v>
      </c>
      <c r="J26">
        <v>564</v>
      </c>
      <c r="K26" s="2">
        <v>1960</v>
      </c>
      <c r="L26">
        <v>852</v>
      </c>
      <c r="M26">
        <v>383</v>
      </c>
      <c r="N26">
        <v>494</v>
      </c>
      <c r="O26">
        <f t="shared" si="7"/>
        <v>4253</v>
      </c>
      <c r="Q26" s="4">
        <v>1984</v>
      </c>
      <c r="R26">
        <v>19</v>
      </c>
      <c r="S26">
        <v>22</v>
      </c>
      <c r="T26">
        <v>12</v>
      </c>
      <c r="U26">
        <v>2</v>
      </c>
      <c r="V26">
        <v>9</v>
      </c>
      <c r="W26">
        <f t="shared" si="8"/>
        <v>64</v>
      </c>
      <c r="Y26" s="4">
        <v>1984</v>
      </c>
      <c r="Z26">
        <v>7</v>
      </c>
      <c r="AA26">
        <v>11</v>
      </c>
      <c r="AB26">
        <v>5</v>
      </c>
      <c r="AC26">
        <v>1</v>
      </c>
      <c r="AD26">
        <v>2</v>
      </c>
      <c r="AE26">
        <f t="shared" si="9"/>
        <v>26</v>
      </c>
      <c r="AG26" s="4">
        <v>1984</v>
      </c>
      <c r="AH26">
        <v>434</v>
      </c>
      <c r="AI26" s="2">
        <v>1556</v>
      </c>
      <c r="AJ26">
        <v>421</v>
      </c>
      <c r="AK26">
        <v>448</v>
      </c>
      <c r="AL26">
        <v>340</v>
      </c>
      <c r="AM26">
        <f t="shared" si="10"/>
        <v>3199</v>
      </c>
      <c r="AO26" s="4">
        <v>1984</v>
      </c>
      <c r="AU26">
        <f t="shared" si="11"/>
        <v>0</v>
      </c>
    </row>
    <row r="27" spans="1:47" ht="12.75">
      <c r="A27" s="4">
        <v>1985</v>
      </c>
      <c r="B27">
        <v>567</v>
      </c>
      <c r="C27" s="2">
        <v>2028</v>
      </c>
      <c r="D27">
        <v>987</v>
      </c>
      <c r="E27">
        <v>411</v>
      </c>
      <c r="F27">
        <v>834</v>
      </c>
      <c r="G27">
        <f t="shared" si="6"/>
        <v>4827</v>
      </c>
      <c r="I27" s="4">
        <v>1985</v>
      </c>
      <c r="J27">
        <v>753</v>
      </c>
      <c r="K27" s="2">
        <v>2725</v>
      </c>
      <c r="L27" s="2">
        <v>1112</v>
      </c>
      <c r="M27">
        <v>723</v>
      </c>
      <c r="N27">
        <v>623</v>
      </c>
      <c r="O27">
        <f t="shared" si="7"/>
        <v>5936</v>
      </c>
      <c r="Q27" s="4">
        <v>1985</v>
      </c>
      <c r="R27">
        <v>18</v>
      </c>
      <c r="S27">
        <v>28</v>
      </c>
      <c r="T27">
        <v>9</v>
      </c>
      <c r="U27">
        <v>4</v>
      </c>
      <c r="V27">
        <v>15</v>
      </c>
      <c r="W27">
        <f t="shared" si="8"/>
        <v>74</v>
      </c>
      <c r="Y27" s="4">
        <v>1985</v>
      </c>
      <c r="Z27">
        <v>7</v>
      </c>
      <c r="AA27">
        <v>6</v>
      </c>
      <c r="AB27">
        <v>2</v>
      </c>
      <c r="AE27">
        <f t="shared" si="9"/>
        <v>15</v>
      </c>
      <c r="AG27" s="4">
        <v>1985</v>
      </c>
      <c r="AH27">
        <v>614</v>
      </c>
      <c r="AI27" s="2">
        <v>2055</v>
      </c>
      <c r="AJ27">
        <v>694</v>
      </c>
      <c r="AK27">
        <v>750</v>
      </c>
      <c r="AL27">
        <v>500</v>
      </c>
      <c r="AM27">
        <f t="shared" si="10"/>
        <v>4613</v>
      </c>
      <c r="AO27" s="4">
        <v>1985</v>
      </c>
      <c r="AU27">
        <f t="shared" si="11"/>
        <v>0</v>
      </c>
    </row>
    <row r="28" spans="1:47" ht="12.75">
      <c r="A28" s="4">
        <v>1986</v>
      </c>
      <c r="B28">
        <v>593</v>
      </c>
      <c r="C28" s="2">
        <v>1803</v>
      </c>
      <c r="D28" s="2">
        <v>1078</v>
      </c>
      <c r="E28">
        <v>465</v>
      </c>
      <c r="F28">
        <v>701</v>
      </c>
      <c r="G28">
        <f t="shared" si="6"/>
        <v>4640</v>
      </c>
      <c r="I28" s="4">
        <v>1986</v>
      </c>
      <c r="J28">
        <v>772</v>
      </c>
      <c r="K28" s="2">
        <v>2599</v>
      </c>
      <c r="L28" s="2">
        <v>1121</v>
      </c>
      <c r="M28">
        <v>997</v>
      </c>
      <c r="N28">
        <v>604</v>
      </c>
      <c r="O28">
        <f t="shared" si="7"/>
        <v>6093</v>
      </c>
      <c r="Q28" s="4">
        <v>1986</v>
      </c>
      <c r="R28">
        <v>24</v>
      </c>
      <c r="S28">
        <v>25</v>
      </c>
      <c r="T28">
        <v>22</v>
      </c>
      <c r="U28">
        <v>16</v>
      </c>
      <c r="V28">
        <v>8</v>
      </c>
      <c r="W28">
        <f t="shared" si="8"/>
        <v>95</v>
      </c>
      <c r="Y28" s="4">
        <v>1986</v>
      </c>
      <c r="Z28">
        <v>2</v>
      </c>
      <c r="AA28">
        <v>8</v>
      </c>
      <c r="AB28">
        <v>2</v>
      </c>
      <c r="AC28">
        <v>1</v>
      </c>
      <c r="AD28">
        <v>1</v>
      </c>
      <c r="AE28">
        <f t="shared" si="9"/>
        <v>14</v>
      </c>
      <c r="AG28" s="4">
        <v>1986</v>
      </c>
      <c r="AH28">
        <v>559</v>
      </c>
      <c r="AI28" s="2">
        <v>2018</v>
      </c>
      <c r="AJ28">
        <v>787</v>
      </c>
      <c r="AK28">
        <v>962</v>
      </c>
      <c r="AL28">
        <v>507</v>
      </c>
      <c r="AM28">
        <f t="shared" si="10"/>
        <v>4833</v>
      </c>
      <c r="AO28" s="4">
        <v>1986</v>
      </c>
      <c r="AU28">
        <f t="shared" si="11"/>
        <v>0</v>
      </c>
    </row>
    <row r="29" spans="1:47" ht="12.75">
      <c r="A29" s="4">
        <v>1987</v>
      </c>
      <c r="B29">
        <v>460</v>
      </c>
      <c r="C29" s="2">
        <v>1411</v>
      </c>
      <c r="D29" s="2">
        <v>1027</v>
      </c>
      <c r="E29">
        <v>509</v>
      </c>
      <c r="F29">
        <v>635</v>
      </c>
      <c r="G29">
        <f t="shared" si="6"/>
        <v>4042</v>
      </c>
      <c r="I29" s="4">
        <v>1987</v>
      </c>
      <c r="J29">
        <v>421</v>
      </c>
      <c r="K29" s="2">
        <v>1752</v>
      </c>
      <c r="L29">
        <v>956</v>
      </c>
      <c r="M29" s="2">
        <v>1073</v>
      </c>
      <c r="N29">
        <v>407</v>
      </c>
      <c r="O29">
        <f t="shared" si="7"/>
        <v>4609</v>
      </c>
      <c r="Q29" s="4">
        <v>1987</v>
      </c>
      <c r="R29">
        <v>18</v>
      </c>
      <c r="S29">
        <v>16</v>
      </c>
      <c r="T29">
        <v>16</v>
      </c>
      <c r="U29">
        <v>5</v>
      </c>
      <c r="V29">
        <v>12</v>
      </c>
      <c r="W29">
        <f t="shared" si="8"/>
        <v>67</v>
      </c>
      <c r="Y29" s="4">
        <v>1987</v>
      </c>
      <c r="AA29">
        <v>5</v>
      </c>
      <c r="AB29">
        <v>2</v>
      </c>
      <c r="AE29">
        <f t="shared" si="9"/>
        <v>7</v>
      </c>
      <c r="AG29" s="4">
        <v>1987</v>
      </c>
      <c r="AH29">
        <v>394</v>
      </c>
      <c r="AI29" s="2">
        <v>1417</v>
      </c>
      <c r="AJ29">
        <v>756</v>
      </c>
      <c r="AK29">
        <v>990</v>
      </c>
      <c r="AL29">
        <v>406</v>
      </c>
      <c r="AM29">
        <f t="shared" si="10"/>
        <v>3963</v>
      </c>
      <c r="AO29" s="4">
        <v>1987</v>
      </c>
      <c r="AU29">
        <f t="shared" si="11"/>
        <v>0</v>
      </c>
    </row>
    <row r="30" spans="1:47" ht="12.75">
      <c r="A30" s="4">
        <v>1988</v>
      </c>
      <c r="B30">
        <v>434</v>
      </c>
      <c r="C30" s="2">
        <v>1333</v>
      </c>
      <c r="D30" s="2">
        <v>1171</v>
      </c>
      <c r="E30">
        <v>667</v>
      </c>
      <c r="F30">
        <v>686</v>
      </c>
      <c r="G30">
        <f t="shared" si="6"/>
        <v>4291</v>
      </c>
      <c r="I30" s="4">
        <v>1988</v>
      </c>
      <c r="J30">
        <v>520</v>
      </c>
      <c r="K30" s="2">
        <v>1883</v>
      </c>
      <c r="L30" s="2">
        <v>1126</v>
      </c>
      <c r="M30" s="2">
        <v>1802</v>
      </c>
      <c r="N30">
        <v>532</v>
      </c>
      <c r="O30">
        <f t="shared" si="7"/>
        <v>5863</v>
      </c>
      <c r="Q30" s="4">
        <v>1988</v>
      </c>
      <c r="R30">
        <v>14</v>
      </c>
      <c r="S30">
        <v>28</v>
      </c>
      <c r="T30">
        <v>15</v>
      </c>
      <c r="U30">
        <v>11</v>
      </c>
      <c r="V30">
        <v>6</v>
      </c>
      <c r="W30">
        <f t="shared" si="8"/>
        <v>74</v>
      </c>
      <c r="Y30" s="4">
        <v>1988</v>
      </c>
      <c r="Z30">
        <v>1</v>
      </c>
      <c r="AA30">
        <v>4</v>
      </c>
      <c r="AB30">
        <v>1</v>
      </c>
      <c r="AE30">
        <f t="shared" si="9"/>
        <v>6</v>
      </c>
      <c r="AG30" s="4">
        <v>1988</v>
      </c>
      <c r="AH30">
        <v>376</v>
      </c>
      <c r="AI30" s="2">
        <v>1503</v>
      </c>
      <c r="AJ30" s="2">
        <v>1011</v>
      </c>
      <c r="AK30" s="2">
        <v>1402</v>
      </c>
      <c r="AL30">
        <v>468</v>
      </c>
      <c r="AM30">
        <f t="shared" si="10"/>
        <v>4760</v>
      </c>
      <c r="AO30" s="4">
        <v>1988</v>
      </c>
      <c r="AS30" s="2"/>
      <c r="AT30" s="2"/>
      <c r="AU30">
        <f t="shared" si="11"/>
        <v>0</v>
      </c>
    </row>
    <row r="31" spans="1:47" ht="12.75">
      <c r="A31" s="4">
        <v>1989</v>
      </c>
      <c r="B31">
        <v>502</v>
      </c>
      <c r="C31" s="2">
        <v>1581</v>
      </c>
      <c r="D31" s="2">
        <v>1413</v>
      </c>
      <c r="E31">
        <v>955</v>
      </c>
      <c r="F31">
        <v>811</v>
      </c>
      <c r="G31">
        <f t="shared" si="6"/>
        <v>5262</v>
      </c>
      <c r="I31" s="4">
        <v>1989</v>
      </c>
      <c r="J31">
        <v>664</v>
      </c>
      <c r="K31" s="2">
        <v>2377</v>
      </c>
      <c r="L31" s="2">
        <v>1347</v>
      </c>
      <c r="M31" s="2">
        <v>2958</v>
      </c>
      <c r="N31">
        <v>647</v>
      </c>
      <c r="O31">
        <f t="shared" si="7"/>
        <v>7993</v>
      </c>
      <c r="Q31" s="4">
        <v>1989</v>
      </c>
      <c r="R31">
        <v>17</v>
      </c>
      <c r="S31">
        <v>27</v>
      </c>
      <c r="T31">
        <v>15</v>
      </c>
      <c r="U31">
        <v>16</v>
      </c>
      <c r="V31">
        <v>8</v>
      </c>
      <c r="W31">
        <f t="shared" si="8"/>
        <v>83</v>
      </c>
      <c r="Y31" s="4">
        <v>1989</v>
      </c>
      <c r="Z31">
        <v>1</v>
      </c>
      <c r="AA31">
        <v>2</v>
      </c>
      <c r="AB31">
        <v>3</v>
      </c>
      <c r="AC31">
        <v>1</v>
      </c>
      <c r="AD31">
        <v>3</v>
      </c>
      <c r="AE31">
        <f t="shared" si="9"/>
        <v>10</v>
      </c>
      <c r="AG31" s="4">
        <v>1989</v>
      </c>
      <c r="AH31">
        <v>511</v>
      </c>
      <c r="AI31" s="2">
        <v>1916</v>
      </c>
      <c r="AJ31" s="2">
        <v>1209</v>
      </c>
      <c r="AK31" s="2">
        <v>1999</v>
      </c>
      <c r="AL31">
        <v>539</v>
      </c>
      <c r="AM31">
        <f t="shared" si="10"/>
        <v>6174</v>
      </c>
      <c r="AO31" s="4">
        <v>1989</v>
      </c>
      <c r="AS31" s="2"/>
      <c r="AT31" s="2"/>
      <c r="AU31">
        <f t="shared" si="11"/>
        <v>0</v>
      </c>
    </row>
    <row r="32" spans="1:47" ht="12.75">
      <c r="A32" s="4">
        <v>1990</v>
      </c>
      <c r="B32">
        <v>530</v>
      </c>
      <c r="C32" s="2">
        <v>1529</v>
      </c>
      <c r="D32" s="2">
        <v>1642</v>
      </c>
      <c r="E32" s="2">
        <v>1131</v>
      </c>
      <c r="F32">
        <v>898</v>
      </c>
      <c r="G32">
        <f t="shared" si="6"/>
        <v>5730</v>
      </c>
      <c r="I32" s="4">
        <v>1990</v>
      </c>
      <c r="J32">
        <v>687</v>
      </c>
      <c r="K32" s="2">
        <v>2552</v>
      </c>
      <c r="L32" s="2">
        <v>1569</v>
      </c>
      <c r="M32" s="2">
        <v>3126</v>
      </c>
      <c r="N32">
        <v>745</v>
      </c>
      <c r="O32">
        <f t="shared" si="7"/>
        <v>8679</v>
      </c>
      <c r="Q32" s="4">
        <v>1990</v>
      </c>
      <c r="R32">
        <v>33</v>
      </c>
      <c r="S32">
        <v>21</v>
      </c>
      <c r="T32">
        <v>31</v>
      </c>
      <c r="U32">
        <v>16</v>
      </c>
      <c r="V32">
        <v>10</v>
      </c>
      <c r="W32">
        <f t="shared" si="8"/>
        <v>111</v>
      </c>
      <c r="Y32" s="4">
        <v>1990</v>
      </c>
      <c r="Z32">
        <v>2</v>
      </c>
      <c r="AA32">
        <v>7</v>
      </c>
      <c r="AB32">
        <v>3</v>
      </c>
      <c r="AD32">
        <v>2</v>
      </c>
      <c r="AE32">
        <f t="shared" si="9"/>
        <v>14</v>
      </c>
      <c r="AG32" s="4">
        <v>1990</v>
      </c>
      <c r="AH32">
        <v>571</v>
      </c>
      <c r="AI32" s="2">
        <v>1881</v>
      </c>
      <c r="AJ32" s="2">
        <v>1353</v>
      </c>
      <c r="AK32" s="2">
        <v>2239</v>
      </c>
      <c r="AL32">
        <v>715</v>
      </c>
      <c r="AM32">
        <f t="shared" si="10"/>
        <v>6759</v>
      </c>
      <c r="AO32" s="4">
        <v>1990</v>
      </c>
      <c r="AS32" s="2"/>
      <c r="AT32" s="2"/>
      <c r="AU32">
        <f t="shared" si="11"/>
        <v>0</v>
      </c>
    </row>
    <row r="33" spans="1:47" ht="12.75">
      <c r="A33" s="4">
        <v>1991</v>
      </c>
      <c r="B33">
        <v>572</v>
      </c>
      <c r="C33" s="2">
        <v>1557</v>
      </c>
      <c r="D33" s="2">
        <v>1697</v>
      </c>
      <c r="E33" s="2">
        <v>1252</v>
      </c>
      <c r="F33" s="2">
        <v>1077</v>
      </c>
      <c r="G33">
        <f t="shared" si="6"/>
        <v>6155</v>
      </c>
      <c r="I33" s="4">
        <v>1991</v>
      </c>
      <c r="J33">
        <v>771</v>
      </c>
      <c r="K33" s="2">
        <v>2711</v>
      </c>
      <c r="L33" s="2">
        <v>1767</v>
      </c>
      <c r="M33" s="2">
        <v>3121</v>
      </c>
      <c r="N33">
        <v>880</v>
      </c>
      <c r="O33">
        <f t="shared" si="7"/>
        <v>9250</v>
      </c>
      <c r="Q33" s="4">
        <v>1991</v>
      </c>
      <c r="R33">
        <v>24</v>
      </c>
      <c r="S33">
        <v>28</v>
      </c>
      <c r="T33">
        <v>36</v>
      </c>
      <c r="U33">
        <v>22</v>
      </c>
      <c r="V33">
        <v>22</v>
      </c>
      <c r="W33">
        <f t="shared" si="8"/>
        <v>132</v>
      </c>
      <c r="Y33" s="4">
        <v>1991</v>
      </c>
      <c r="Z33">
        <v>4</v>
      </c>
      <c r="AA33">
        <v>5</v>
      </c>
      <c r="AB33">
        <v>5</v>
      </c>
      <c r="AC33">
        <v>3</v>
      </c>
      <c r="AD33">
        <v>1</v>
      </c>
      <c r="AE33">
        <f t="shared" si="9"/>
        <v>18</v>
      </c>
      <c r="AG33" s="4">
        <v>1991</v>
      </c>
      <c r="AH33">
        <v>636</v>
      </c>
      <c r="AI33" s="2">
        <v>2007</v>
      </c>
      <c r="AJ33" s="2">
        <v>1573</v>
      </c>
      <c r="AK33" s="2">
        <v>2308</v>
      </c>
      <c r="AL33">
        <v>924</v>
      </c>
      <c r="AM33">
        <f t="shared" si="10"/>
        <v>7448</v>
      </c>
      <c r="AO33" s="4">
        <v>1991</v>
      </c>
      <c r="AP33" s="2"/>
      <c r="AS33" s="2"/>
      <c r="AT33" s="2"/>
      <c r="AU33">
        <f t="shared" si="11"/>
        <v>0</v>
      </c>
    </row>
    <row r="34" spans="1:47" ht="12.75">
      <c r="A34" s="4">
        <v>1992</v>
      </c>
      <c r="B34">
        <v>516</v>
      </c>
      <c r="C34" s="2">
        <v>1556</v>
      </c>
      <c r="D34" s="2">
        <v>1657</v>
      </c>
      <c r="E34" s="2">
        <v>1432</v>
      </c>
      <c r="F34" s="2">
        <v>1139</v>
      </c>
      <c r="G34">
        <f t="shared" si="6"/>
        <v>6300</v>
      </c>
      <c r="I34" s="4">
        <v>1992</v>
      </c>
      <c r="J34">
        <v>797</v>
      </c>
      <c r="K34" s="2">
        <v>2812</v>
      </c>
      <c r="L34" s="2">
        <v>1721</v>
      </c>
      <c r="M34" s="2">
        <v>3082</v>
      </c>
      <c r="N34" s="2">
        <v>1074</v>
      </c>
      <c r="O34">
        <f t="shared" si="7"/>
        <v>9486</v>
      </c>
      <c r="Q34" s="4">
        <v>1992</v>
      </c>
      <c r="R34">
        <v>32</v>
      </c>
      <c r="S34">
        <v>29</v>
      </c>
      <c r="T34">
        <v>27</v>
      </c>
      <c r="U34">
        <v>25</v>
      </c>
      <c r="V34">
        <v>20</v>
      </c>
      <c r="W34">
        <f t="shared" si="8"/>
        <v>133</v>
      </c>
      <c r="Y34" s="4">
        <v>1992</v>
      </c>
      <c r="Z34">
        <v>6</v>
      </c>
      <c r="AA34">
        <v>6</v>
      </c>
      <c r="AB34">
        <v>12</v>
      </c>
      <c r="AC34">
        <v>6</v>
      </c>
      <c r="AD34">
        <v>2</v>
      </c>
      <c r="AE34">
        <f t="shared" si="9"/>
        <v>32</v>
      </c>
      <c r="AG34" s="4">
        <v>1992</v>
      </c>
      <c r="AH34">
        <v>622</v>
      </c>
      <c r="AI34" s="2">
        <v>2023</v>
      </c>
      <c r="AJ34" s="2">
        <v>1513</v>
      </c>
      <c r="AK34" s="2">
        <v>2414</v>
      </c>
      <c r="AL34">
        <v>988</v>
      </c>
      <c r="AM34">
        <f t="shared" si="10"/>
        <v>7560</v>
      </c>
      <c r="AO34" s="4">
        <v>1992</v>
      </c>
      <c r="AP34" s="2"/>
      <c r="AQ34" s="2"/>
      <c r="AR34" s="2"/>
      <c r="AS34" s="2"/>
      <c r="AT34" s="2"/>
      <c r="AU34">
        <f t="shared" si="11"/>
        <v>0</v>
      </c>
    </row>
    <row r="35" spans="1:47" ht="12.75">
      <c r="A35" s="4">
        <v>1993</v>
      </c>
      <c r="B35">
        <v>620</v>
      </c>
      <c r="C35" s="2">
        <v>1440</v>
      </c>
      <c r="D35" s="2">
        <v>1770</v>
      </c>
      <c r="E35" s="2">
        <v>1715</v>
      </c>
      <c r="F35" s="2">
        <v>1217</v>
      </c>
      <c r="G35">
        <f t="shared" si="6"/>
        <v>6762</v>
      </c>
      <c r="I35" s="4">
        <v>1993</v>
      </c>
      <c r="J35">
        <v>875</v>
      </c>
      <c r="K35" s="2">
        <v>2794</v>
      </c>
      <c r="L35" s="2">
        <v>1852</v>
      </c>
      <c r="M35" s="2">
        <v>3001</v>
      </c>
      <c r="N35" s="2">
        <v>1151</v>
      </c>
      <c r="O35">
        <f t="shared" si="7"/>
        <v>9673</v>
      </c>
      <c r="Q35" s="4">
        <v>1993</v>
      </c>
      <c r="R35">
        <v>33</v>
      </c>
      <c r="S35">
        <v>36</v>
      </c>
      <c r="T35">
        <v>28</v>
      </c>
      <c r="U35">
        <v>32</v>
      </c>
      <c r="V35">
        <v>31</v>
      </c>
      <c r="W35">
        <f t="shared" si="8"/>
        <v>160</v>
      </c>
      <c r="Y35" s="4">
        <v>1993</v>
      </c>
      <c r="Z35">
        <v>5</v>
      </c>
      <c r="AA35">
        <v>18</v>
      </c>
      <c r="AB35">
        <v>9</v>
      </c>
      <c r="AC35">
        <v>5</v>
      </c>
      <c r="AD35">
        <v>5</v>
      </c>
      <c r="AE35">
        <f t="shared" si="9"/>
        <v>42</v>
      </c>
      <c r="AG35" s="4">
        <v>1993</v>
      </c>
      <c r="AH35">
        <v>686</v>
      </c>
      <c r="AI35" s="2">
        <v>1913</v>
      </c>
      <c r="AJ35" s="2">
        <v>1678</v>
      </c>
      <c r="AK35" s="2">
        <v>2491</v>
      </c>
      <c r="AL35" s="2">
        <v>1064</v>
      </c>
      <c r="AM35">
        <f t="shared" si="10"/>
        <v>7832</v>
      </c>
      <c r="AO35" s="4">
        <v>1993</v>
      </c>
      <c r="AQ35" s="2"/>
      <c r="AR35" s="2"/>
      <c r="AS35" s="2"/>
      <c r="AT35" s="2"/>
      <c r="AU35">
        <f t="shared" si="11"/>
        <v>0</v>
      </c>
    </row>
    <row r="36" spans="1:47" ht="12.75">
      <c r="A36" s="4">
        <v>1994</v>
      </c>
      <c r="B36">
        <v>508</v>
      </c>
      <c r="C36" s="2">
        <v>1134</v>
      </c>
      <c r="D36" s="2">
        <v>1648</v>
      </c>
      <c r="E36" s="2">
        <v>1849</v>
      </c>
      <c r="F36" s="2">
        <v>1077</v>
      </c>
      <c r="G36">
        <f t="shared" si="6"/>
        <v>6216</v>
      </c>
      <c r="I36" s="4">
        <v>1994</v>
      </c>
      <c r="J36">
        <v>780</v>
      </c>
      <c r="K36" s="2">
        <v>2251</v>
      </c>
      <c r="L36" s="2">
        <v>1644</v>
      </c>
      <c r="M36" s="2">
        <v>2768</v>
      </c>
      <c r="N36">
        <v>956</v>
      </c>
      <c r="O36">
        <f t="shared" si="7"/>
        <v>8399</v>
      </c>
      <c r="Q36" s="4">
        <v>1994</v>
      </c>
      <c r="R36">
        <v>24</v>
      </c>
      <c r="S36">
        <v>29</v>
      </c>
      <c r="T36">
        <v>40</v>
      </c>
      <c r="U36">
        <v>36</v>
      </c>
      <c r="V36">
        <v>23</v>
      </c>
      <c r="W36">
        <f t="shared" si="8"/>
        <v>152</v>
      </c>
      <c r="Y36" s="4">
        <v>1994</v>
      </c>
      <c r="Z36">
        <v>7</v>
      </c>
      <c r="AA36">
        <v>9</v>
      </c>
      <c r="AB36">
        <v>7</v>
      </c>
      <c r="AC36">
        <v>13</v>
      </c>
      <c r="AD36">
        <v>7</v>
      </c>
      <c r="AE36">
        <f t="shared" si="9"/>
        <v>43</v>
      </c>
      <c r="AG36" s="4">
        <v>1994</v>
      </c>
      <c r="AH36">
        <v>552</v>
      </c>
      <c r="AI36" s="2">
        <v>1400</v>
      </c>
      <c r="AJ36" s="2">
        <v>1351</v>
      </c>
      <c r="AK36" s="2">
        <v>2253</v>
      </c>
      <c r="AL36">
        <v>921</v>
      </c>
      <c r="AM36">
        <f t="shared" si="10"/>
        <v>6477</v>
      </c>
      <c r="AO36" s="4">
        <v>1994</v>
      </c>
      <c r="AP36" s="2"/>
      <c r="AQ36" s="2"/>
      <c r="AR36" s="2"/>
      <c r="AS36" s="2"/>
      <c r="AT36" s="2"/>
      <c r="AU36">
        <f t="shared" si="11"/>
        <v>0</v>
      </c>
    </row>
    <row r="37" spans="1:47" ht="12.75">
      <c r="A37" s="4">
        <v>1995</v>
      </c>
      <c r="B37">
        <v>668</v>
      </c>
      <c r="C37" s="2">
        <v>1235</v>
      </c>
      <c r="D37" s="2">
        <v>1744</v>
      </c>
      <c r="E37" s="2">
        <v>2240</v>
      </c>
      <c r="F37" s="2">
        <v>1217</v>
      </c>
      <c r="G37">
        <f t="shared" si="6"/>
        <v>7104</v>
      </c>
      <c r="I37" s="4">
        <v>1995</v>
      </c>
      <c r="J37">
        <v>722</v>
      </c>
      <c r="K37" s="2">
        <v>2055</v>
      </c>
      <c r="L37" s="2">
        <v>1673</v>
      </c>
      <c r="M37" s="2">
        <v>3002</v>
      </c>
      <c r="N37">
        <v>948</v>
      </c>
      <c r="O37">
        <f t="shared" si="7"/>
        <v>8400</v>
      </c>
      <c r="Q37" s="4">
        <v>1995</v>
      </c>
      <c r="R37">
        <v>31</v>
      </c>
      <c r="S37">
        <v>29</v>
      </c>
      <c r="T37">
        <v>33</v>
      </c>
      <c r="U37">
        <v>41</v>
      </c>
      <c r="V37">
        <v>48</v>
      </c>
      <c r="W37">
        <f t="shared" si="8"/>
        <v>182</v>
      </c>
      <c r="Y37" s="4">
        <v>1995</v>
      </c>
      <c r="Z37">
        <v>5</v>
      </c>
      <c r="AA37">
        <v>8</v>
      </c>
      <c r="AB37">
        <v>11</v>
      </c>
      <c r="AC37">
        <v>11</v>
      </c>
      <c r="AD37">
        <v>6</v>
      </c>
      <c r="AE37">
        <f t="shared" si="9"/>
        <v>41</v>
      </c>
      <c r="AG37" s="4">
        <v>1995</v>
      </c>
      <c r="AH37">
        <v>599</v>
      </c>
      <c r="AI37" s="2">
        <v>1249</v>
      </c>
      <c r="AJ37" s="2">
        <v>1198</v>
      </c>
      <c r="AK37" s="2">
        <v>2135</v>
      </c>
      <c r="AL37">
        <v>883</v>
      </c>
      <c r="AM37">
        <f t="shared" si="10"/>
        <v>6064</v>
      </c>
      <c r="AO37" s="4">
        <v>1995</v>
      </c>
      <c r="AP37" s="2"/>
      <c r="AQ37" s="2"/>
      <c r="AR37" s="2"/>
      <c r="AS37" s="2"/>
      <c r="AT37" s="2"/>
      <c r="AU37">
        <f t="shared" si="11"/>
        <v>0</v>
      </c>
    </row>
    <row r="38" spans="1:47" ht="12.75">
      <c r="A38" s="4">
        <v>1996</v>
      </c>
      <c r="B38">
        <v>780</v>
      </c>
      <c r="C38" s="2">
        <v>1268</v>
      </c>
      <c r="D38" s="2">
        <v>1686</v>
      </c>
      <c r="E38" s="2">
        <v>2436</v>
      </c>
      <c r="F38" s="2">
        <v>1232</v>
      </c>
      <c r="G38">
        <f t="shared" si="6"/>
        <v>7402</v>
      </c>
      <c r="I38" s="4">
        <v>1996</v>
      </c>
      <c r="J38">
        <v>776</v>
      </c>
      <c r="K38" s="2">
        <v>1958</v>
      </c>
      <c r="L38" s="2">
        <v>1780</v>
      </c>
      <c r="M38" s="2">
        <v>3095</v>
      </c>
      <c r="N38">
        <v>890</v>
      </c>
      <c r="O38">
        <f t="shared" si="7"/>
        <v>8499</v>
      </c>
      <c r="Q38" s="4">
        <v>1996</v>
      </c>
      <c r="R38">
        <v>45</v>
      </c>
      <c r="S38">
        <v>33</v>
      </c>
      <c r="T38">
        <v>36</v>
      </c>
      <c r="U38">
        <v>55</v>
      </c>
      <c r="V38">
        <v>29</v>
      </c>
      <c r="W38">
        <f t="shared" si="8"/>
        <v>198</v>
      </c>
      <c r="Y38" s="4">
        <v>1996</v>
      </c>
      <c r="Z38">
        <v>4</v>
      </c>
      <c r="AA38">
        <v>15</v>
      </c>
      <c r="AB38">
        <v>8</v>
      </c>
      <c r="AC38">
        <v>16</v>
      </c>
      <c r="AD38">
        <v>9</v>
      </c>
      <c r="AE38">
        <f t="shared" si="9"/>
        <v>52</v>
      </c>
      <c r="AG38" s="4">
        <v>1996</v>
      </c>
      <c r="AH38">
        <v>607</v>
      </c>
      <c r="AI38" s="2">
        <v>1133</v>
      </c>
      <c r="AJ38" s="2">
        <v>1026</v>
      </c>
      <c r="AK38" s="2">
        <v>2003</v>
      </c>
      <c r="AL38">
        <v>872</v>
      </c>
      <c r="AM38">
        <f t="shared" si="10"/>
        <v>5641</v>
      </c>
      <c r="AO38" s="4">
        <v>1996</v>
      </c>
      <c r="AP38" s="2"/>
      <c r="AQ38" s="2"/>
      <c r="AR38" s="2"/>
      <c r="AS38" s="2"/>
      <c r="AT38" s="2"/>
      <c r="AU38">
        <f t="shared" si="11"/>
        <v>0</v>
      </c>
    </row>
    <row r="39" spans="1:47" ht="12.75">
      <c r="A39" s="4">
        <v>1997</v>
      </c>
      <c r="B39">
        <v>857</v>
      </c>
      <c r="C39" s="2">
        <v>1348</v>
      </c>
      <c r="D39" s="2">
        <v>1742</v>
      </c>
      <c r="E39" s="2">
        <v>3099</v>
      </c>
      <c r="F39" s="2">
        <v>1203</v>
      </c>
      <c r="G39">
        <f t="shared" si="6"/>
        <v>8249</v>
      </c>
      <c r="I39" s="4">
        <v>1997</v>
      </c>
      <c r="J39">
        <v>909</v>
      </c>
      <c r="K39" s="2">
        <v>2093</v>
      </c>
      <c r="L39" s="2">
        <v>1846</v>
      </c>
      <c r="M39" s="2">
        <v>3786</v>
      </c>
      <c r="N39">
        <v>979</v>
      </c>
      <c r="O39">
        <f t="shared" si="7"/>
        <v>9613</v>
      </c>
      <c r="Q39" s="4">
        <v>1997</v>
      </c>
      <c r="R39">
        <v>47</v>
      </c>
      <c r="S39">
        <v>13</v>
      </c>
      <c r="T39">
        <v>41</v>
      </c>
      <c r="U39">
        <v>58</v>
      </c>
      <c r="V39">
        <v>38</v>
      </c>
      <c r="W39">
        <f t="shared" si="8"/>
        <v>197</v>
      </c>
      <c r="Y39" s="4">
        <v>1997</v>
      </c>
      <c r="Z39">
        <v>6</v>
      </c>
      <c r="AA39">
        <v>10</v>
      </c>
      <c r="AB39">
        <v>12</v>
      </c>
      <c r="AC39">
        <v>25</v>
      </c>
      <c r="AD39">
        <v>4</v>
      </c>
      <c r="AE39">
        <f t="shared" si="9"/>
        <v>57</v>
      </c>
      <c r="AG39" s="4">
        <v>1997</v>
      </c>
      <c r="AH39">
        <v>636</v>
      </c>
      <c r="AI39" s="2">
        <v>1118</v>
      </c>
      <c r="AJ39">
        <v>965</v>
      </c>
      <c r="AK39" s="2">
        <v>2111</v>
      </c>
      <c r="AL39">
        <v>860</v>
      </c>
      <c r="AM39">
        <f t="shared" si="10"/>
        <v>5690</v>
      </c>
      <c r="AO39" s="4">
        <v>1997</v>
      </c>
      <c r="AP39" s="2"/>
      <c r="AQ39" s="2"/>
      <c r="AR39" s="2"/>
      <c r="AS39" s="2"/>
      <c r="AT39" s="2"/>
      <c r="AU39">
        <f t="shared" si="11"/>
        <v>0</v>
      </c>
    </row>
    <row r="40" spans="1:47" ht="12.75">
      <c r="A40" s="4">
        <v>1998</v>
      </c>
      <c r="B40">
        <v>921</v>
      </c>
      <c r="C40" s="2">
        <v>1278</v>
      </c>
      <c r="D40" s="2">
        <v>1794</v>
      </c>
      <c r="E40" s="2">
        <v>3482</v>
      </c>
      <c r="F40" s="2">
        <v>1238</v>
      </c>
      <c r="G40">
        <f t="shared" si="6"/>
        <v>8713</v>
      </c>
      <c r="I40" s="4">
        <v>1998</v>
      </c>
      <c r="J40" s="2">
        <v>1020</v>
      </c>
      <c r="K40" s="2">
        <v>1988</v>
      </c>
      <c r="L40" s="2">
        <v>1893</v>
      </c>
      <c r="M40" s="2">
        <v>4466</v>
      </c>
      <c r="N40">
        <v>882</v>
      </c>
      <c r="O40">
        <f t="shared" si="7"/>
        <v>10249</v>
      </c>
      <c r="Q40" s="4">
        <v>1998</v>
      </c>
      <c r="R40">
        <v>42</v>
      </c>
      <c r="S40">
        <v>30</v>
      </c>
      <c r="T40">
        <v>42</v>
      </c>
      <c r="U40">
        <v>65</v>
      </c>
      <c r="V40">
        <v>40</v>
      </c>
      <c r="W40">
        <f t="shared" si="8"/>
        <v>219</v>
      </c>
      <c r="Y40" s="4">
        <v>1998</v>
      </c>
      <c r="Z40">
        <v>8</v>
      </c>
      <c r="AA40">
        <v>5</v>
      </c>
      <c r="AB40">
        <v>6</v>
      </c>
      <c r="AC40">
        <v>25</v>
      </c>
      <c r="AD40">
        <v>11</v>
      </c>
      <c r="AE40">
        <f t="shared" si="9"/>
        <v>55</v>
      </c>
      <c r="AG40" s="4">
        <v>1998</v>
      </c>
      <c r="AH40">
        <v>583</v>
      </c>
      <c r="AI40">
        <v>869</v>
      </c>
      <c r="AJ40">
        <v>847</v>
      </c>
      <c r="AK40" s="2">
        <v>2037</v>
      </c>
      <c r="AL40">
        <v>789</v>
      </c>
      <c r="AM40">
        <f t="shared" si="10"/>
        <v>5125</v>
      </c>
      <c r="AO40" s="4">
        <v>1998</v>
      </c>
      <c r="AP40" s="2"/>
      <c r="AQ40" s="2"/>
      <c r="AR40" s="2"/>
      <c r="AS40" s="2"/>
      <c r="AT40" s="2"/>
      <c r="AU40">
        <f t="shared" si="11"/>
        <v>0</v>
      </c>
    </row>
    <row r="41" spans="1:47" ht="12.75">
      <c r="A41" s="4">
        <v>1999</v>
      </c>
      <c r="B41" s="2">
        <v>1023</v>
      </c>
      <c r="C41" s="2">
        <v>1321</v>
      </c>
      <c r="D41" s="2">
        <v>1758</v>
      </c>
      <c r="E41" s="2">
        <v>3641</v>
      </c>
      <c r="F41" s="2">
        <v>1206</v>
      </c>
      <c r="G41">
        <f t="shared" si="6"/>
        <v>8949</v>
      </c>
      <c r="I41" s="4">
        <v>1999</v>
      </c>
      <c r="J41" s="2">
        <v>1094</v>
      </c>
      <c r="K41" s="2">
        <v>2028</v>
      </c>
      <c r="L41" s="2">
        <v>1893</v>
      </c>
      <c r="M41" s="2">
        <v>4986</v>
      </c>
      <c r="N41">
        <v>909</v>
      </c>
      <c r="O41">
        <f t="shared" si="7"/>
        <v>10910</v>
      </c>
      <c r="Q41" s="4">
        <v>1999</v>
      </c>
      <c r="R41">
        <v>49</v>
      </c>
      <c r="S41">
        <v>24</v>
      </c>
      <c r="T41">
        <v>51</v>
      </c>
      <c r="U41">
        <v>78</v>
      </c>
      <c r="V41">
        <v>52</v>
      </c>
      <c r="W41">
        <f t="shared" si="8"/>
        <v>254</v>
      </c>
      <c r="Y41" s="4">
        <v>1999</v>
      </c>
      <c r="Z41">
        <v>8</v>
      </c>
      <c r="AA41">
        <v>8</v>
      </c>
      <c r="AB41">
        <v>15</v>
      </c>
      <c r="AC41">
        <v>20</v>
      </c>
      <c r="AD41">
        <v>1</v>
      </c>
      <c r="AE41">
        <f t="shared" si="9"/>
        <v>52</v>
      </c>
      <c r="AG41" s="4">
        <v>1999</v>
      </c>
      <c r="AH41">
        <v>587</v>
      </c>
      <c r="AI41">
        <v>734</v>
      </c>
      <c r="AJ41">
        <v>706</v>
      </c>
      <c r="AK41" s="2">
        <v>1734</v>
      </c>
      <c r="AL41">
        <v>633</v>
      </c>
      <c r="AM41">
        <f t="shared" si="10"/>
        <v>4394</v>
      </c>
      <c r="AO41" s="4">
        <v>1999</v>
      </c>
      <c r="AP41" s="2"/>
      <c r="AQ41" s="2"/>
      <c r="AR41" s="2"/>
      <c r="AS41" s="2"/>
      <c r="AT41" s="2"/>
      <c r="AU41">
        <f t="shared" si="11"/>
        <v>0</v>
      </c>
    </row>
    <row r="42" spans="1:47" ht="12.75">
      <c r="A42" s="4" t="s">
        <v>14</v>
      </c>
      <c r="B42" s="2">
        <f>SUM(B25:B41)</f>
        <v>10398</v>
      </c>
      <c r="C42" s="2">
        <f>SUM(C25:C41)</f>
        <v>24604</v>
      </c>
      <c r="D42" s="2">
        <f>SUM(D25:D41)</f>
        <v>24049</v>
      </c>
      <c r="E42" s="2">
        <f>SUM(E25:E41)</f>
        <v>25727</v>
      </c>
      <c r="F42" s="2">
        <f>SUM(F25:F41)</f>
        <v>16296</v>
      </c>
      <c r="G42">
        <f t="shared" si="6"/>
        <v>101074</v>
      </c>
      <c r="I42" s="4" t="s">
        <v>14</v>
      </c>
      <c r="J42" s="2">
        <f>SUM(J25:J41)</f>
        <v>12514</v>
      </c>
      <c r="K42" s="2">
        <f>SUM(K25:K41)</f>
        <v>37980</v>
      </c>
      <c r="L42" s="2">
        <f>SUM(L25:L41)</f>
        <v>24693</v>
      </c>
      <c r="M42" s="2">
        <f>SUM(M25:M41)</f>
        <v>42605</v>
      </c>
      <c r="N42" s="2">
        <f>SUM(N25:N41)</f>
        <v>13189</v>
      </c>
      <c r="O42">
        <f t="shared" si="7"/>
        <v>130981</v>
      </c>
      <c r="Q42" s="4" t="s">
        <v>14</v>
      </c>
      <c r="R42" s="2">
        <f>SUM(R25:R41)</f>
        <v>493</v>
      </c>
      <c r="S42" s="2">
        <f>SUM(S25:S41)</f>
        <v>436</v>
      </c>
      <c r="T42" s="2">
        <f>SUM(T25:T41)</f>
        <v>460</v>
      </c>
      <c r="U42" s="2">
        <f>SUM(U25:U41)</f>
        <v>486</v>
      </c>
      <c r="V42" s="2">
        <f>SUM(V25:V41)</f>
        <v>384</v>
      </c>
      <c r="W42">
        <f t="shared" si="8"/>
        <v>2259</v>
      </c>
      <c r="Y42" s="4" t="s">
        <v>14</v>
      </c>
      <c r="Z42" s="2">
        <f>SUM(Z25:Z41)</f>
        <v>76</v>
      </c>
      <c r="AA42" s="2">
        <f>SUM(AA25:AA41)</f>
        <v>135</v>
      </c>
      <c r="AB42" s="2">
        <f>SUM(AB25:AB41)</f>
        <v>107</v>
      </c>
      <c r="AC42" s="2">
        <f>SUM(AC25:AC41)</f>
        <v>128</v>
      </c>
      <c r="AD42" s="2">
        <f>SUM(AD25:AD41)</f>
        <v>58</v>
      </c>
      <c r="AE42">
        <f t="shared" si="9"/>
        <v>504</v>
      </c>
      <c r="AG42" s="4" t="s">
        <v>14</v>
      </c>
      <c r="AH42" s="2">
        <f>SUM(AH25:AH41)</f>
        <v>9256</v>
      </c>
      <c r="AI42" s="2">
        <f>SUM(AI25:AI41)</f>
        <v>25925</v>
      </c>
      <c r="AJ42" s="2">
        <f>SUM(AJ25:AJ41)</f>
        <v>17370</v>
      </c>
      <c r="AK42" s="2">
        <f>SUM(AK25:AK41)</f>
        <v>28567</v>
      </c>
      <c r="AL42" s="2">
        <f>SUM(AL25:AL41)</f>
        <v>11756</v>
      </c>
      <c r="AM42">
        <f t="shared" si="10"/>
        <v>92874</v>
      </c>
      <c r="AO42" s="4" t="s">
        <v>14</v>
      </c>
      <c r="AP42" s="2">
        <f>SUM(AP25:AP41)</f>
        <v>0</v>
      </c>
      <c r="AQ42" s="2">
        <f>SUM(AQ25:AQ41)</f>
        <v>0</v>
      </c>
      <c r="AR42" s="2">
        <f>SUM(AR25:AR41)</f>
        <v>0</v>
      </c>
      <c r="AS42" s="2">
        <f>SUM(AS25:AS41)</f>
        <v>0</v>
      </c>
      <c r="AT42" s="2">
        <f>SUM(AT25:AT41)</f>
        <v>0</v>
      </c>
      <c r="AU42">
        <f t="shared" si="11"/>
        <v>0</v>
      </c>
    </row>
    <row r="43" spans="9:41" ht="12.75">
      <c r="I43" s="4"/>
      <c r="Q43" s="4"/>
      <c r="Y43" s="4"/>
      <c r="AG43" s="4"/>
      <c r="AO43" s="4"/>
    </row>
    <row r="44" spans="1:41" ht="12.75">
      <c r="A44" s="4" t="s">
        <v>12</v>
      </c>
      <c r="I44" s="4" t="s">
        <v>13</v>
      </c>
      <c r="Q44" s="4" t="s">
        <v>29</v>
      </c>
      <c r="Y44" s="4" t="s">
        <v>30</v>
      </c>
      <c r="AG44" s="4" t="s">
        <v>27</v>
      </c>
      <c r="AO44" s="4" t="s">
        <v>28</v>
      </c>
    </row>
    <row r="45" spans="1:47" ht="12.75">
      <c r="A45" s="4" t="s">
        <v>3</v>
      </c>
      <c r="B45" s="12" t="s">
        <v>1</v>
      </c>
      <c r="C45" s="12" t="s">
        <v>6</v>
      </c>
      <c r="D45" s="12" t="s">
        <v>7</v>
      </c>
      <c r="E45" s="12" t="s">
        <v>2</v>
      </c>
      <c r="F45" s="12" t="s">
        <v>5</v>
      </c>
      <c r="G45" s="12" t="s">
        <v>14</v>
      </c>
      <c r="I45" s="4" t="s">
        <v>3</v>
      </c>
      <c r="J45" s="12" t="s">
        <v>1</v>
      </c>
      <c r="K45" s="12" t="s">
        <v>6</v>
      </c>
      <c r="L45" s="12" t="s">
        <v>7</v>
      </c>
      <c r="M45" s="12" t="s">
        <v>2</v>
      </c>
      <c r="N45" s="12" t="s">
        <v>5</v>
      </c>
      <c r="O45" s="12" t="s">
        <v>14</v>
      </c>
      <c r="Q45" s="4" t="s">
        <v>3</v>
      </c>
      <c r="R45" s="12" t="s">
        <v>1</v>
      </c>
      <c r="S45" s="12" t="s">
        <v>6</v>
      </c>
      <c r="T45" s="12" t="s">
        <v>7</v>
      </c>
      <c r="U45" s="12" t="s">
        <v>2</v>
      </c>
      <c r="V45" s="12" t="s">
        <v>5</v>
      </c>
      <c r="W45" s="12" t="s">
        <v>14</v>
      </c>
      <c r="Y45" s="4" t="s">
        <v>3</v>
      </c>
      <c r="Z45" s="12" t="s">
        <v>1</v>
      </c>
      <c r="AA45" s="12" t="s">
        <v>6</v>
      </c>
      <c r="AB45" s="12" t="s">
        <v>7</v>
      </c>
      <c r="AC45" s="12" t="s">
        <v>2</v>
      </c>
      <c r="AD45" s="12" t="s">
        <v>5</v>
      </c>
      <c r="AE45" s="12" t="s">
        <v>14</v>
      </c>
      <c r="AG45" s="4" t="s">
        <v>3</v>
      </c>
      <c r="AH45" s="12" t="s">
        <v>1</v>
      </c>
      <c r="AI45" s="12" t="s">
        <v>6</v>
      </c>
      <c r="AJ45" s="12" t="s">
        <v>7</v>
      </c>
      <c r="AK45" s="12" t="s">
        <v>2</v>
      </c>
      <c r="AL45" s="12" t="s">
        <v>5</v>
      </c>
      <c r="AM45" s="12" t="s">
        <v>14</v>
      </c>
      <c r="AO45" s="4" t="s">
        <v>3</v>
      </c>
      <c r="AP45" s="12" t="s">
        <v>1</v>
      </c>
      <c r="AQ45" s="12" t="s">
        <v>6</v>
      </c>
      <c r="AR45" s="12" t="s">
        <v>7</v>
      </c>
      <c r="AS45" s="12" t="s">
        <v>2</v>
      </c>
      <c r="AT45" s="12" t="s">
        <v>5</v>
      </c>
      <c r="AU45" s="12" t="s">
        <v>14</v>
      </c>
    </row>
    <row r="46" spans="1:47" ht="12.75">
      <c r="A46" s="4">
        <v>1983</v>
      </c>
      <c r="G46">
        <f aca="true" t="shared" si="12" ref="G46:G63">SUM(B46:F46)</f>
        <v>0</v>
      </c>
      <c r="I46" s="4">
        <v>1983</v>
      </c>
      <c r="O46">
        <f aca="true" t="shared" si="13" ref="O46:O63">SUM(J46:N46)</f>
        <v>0</v>
      </c>
      <c r="Q46" s="4">
        <v>1983</v>
      </c>
      <c r="W46">
        <f aca="true" t="shared" si="14" ref="W46:W63">SUM(R46:V46)</f>
        <v>0</v>
      </c>
      <c r="Y46" s="4">
        <v>1983</v>
      </c>
      <c r="AE46">
        <f aca="true" t="shared" si="15" ref="AE46:AE63">SUM(Z46:AD46)</f>
        <v>0</v>
      </c>
      <c r="AG46" s="4">
        <v>1983</v>
      </c>
      <c r="AM46">
        <f aca="true" t="shared" si="16" ref="AM46:AM63">SUM(AH46:AL46)</f>
        <v>0</v>
      </c>
      <c r="AO46" s="4">
        <v>1983</v>
      </c>
      <c r="AU46">
        <f aca="true" t="shared" si="17" ref="AU46:AU63">SUM(AP46:AT46)</f>
        <v>0</v>
      </c>
    </row>
    <row r="47" spans="1:47" ht="12.75">
      <c r="A47" s="4">
        <v>1984</v>
      </c>
      <c r="G47">
        <f t="shared" si="12"/>
        <v>0</v>
      </c>
      <c r="I47" s="4">
        <v>1984</v>
      </c>
      <c r="O47">
        <f t="shared" si="13"/>
        <v>0</v>
      </c>
      <c r="Q47" s="4">
        <v>1984</v>
      </c>
      <c r="W47">
        <f t="shared" si="14"/>
        <v>0</v>
      </c>
      <c r="Y47" s="4">
        <v>1984</v>
      </c>
      <c r="AE47">
        <f t="shared" si="15"/>
        <v>0</v>
      </c>
      <c r="AG47" s="4">
        <v>1984</v>
      </c>
      <c r="AM47">
        <f t="shared" si="16"/>
        <v>0</v>
      </c>
      <c r="AO47" s="4">
        <v>1984</v>
      </c>
      <c r="AU47">
        <f t="shared" si="17"/>
        <v>0</v>
      </c>
    </row>
    <row r="48" spans="1:47" ht="12.75">
      <c r="A48" s="4">
        <v>1985</v>
      </c>
      <c r="G48">
        <f t="shared" si="12"/>
        <v>0</v>
      </c>
      <c r="I48" s="4">
        <v>1985</v>
      </c>
      <c r="O48">
        <f t="shared" si="13"/>
        <v>0</v>
      </c>
      <c r="Q48" s="4">
        <v>1985</v>
      </c>
      <c r="W48">
        <f t="shared" si="14"/>
        <v>0</v>
      </c>
      <c r="Y48" s="4">
        <v>1985</v>
      </c>
      <c r="AE48">
        <f t="shared" si="15"/>
        <v>0</v>
      </c>
      <c r="AG48" s="4">
        <v>1985</v>
      </c>
      <c r="AM48">
        <f t="shared" si="16"/>
        <v>0</v>
      </c>
      <c r="AO48" s="4">
        <v>1985</v>
      </c>
      <c r="AU48">
        <f t="shared" si="17"/>
        <v>0</v>
      </c>
    </row>
    <row r="49" spans="1:47" ht="12.75">
      <c r="A49" s="4">
        <v>1986</v>
      </c>
      <c r="G49">
        <f t="shared" si="12"/>
        <v>0</v>
      </c>
      <c r="I49" s="4">
        <v>1986</v>
      </c>
      <c r="O49">
        <f t="shared" si="13"/>
        <v>0</v>
      </c>
      <c r="Q49" s="4">
        <v>1986</v>
      </c>
      <c r="W49">
        <f t="shared" si="14"/>
        <v>0</v>
      </c>
      <c r="Y49" s="4">
        <v>1986</v>
      </c>
      <c r="AE49">
        <f t="shared" si="15"/>
        <v>0</v>
      </c>
      <c r="AG49" s="4">
        <v>1986</v>
      </c>
      <c r="AM49">
        <f t="shared" si="16"/>
        <v>0</v>
      </c>
      <c r="AO49" s="4">
        <v>1986</v>
      </c>
      <c r="AU49">
        <f t="shared" si="17"/>
        <v>0</v>
      </c>
    </row>
    <row r="50" spans="1:47" ht="12.75">
      <c r="A50" s="4">
        <v>1987</v>
      </c>
      <c r="G50">
        <f t="shared" si="12"/>
        <v>0</v>
      </c>
      <c r="I50" s="4">
        <v>1987</v>
      </c>
      <c r="O50">
        <f t="shared" si="13"/>
        <v>0</v>
      </c>
      <c r="Q50" s="4">
        <v>1987</v>
      </c>
      <c r="W50">
        <f t="shared" si="14"/>
        <v>0</v>
      </c>
      <c r="Y50" s="4">
        <v>1987</v>
      </c>
      <c r="AE50">
        <f t="shared" si="15"/>
        <v>0</v>
      </c>
      <c r="AG50" s="4">
        <v>1987</v>
      </c>
      <c r="AM50">
        <f t="shared" si="16"/>
        <v>0</v>
      </c>
      <c r="AO50" s="4">
        <v>1987</v>
      </c>
      <c r="AU50">
        <f t="shared" si="17"/>
        <v>0</v>
      </c>
    </row>
    <row r="51" spans="1:47" ht="12.75">
      <c r="A51" s="4">
        <v>1988</v>
      </c>
      <c r="E51" s="2"/>
      <c r="F51" s="2"/>
      <c r="G51">
        <f t="shared" si="12"/>
        <v>0</v>
      </c>
      <c r="I51" s="4">
        <v>1988</v>
      </c>
      <c r="M51" s="2"/>
      <c r="N51" s="2"/>
      <c r="O51">
        <f t="shared" si="13"/>
        <v>0</v>
      </c>
      <c r="Q51" s="4">
        <v>1988</v>
      </c>
      <c r="U51" s="2"/>
      <c r="V51" s="2"/>
      <c r="W51">
        <f t="shared" si="14"/>
        <v>0</v>
      </c>
      <c r="Y51" s="4">
        <v>1988</v>
      </c>
      <c r="AC51" s="2"/>
      <c r="AD51" s="2"/>
      <c r="AE51">
        <f t="shared" si="15"/>
        <v>0</v>
      </c>
      <c r="AG51" s="4">
        <v>1988</v>
      </c>
      <c r="AK51" s="2"/>
      <c r="AL51" s="2"/>
      <c r="AM51">
        <f t="shared" si="16"/>
        <v>0</v>
      </c>
      <c r="AO51" s="4">
        <v>1988</v>
      </c>
      <c r="AS51" s="2"/>
      <c r="AT51" s="2"/>
      <c r="AU51">
        <f t="shared" si="17"/>
        <v>0</v>
      </c>
    </row>
    <row r="52" spans="1:47" ht="12.75">
      <c r="A52" s="4">
        <v>1989</v>
      </c>
      <c r="E52" s="2"/>
      <c r="F52" s="2"/>
      <c r="G52">
        <f t="shared" si="12"/>
        <v>0</v>
      </c>
      <c r="I52" s="4">
        <v>1989</v>
      </c>
      <c r="M52" s="2"/>
      <c r="N52" s="2"/>
      <c r="O52">
        <f t="shared" si="13"/>
        <v>0</v>
      </c>
      <c r="Q52" s="4">
        <v>1989</v>
      </c>
      <c r="U52" s="2"/>
      <c r="V52" s="2"/>
      <c r="W52">
        <f t="shared" si="14"/>
        <v>0</v>
      </c>
      <c r="Y52" s="4">
        <v>1989</v>
      </c>
      <c r="AC52" s="2"/>
      <c r="AD52" s="2"/>
      <c r="AE52">
        <f t="shared" si="15"/>
        <v>0</v>
      </c>
      <c r="AG52" s="4">
        <v>1989</v>
      </c>
      <c r="AK52" s="2"/>
      <c r="AL52" s="2"/>
      <c r="AM52">
        <f t="shared" si="16"/>
        <v>0</v>
      </c>
      <c r="AO52" s="4">
        <v>1989</v>
      </c>
      <c r="AS52" s="2"/>
      <c r="AT52" s="2"/>
      <c r="AU52">
        <f t="shared" si="17"/>
        <v>0</v>
      </c>
    </row>
    <row r="53" spans="1:47" ht="12.75">
      <c r="A53" s="4">
        <v>1990</v>
      </c>
      <c r="E53" s="2"/>
      <c r="F53" s="2"/>
      <c r="G53">
        <f t="shared" si="12"/>
        <v>0</v>
      </c>
      <c r="I53" s="4">
        <v>1990</v>
      </c>
      <c r="M53" s="2"/>
      <c r="N53" s="2"/>
      <c r="O53">
        <f t="shared" si="13"/>
        <v>0</v>
      </c>
      <c r="Q53" s="4">
        <v>1990</v>
      </c>
      <c r="U53" s="2"/>
      <c r="V53" s="2"/>
      <c r="W53">
        <f t="shared" si="14"/>
        <v>0</v>
      </c>
      <c r="Y53" s="4">
        <v>1990</v>
      </c>
      <c r="AC53" s="2"/>
      <c r="AD53" s="2"/>
      <c r="AE53">
        <f t="shared" si="15"/>
        <v>0</v>
      </c>
      <c r="AG53" s="4">
        <v>1990</v>
      </c>
      <c r="AK53" s="2"/>
      <c r="AL53" s="2"/>
      <c r="AM53">
        <f t="shared" si="16"/>
        <v>0</v>
      </c>
      <c r="AO53" s="4">
        <v>1990</v>
      </c>
      <c r="AS53" s="2"/>
      <c r="AT53" s="2"/>
      <c r="AU53">
        <f t="shared" si="17"/>
        <v>0</v>
      </c>
    </row>
    <row r="54" spans="1:47" ht="12.75">
      <c r="A54" s="4">
        <v>1991</v>
      </c>
      <c r="B54" s="2"/>
      <c r="E54" s="2"/>
      <c r="F54" s="2"/>
      <c r="G54">
        <f t="shared" si="12"/>
        <v>0</v>
      </c>
      <c r="I54" s="4">
        <v>1991</v>
      </c>
      <c r="J54" s="2"/>
      <c r="M54" s="2"/>
      <c r="N54" s="2"/>
      <c r="O54">
        <f t="shared" si="13"/>
        <v>0</v>
      </c>
      <c r="Q54" s="4">
        <v>1991</v>
      </c>
      <c r="R54" s="2"/>
      <c r="U54" s="2"/>
      <c r="V54" s="2"/>
      <c r="W54">
        <f t="shared" si="14"/>
        <v>0</v>
      </c>
      <c r="Y54" s="4">
        <v>1991</v>
      </c>
      <c r="Z54" s="2"/>
      <c r="AC54" s="2"/>
      <c r="AD54" s="2"/>
      <c r="AE54">
        <f t="shared" si="15"/>
        <v>0</v>
      </c>
      <c r="AG54" s="4">
        <v>1991</v>
      </c>
      <c r="AH54" s="2"/>
      <c r="AK54" s="2"/>
      <c r="AL54" s="2"/>
      <c r="AM54">
        <f t="shared" si="16"/>
        <v>0</v>
      </c>
      <c r="AO54" s="4">
        <v>1991</v>
      </c>
      <c r="AP54" s="2"/>
      <c r="AS54" s="2"/>
      <c r="AT54" s="2"/>
      <c r="AU54">
        <f t="shared" si="17"/>
        <v>0</v>
      </c>
    </row>
    <row r="55" spans="1:47" ht="12.75">
      <c r="A55" s="4">
        <v>1992</v>
      </c>
      <c r="B55" s="2"/>
      <c r="C55" s="2"/>
      <c r="D55" s="2"/>
      <c r="E55" s="2"/>
      <c r="F55" s="2"/>
      <c r="G55">
        <f t="shared" si="12"/>
        <v>0</v>
      </c>
      <c r="I55" s="4">
        <v>1992</v>
      </c>
      <c r="J55" s="2"/>
      <c r="K55" s="2"/>
      <c r="L55" s="2"/>
      <c r="M55" s="2"/>
      <c r="N55" s="2"/>
      <c r="O55">
        <f t="shared" si="13"/>
        <v>0</v>
      </c>
      <c r="Q55" s="4">
        <v>1992</v>
      </c>
      <c r="R55" s="2"/>
      <c r="S55" s="2"/>
      <c r="T55" s="2"/>
      <c r="U55" s="2"/>
      <c r="V55" s="2"/>
      <c r="W55">
        <f t="shared" si="14"/>
        <v>0</v>
      </c>
      <c r="Y55" s="4">
        <v>1992</v>
      </c>
      <c r="Z55" s="2"/>
      <c r="AA55" s="2"/>
      <c r="AB55" s="2"/>
      <c r="AC55" s="2"/>
      <c r="AD55" s="2"/>
      <c r="AE55">
        <f t="shared" si="15"/>
        <v>0</v>
      </c>
      <c r="AG55" s="4">
        <v>1992</v>
      </c>
      <c r="AH55" s="2"/>
      <c r="AI55" s="2"/>
      <c r="AJ55" s="2"/>
      <c r="AK55" s="2"/>
      <c r="AL55" s="2"/>
      <c r="AM55">
        <f t="shared" si="16"/>
        <v>0</v>
      </c>
      <c r="AO55" s="4">
        <v>1992</v>
      </c>
      <c r="AP55" s="2"/>
      <c r="AQ55" s="2"/>
      <c r="AR55" s="2"/>
      <c r="AS55" s="2"/>
      <c r="AT55" s="2"/>
      <c r="AU55">
        <f t="shared" si="17"/>
        <v>0</v>
      </c>
    </row>
    <row r="56" spans="1:47" ht="12.75">
      <c r="A56" s="4">
        <v>1993</v>
      </c>
      <c r="C56" s="2"/>
      <c r="D56" s="2"/>
      <c r="E56" s="2"/>
      <c r="F56" s="2"/>
      <c r="G56">
        <f t="shared" si="12"/>
        <v>0</v>
      </c>
      <c r="I56" s="4">
        <v>1993</v>
      </c>
      <c r="K56" s="2"/>
      <c r="L56" s="2"/>
      <c r="M56" s="2"/>
      <c r="N56" s="2"/>
      <c r="O56">
        <f t="shared" si="13"/>
        <v>0</v>
      </c>
      <c r="Q56" s="4">
        <v>1993</v>
      </c>
      <c r="S56" s="2"/>
      <c r="T56" s="2"/>
      <c r="U56" s="2"/>
      <c r="V56" s="2"/>
      <c r="W56">
        <f t="shared" si="14"/>
        <v>0</v>
      </c>
      <c r="Y56" s="4">
        <v>1993</v>
      </c>
      <c r="AA56" s="2"/>
      <c r="AB56" s="2"/>
      <c r="AC56" s="2"/>
      <c r="AD56" s="2"/>
      <c r="AE56">
        <f t="shared" si="15"/>
        <v>0</v>
      </c>
      <c r="AG56" s="4">
        <v>1993</v>
      </c>
      <c r="AI56" s="2"/>
      <c r="AJ56" s="2"/>
      <c r="AK56" s="2"/>
      <c r="AL56" s="2"/>
      <c r="AM56">
        <f t="shared" si="16"/>
        <v>0</v>
      </c>
      <c r="AO56" s="4">
        <v>1993</v>
      </c>
      <c r="AQ56" s="2"/>
      <c r="AR56" s="2"/>
      <c r="AS56" s="2"/>
      <c r="AT56" s="2"/>
      <c r="AU56">
        <f t="shared" si="17"/>
        <v>0</v>
      </c>
    </row>
    <row r="57" spans="1:47" ht="12.75">
      <c r="A57" s="4">
        <v>1994</v>
      </c>
      <c r="B57" s="2"/>
      <c r="C57" s="2"/>
      <c r="D57" s="2"/>
      <c r="E57" s="2"/>
      <c r="F57" s="2"/>
      <c r="G57">
        <f t="shared" si="12"/>
        <v>0</v>
      </c>
      <c r="I57" s="4">
        <v>1994</v>
      </c>
      <c r="J57" s="2"/>
      <c r="K57" s="2"/>
      <c r="L57" s="2"/>
      <c r="M57" s="2"/>
      <c r="N57" s="2"/>
      <c r="O57">
        <f t="shared" si="13"/>
        <v>0</v>
      </c>
      <c r="Q57" s="4">
        <v>1994</v>
      </c>
      <c r="R57" s="2"/>
      <c r="S57" s="2"/>
      <c r="T57" s="2"/>
      <c r="U57" s="2"/>
      <c r="V57" s="2"/>
      <c r="W57">
        <f t="shared" si="14"/>
        <v>0</v>
      </c>
      <c r="Y57" s="4">
        <v>1994</v>
      </c>
      <c r="Z57" s="2"/>
      <c r="AA57" s="2"/>
      <c r="AB57" s="2"/>
      <c r="AC57" s="2"/>
      <c r="AD57" s="2"/>
      <c r="AE57">
        <f t="shared" si="15"/>
        <v>0</v>
      </c>
      <c r="AG57" s="4">
        <v>1994</v>
      </c>
      <c r="AH57" s="2"/>
      <c r="AI57" s="2"/>
      <c r="AJ57" s="2"/>
      <c r="AK57" s="2"/>
      <c r="AL57" s="2"/>
      <c r="AM57">
        <f t="shared" si="16"/>
        <v>0</v>
      </c>
      <c r="AO57" s="4">
        <v>1994</v>
      </c>
      <c r="AP57" s="2"/>
      <c r="AQ57" s="2"/>
      <c r="AR57" s="2"/>
      <c r="AS57" s="2"/>
      <c r="AT57" s="2"/>
      <c r="AU57">
        <f t="shared" si="17"/>
        <v>0</v>
      </c>
    </row>
    <row r="58" spans="1:47" ht="12.75">
      <c r="A58" s="4">
        <v>1995</v>
      </c>
      <c r="B58" s="2"/>
      <c r="C58" s="2"/>
      <c r="D58" s="2"/>
      <c r="E58" s="2"/>
      <c r="F58" s="2"/>
      <c r="G58">
        <f t="shared" si="12"/>
        <v>0</v>
      </c>
      <c r="I58" s="4">
        <v>1995</v>
      </c>
      <c r="J58" s="2"/>
      <c r="K58" s="2"/>
      <c r="L58" s="2"/>
      <c r="M58" s="2"/>
      <c r="N58" s="2"/>
      <c r="O58">
        <f t="shared" si="13"/>
        <v>0</v>
      </c>
      <c r="Q58" s="4">
        <v>1995</v>
      </c>
      <c r="R58" s="2"/>
      <c r="S58" s="2"/>
      <c r="T58" s="2"/>
      <c r="U58" s="2"/>
      <c r="V58" s="2"/>
      <c r="W58">
        <f t="shared" si="14"/>
        <v>0</v>
      </c>
      <c r="Y58" s="4">
        <v>1995</v>
      </c>
      <c r="Z58" s="2"/>
      <c r="AA58" s="2"/>
      <c r="AB58" s="2"/>
      <c r="AC58" s="2"/>
      <c r="AD58" s="2"/>
      <c r="AE58">
        <f t="shared" si="15"/>
        <v>0</v>
      </c>
      <c r="AG58" s="4">
        <v>1995</v>
      </c>
      <c r="AH58" s="2"/>
      <c r="AI58" s="2"/>
      <c r="AJ58" s="2"/>
      <c r="AK58" s="2"/>
      <c r="AL58" s="2"/>
      <c r="AM58">
        <f t="shared" si="16"/>
        <v>0</v>
      </c>
      <c r="AO58" s="4">
        <v>1995</v>
      </c>
      <c r="AP58" s="2"/>
      <c r="AQ58" s="2"/>
      <c r="AR58" s="2"/>
      <c r="AS58" s="2"/>
      <c r="AT58" s="2"/>
      <c r="AU58">
        <f t="shared" si="17"/>
        <v>0</v>
      </c>
    </row>
    <row r="59" spans="1:47" ht="12.75">
      <c r="A59" s="4">
        <v>1996</v>
      </c>
      <c r="B59" s="2"/>
      <c r="C59" s="2"/>
      <c r="D59" s="2"/>
      <c r="E59" s="2"/>
      <c r="F59" s="2"/>
      <c r="G59">
        <f t="shared" si="12"/>
        <v>0</v>
      </c>
      <c r="I59" s="4">
        <v>1996</v>
      </c>
      <c r="J59" s="2"/>
      <c r="K59" s="2"/>
      <c r="L59" s="2"/>
      <c r="M59" s="2"/>
      <c r="N59" s="2"/>
      <c r="O59">
        <f t="shared" si="13"/>
        <v>0</v>
      </c>
      <c r="Q59" s="4">
        <v>1996</v>
      </c>
      <c r="R59" s="2"/>
      <c r="S59" s="2"/>
      <c r="T59" s="2"/>
      <c r="U59" s="2"/>
      <c r="V59" s="2"/>
      <c r="W59">
        <f t="shared" si="14"/>
        <v>0</v>
      </c>
      <c r="Y59" s="4">
        <v>1996</v>
      </c>
      <c r="Z59" s="2"/>
      <c r="AA59" s="2"/>
      <c r="AB59" s="2"/>
      <c r="AC59" s="2"/>
      <c r="AD59" s="2"/>
      <c r="AE59">
        <f t="shared" si="15"/>
        <v>0</v>
      </c>
      <c r="AG59" s="4">
        <v>1996</v>
      </c>
      <c r="AH59" s="2"/>
      <c r="AI59" s="2"/>
      <c r="AJ59" s="2"/>
      <c r="AK59" s="2"/>
      <c r="AL59" s="2"/>
      <c r="AM59">
        <f t="shared" si="16"/>
        <v>0</v>
      </c>
      <c r="AO59" s="4">
        <v>1996</v>
      </c>
      <c r="AP59" s="2"/>
      <c r="AQ59" s="2"/>
      <c r="AR59" s="2"/>
      <c r="AS59" s="2"/>
      <c r="AT59" s="2"/>
      <c r="AU59">
        <f t="shared" si="17"/>
        <v>0</v>
      </c>
    </row>
    <row r="60" spans="1:47" ht="12.75">
      <c r="A60" s="4">
        <v>1997</v>
      </c>
      <c r="B60" s="2"/>
      <c r="C60" s="2"/>
      <c r="D60" s="2"/>
      <c r="E60" s="2"/>
      <c r="F60" s="2"/>
      <c r="G60">
        <f t="shared" si="12"/>
        <v>0</v>
      </c>
      <c r="I60" s="4">
        <v>1997</v>
      </c>
      <c r="J60" s="2"/>
      <c r="K60" s="2"/>
      <c r="L60" s="2"/>
      <c r="M60" s="2"/>
      <c r="N60" s="2"/>
      <c r="O60">
        <f t="shared" si="13"/>
        <v>0</v>
      </c>
      <c r="Q60" s="4">
        <v>1997</v>
      </c>
      <c r="R60" s="2"/>
      <c r="S60" s="2"/>
      <c r="T60" s="2"/>
      <c r="U60" s="2"/>
      <c r="V60" s="2"/>
      <c r="W60">
        <f t="shared" si="14"/>
        <v>0</v>
      </c>
      <c r="Y60" s="4">
        <v>1997</v>
      </c>
      <c r="Z60" s="2"/>
      <c r="AA60" s="2"/>
      <c r="AB60" s="2"/>
      <c r="AC60" s="2"/>
      <c r="AD60" s="2"/>
      <c r="AE60">
        <f t="shared" si="15"/>
        <v>0</v>
      </c>
      <c r="AG60" s="4">
        <v>1997</v>
      </c>
      <c r="AH60" s="2"/>
      <c r="AI60" s="2"/>
      <c r="AJ60" s="2"/>
      <c r="AK60" s="2"/>
      <c r="AL60" s="2"/>
      <c r="AM60">
        <f t="shared" si="16"/>
        <v>0</v>
      </c>
      <c r="AO60" s="4">
        <v>1997</v>
      </c>
      <c r="AP60" s="2"/>
      <c r="AQ60" s="2"/>
      <c r="AR60" s="2"/>
      <c r="AS60" s="2"/>
      <c r="AT60" s="2"/>
      <c r="AU60">
        <f t="shared" si="17"/>
        <v>0</v>
      </c>
    </row>
    <row r="61" spans="1:47" ht="12.75">
      <c r="A61" s="4">
        <v>1998</v>
      </c>
      <c r="B61" s="2"/>
      <c r="C61" s="2"/>
      <c r="D61" s="2"/>
      <c r="E61" s="2"/>
      <c r="F61" s="2"/>
      <c r="G61">
        <f t="shared" si="12"/>
        <v>0</v>
      </c>
      <c r="I61" s="4">
        <v>1998</v>
      </c>
      <c r="J61" s="2"/>
      <c r="K61" s="2"/>
      <c r="L61" s="2"/>
      <c r="M61" s="2"/>
      <c r="N61" s="2"/>
      <c r="O61">
        <f t="shared" si="13"/>
        <v>0</v>
      </c>
      <c r="Q61" s="4">
        <v>1998</v>
      </c>
      <c r="R61" s="2"/>
      <c r="S61" s="2"/>
      <c r="T61" s="2"/>
      <c r="U61" s="2"/>
      <c r="V61" s="2"/>
      <c r="W61">
        <f t="shared" si="14"/>
        <v>0</v>
      </c>
      <c r="Y61" s="4">
        <v>1998</v>
      </c>
      <c r="Z61" s="2"/>
      <c r="AA61" s="2"/>
      <c r="AB61" s="2"/>
      <c r="AC61" s="2"/>
      <c r="AD61" s="2"/>
      <c r="AE61">
        <f t="shared" si="15"/>
        <v>0</v>
      </c>
      <c r="AG61" s="4">
        <v>1998</v>
      </c>
      <c r="AH61" s="2"/>
      <c r="AI61" s="2"/>
      <c r="AJ61" s="2"/>
      <c r="AK61" s="2"/>
      <c r="AL61" s="2"/>
      <c r="AM61">
        <f t="shared" si="16"/>
        <v>0</v>
      </c>
      <c r="AO61" s="4">
        <v>1998</v>
      </c>
      <c r="AP61" s="2"/>
      <c r="AQ61" s="2"/>
      <c r="AR61" s="2"/>
      <c r="AS61" s="2"/>
      <c r="AT61" s="2"/>
      <c r="AU61">
        <f t="shared" si="17"/>
        <v>0</v>
      </c>
    </row>
    <row r="62" spans="1:47" ht="12.75">
      <c r="A62" s="4">
        <v>1999</v>
      </c>
      <c r="B62" s="2"/>
      <c r="C62" s="2"/>
      <c r="D62" s="2"/>
      <c r="E62" s="2"/>
      <c r="F62" s="2"/>
      <c r="G62">
        <f t="shared" si="12"/>
        <v>0</v>
      </c>
      <c r="I62" s="4">
        <v>1999</v>
      </c>
      <c r="J62" s="2"/>
      <c r="K62" s="2"/>
      <c r="L62" s="2"/>
      <c r="M62" s="2"/>
      <c r="N62" s="2"/>
      <c r="O62">
        <f t="shared" si="13"/>
        <v>0</v>
      </c>
      <c r="Q62" s="4">
        <v>1999</v>
      </c>
      <c r="R62" s="2"/>
      <c r="S62" s="2"/>
      <c r="T62" s="2"/>
      <c r="U62" s="2"/>
      <c r="V62" s="2"/>
      <c r="W62">
        <f t="shared" si="14"/>
        <v>0</v>
      </c>
      <c r="Y62" s="4">
        <v>1999</v>
      </c>
      <c r="Z62" s="2"/>
      <c r="AA62" s="2"/>
      <c r="AB62" s="2"/>
      <c r="AC62" s="2"/>
      <c r="AD62" s="2"/>
      <c r="AE62">
        <f t="shared" si="15"/>
        <v>0</v>
      </c>
      <c r="AG62" s="4">
        <v>1999</v>
      </c>
      <c r="AH62" s="2"/>
      <c r="AI62" s="2"/>
      <c r="AJ62" s="2"/>
      <c r="AK62" s="2"/>
      <c r="AL62" s="2"/>
      <c r="AM62">
        <f t="shared" si="16"/>
        <v>0</v>
      </c>
      <c r="AO62" s="4">
        <v>1999</v>
      </c>
      <c r="AP62" s="2"/>
      <c r="AQ62" s="2"/>
      <c r="AR62" s="2"/>
      <c r="AS62" s="2"/>
      <c r="AT62" s="2"/>
      <c r="AU62">
        <f t="shared" si="17"/>
        <v>0</v>
      </c>
    </row>
    <row r="63" spans="1:47" ht="12.75">
      <c r="A63" s="4" t="s">
        <v>14</v>
      </c>
      <c r="B63" s="2">
        <f>SUM(B46:B62)</f>
        <v>0</v>
      </c>
      <c r="C63" s="2">
        <f>SUM(C46:C62)</f>
        <v>0</v>
      </c>
      <c r="D63" s="2">
        <f>SUM(D46:D62)</f>
        <v>0</v>
      </c>
      <c r="E63" s="2">
        <f>SUM(E46:E62)</f>
        <v>0</v>
      </c>
      <c r="F63" s="2">
        <f>SUM(F46:F62)</f>
        <v>0</v>
      </c>
      <c r="G63">
        <f t="shared" si="12"/>
        <v>0</v>
      </c>
      <c r="I63" s="4" t="s">
        <v>14</v>
      </c>
      <c r="J63" s="2">
        <f>SUM(J46:J62)</f>
        <v>0</v>
      </c>
      <c r="K63" s="2">
        <f>SUM(K46:K62)</f>
        <v>0</v>
      </c>
      <c r="L63" s="2">
        <f>SUM(L46:L62)</f>
        <v>0</v>
      </c>
      <c r="M63" s="2">
        <f>SUM(M46:M62)</f>
        <v>0</v>
      </c>
      <c r="N63" s="2">
        <f>SUM(N46:N62)</f>
        <v>0</v>
      </c>
      <c r="O63">
        <f t="shared" si="13"/>
        <v>0</v>
      </c>
      <c r="Q63" s="4" t="s">
        <v>14</v>
      </c>
      <c r="W63">
        <f t="shared" si="14"/>
        <v>0</v>
      </c>
      <c r="Y63" s="4" t="s">
        <v>14</v>
      </c>
      <c r="Z63" s="2">
        <f>SUM(Z46:Z62)</f>
        <v>0</v>
      </c>
      <c r="AA63" s="2">
        <f>SUM(AA46:AA62)</f>
        <v>0</v>
      </c>
      <c r="AB63" s="2">
        <f>SUM(AB46:AB62)</f>
        <v>0</v>
      </c>
      <c r="AC63" s="2">
        <f>SUM(AC46:AC62)</f>
        <v>0</v>
      </c>
      <c r="AD63" s="2">
        <f>SUM(AD46:AD62)</f>
        <v>0</v>
      </c>
      <c r="AE63">
        <f t="shared" si="15"/>
        <v>0</v>
      </c>
      <c r="AG63" s="4" t="s">
        <v>14</v>
      </c>
      <c r="AH63" s="2">
        <f>SUM(AH46:AH62)</f>
        <v>0</v>
      </c>
      <c r="AI63" s="2">
        <f>SUM(AI46:AI62)</f>
        <v>0</v>
      </c>
      <c r="AJ63" s="2">
        <f>SUM(AJ46:AJ62)</f>
        <v>0</v>
      </c>
      <c r="AK63" s="2">
        <f>SUM(AK46:AK62)</f>
        <v>0</v>
      </c>
      <c r="AL63" s="2">
        <f>SUM(AL46:AL62)</f>
        <v>0</v>
      </c>
      <c r="AM63">
        <f t="shared" si="16"/>
        <v>0</v>
      </c>
      <c r="AO63" s="4" t="s">
        <v>14</v>
      </c>
      <c r="AP63" s="2">
        <f>SUM(AP46:AP62)</f>
        <v>0</v>
      </c>
      <c r="AQ63" s="2">
        <f>SUM(AQ46:AQ62)</f>
        <v>0</v>
      </c>
      <c r="AR63" s="2">
        <f>SUM(AR46:AR62)</f>
        <v>0</v>
      </c>
      <c r="AS63" s="2">
        <f>SUM(AS46:AS62)</f>
        <v>0</v>
      </c>
      <c r="AT63" s="2">
        <f>SUM(AT46:AT62)</f>
        <v>0</v>
      </c>
      <c r="AU63">
        <f t="shared" si="17"/>
        <v>0</v>
      </c>
    </row>
    <row r="64" spans="9:41" ht="12.75">
      <c r="I64" s="4"/>
      <c r="Q64" s="4"/>
      <c r="Y64" s="4"/>
      <c r="AG64" s="4"/>
      <c r="AO64" s="4"/>
    </row>
    <row r="65" spans="1:41" ht="12.75">
      <c r="A65" s="4" t="s">
        <v>12</v>
      </c>
      <c r="I65" s="4" t="s">
        <v>13</v>
      </c>
      <c r="Q65" s="4" t="s">
        <v>29</v>
      </c>
      <c r="Y65" s="4" t="s">
        <v>30</v>
      </c>
      <c r="AG65" s="4" t="s">
        <v>27</v>
      </c>
      <c r="AO65" s="4" t="s">
        <v>28</v>
      </c>
    </row>
    <row r="66" spans="1:47" ht="12.75">
      <c r="A66" s="4" t="s">
        <v>10</v>
      </c>
      <c r="B66" s="12" t="s">
        <v>1</v>
      </c>
      <c r="C66" s="12" t="s">
        <v>6</v>
      </c>
      <c r="D66" s="12" t="s">
        <v>7</v>
      </c>
      <c r="E66" s="12" t="s">
        <v>2</v>
      </c>
      <c r="F66" s="12" t="s">
        <v>5</v>
      </c>
      <c r="G66" s="12" t="s">
        <v>14</v>
      </c>
      <c r="I66" s="4" t="s">
        <v>10</v>
      </c>
      <c r="J66" s="12" t="s">
        <v>1</v>
      </c>
      <c r="K66" s="12" t="s">
        <v>6</v>
      </c>
      <c r="L66" s="12" t="s">
        <v>7</v>
      </c>
      <c r="M66" s="12" t="s">
        <v>2</v>
      </c>
      <c r="N66" s="12" t="s">
        <v>5</v>
      </c>
      <c r="O66" s="12" t="s">
        <v>14</v>
      </c>
      <c r="Q66" s="4" t="s">
        <v>10</v>
      </c>
      <c r="R66" s="12" t="s">
        <v>1</v>
      </c>
      <c r="S66" s="12" t="s">
        <v>6</v>
      </c>
      <c r="T66" s="12" t="s">
        <v>7</v>
      </c>
      <c r="U66" s="12" t="s">
        <v>2</v>
      </c>
      <c r="V66" s="12" t="s">
        <v>5</v>
      </c>
      <c r="W66" s="12" t="s">
        <v>14</v>
      </c>
      <c r="Y66" s="4" t="s">
        <v>10</v>
      </c>
      <c r="Z66" s="12" t="s">
        <v>1</v>
      </c>
      <c r="AA66" s="12" t="s">
        <v>6</v>
      </c>
      <c r="AB66" s="12" t="s">
        <v>7</v>
      </c>
      <c r="AC66" s="12" t="s">
        <v>2</v>
      </c>
      <c r="AD66" s="12" t="s">
        <v>5</v>
      </c>
      <c r="AE66" s="12" t="s">
        <v>14</v>
      </c>
      <c r="AG66" s="4" t="s">
        <v>10</v>
      </c>
      <c r="AH66" s="12" t="s">
        <v>1</v>
      </c>
      <c r="AI66" s="12" t="s">
        <v>6</v>
      </c>
      <c r="AJ66" s="12" t="s">
        <v>7</v>
      </c>
      <c r="AK66" s="12" t="s">
        <v>2</v>
      </c>
      <c r="AL66" s="12" t="s">
        <v>5</v>
      </c>
      <c r="AM66" s="12" t="s">
        <v>14</v>
      </c>
      <c r="AO66" s="4" t="s">
        <v>10</v>
      </c>
      <c r="AP66" s="12" t="s">
        <v>1</v>
      </c>
      <c r="AQ66" s="12" t="s">
        <v>6</v>
      </c>
      <c r="AR66" s="12" t="s">
        <v>7</v>
      </c>
      <c r="AS66" s="12" t="s">
        <v>2</v>
      </c>
      <c r="AT66" s="12" t="s">
        <v>5</v>
      </c>
      <c r="AU66" s="12" t="s">
        <v>14</v>
      </c>
    </row>
    <row r="67" spans="1:47" ht="12.75">
      <c r="A67" s="4">
        <v>1983</v>
      </c>
      <c r="B67">
        <f aca="true" t="shared" si="18" ref="B67:G82">B46+B25</f>
        <v>339</v>
      </c>
      <c r="C67">
        <f t="shared" si="18"/>
        <v>1211</v>
      </c>
      <c r="D67">
        <f t="shared" si="18"/>
        <v>499</v>
      </c>
      <c r="E67">
        <f t="shared" si="18"/>
        <v>189</v>
      </c>
      <c r="F67">
        <f t="shared" si="18"/>
        <v>530</v>
      </c>
      <c r="G67">
        <f t="shared" si="18"/>
        <v>2768</v>
      </c>
      <c r="I67" s="4">
        <v>1983</v>
      </c>
      <c r="J67">
        <f aca="true" t="shared" si="19" ref="J67:O82">J46+J25</f>
        <v>389</v>
      </c>
      <c r="K67">
        <f t="shared" si="19"/>
        <v>1442</v>
      </c>
      <c r="L67">
        <f t="shared" si="19"/>
        <v>541</v>
      </c>
      <c r="M67">
        <f t="shared" si="19"/>
        <v>236</v>
      </c>
      <c r="N67">
        <f t="shared" si="19"/>
        <v>468</v>
      </c>
      <c r="O67">
        <f t="shared" si="19"/>
        <v>3076</v>
      </c>
      <c r="Q67" s="4">
        <v>1983</v>
      </c>
      <c r="R67">
        <f aca="true" t="shared" si="20" ref="R67:W82">R46+R25</f>
        <v>23</v>
      </c>
      <c r="S67">
        <f t="shared" si="20"/>
        <v>18</v>
      </c>
      <c r="T67">
        <f t="shared" si="20"/>
        <v>6</v>
      </c>
      <c r="U67">
        <f t="shared" si="20"/>
        <v>4</v>
      </c>
      <c r="V67">
        <f t="shared" si="20"/>
        <v>13</v>
      </c>
      <c r="W67">
        <f t="shared" si="20"/>
        <v>64</v>
      </c>
      <c r="Y67" s="4">
        <v>1983</v>
      </c>
      <c r="Z67">
        <f aca="true" t="shared" si="21" ref="Z67:AE82">Z46+Z25</f>
        <v>3</v>
      </c>
      <c r="AA67">
        <f t="shared" si="21"/>
        <v>8</v>
      </c>
      <c r="AB67">
        <f t="shared" si="21"/>
        <v>4</v>
      </c>
      <c r="AC67">
        <f t="shared" si="21"/>
        <v>1</v>
      </c>
      <c r="AD67">
        <f t="shared" si="21"/>
        <v>4</v>
      </c>
      <c r="AE67">
        <f t="shared" si="21"/>
        <v>20</v>
      </c>
      <c r="AG67" s="4">
        <v>1983</v>
      </c>
      <c r="AH67">
        <f aca="true" t="shared" si="22" ref="AH67:AM82">AH46+AH25</f>
        <v>289</v>
      </c>
      <c r="AI67">
        <f t="shared" si="22"/>
        <v>1133</v>
      </c>
      <c r="AJ67">
        <f t="shared" si="22"/>
        <v>282</v>
      </c>
      <c r="AK67">
        <f t="shared" si="22"/>
        <v>291</v>
      </c>
      <c r="AL67">
        <f t="shared" si="22"/>
        <v>347</v>
      </c>
      <c r="AM67">
        <f t="shared" si="22"/>
        <v>2342</v>
      </c>
      <c r="AO67" s="4">
        <v>1983</v>
      </c>
      <c r="AP67">
        <f aca="true" t="shared" si="23" ref="AP67:AU82">AP46+AP25</f>
        <v>0</v>
      </c>
      <c r="AQ67">
        <f t="shared" si="23"/>
        <v>0</v>
      </c>
      <c r="AR67">
        <f t="shared" si="23"/>
        <v>0</v>
      </c>
      <c r="AS67">
        <f t="shared" si="23"/>
        <v>0</v>
      </c>
      <c r="AT67">
        <f t="shared" si="23"/>
        <v>0</v>
      </c>
      <c r="AU67">
        <f t="shared" si="23"/>
        <v>0</v>
      </c>
    </row>
    <row r="68" spans="1:47" ht="12.75">
      <c r="A68" s="4">
        <v>1984</v>
      </c>
      <c r="B68">
        <f t="shared" si="18"/>
        <v>508</v>
      </c>
      <c r="C68">
        <f t="shared" si="18"/>
        <v>1571</v>
      </c>
      <c r="D68">
        <f t="shared" si="18"/>
        <v>736</v>
      </c>
      <c r="E68">
        <f t="shared" si="18"/>
        <v>254</v>
      </c>
      <c r="F68">
        <f t="shared" si="18"/>
        <v>595</v>
      </c>
      <c r="G68">
        <f t="shared" si="18"/>
        <v>3664</v>
      </c>
      <c r="I68" s="4">
        <v>1984</v>
      </c>
      <c r="J68">
        <f t="shared" si="19"/>
        <v>564</v>
      </c>
      <c r="K68">
        <f t="shared" si="19"/>
        <v>1960</v>
      </c>
      <c r="L68">
        <f t="shared" si="19"/>
        <v>852</v>
      </c>
      <c r="M68">
        <f t="shared" si="19"/>
        <v>383</v>
      </c>
      <c r="N68">
        <f t="shared" si="19"/>
        <v>494</v>
      </c>
      <c r="O68">
        <f t="shared" si="19"/>
        <v>4253</v>
      </c>
      <c r="Q68" s="4">
        <v>1984</v>
      </c>
      <c r="R68">
        <f t="shared" si="20"/>
        <v>19</v>
      </c>
      <c r="S68">
        <f t="shared" si="20"/>
        <v>22</v>
      </c>
      <c r="T68">
        <f t="shared" si="20"/>
        <v>12</v>
      </c>
      <c r="U68">
        <f t="shared" si="20"/>
        <v>2</v>
      </c>
      <c r="V68">
        <f t="shared" si="20"/>
        <v>9</v>
      </c>
      <c r="W68">
        <f t="shared" si="20"/>
        <v>64</v>
      </c>
      <c r="Y68" s="4">
        <v>1984</v>
      </c>
      <c r="Z68">
        <f t="shared" si="21"/>
        <v>7</v>
      </c>
      <c r="AA68">
        <f t="shared" si="21"/>
        <v>11</v>
      </c>
      <c r="AB68">
        <f t="shared" si="21"/>
        <v>5</v>
      </c>
      <c r="AC68">
        <f t="shared" si="21"/>
        <v>1</v>
      </c>
      <c r="AD68">
        <f t="shared" si="21"/>
        <v>2</v>
      </c>
      <c r="AE68">
        <f t="shared" si="21"/>
        <v>26</v>
      </c>
      <c r="AG68" s="4">
        <v>1984</v>
      </c>
      <c r="AH68">
        <f t="shared" si="22"/>
        <v>434</v>
      </c>
      <c r="AI68">
        <f t="shared" si="22"/>
        <v>1556</v>
      </c>
      <c r="AJ68">
        <f t="shared" si="22"/>
        <v>421</v>
      </c>
      <c r="AK68">
        <f t="shared" si="22"/>
        <v>448</v>
      </c>
      <c r="AL68">
        <f t="shared" si="22"/>
        <v>340</v>
      </c>
      <c r="AM68">
        <f t="shared" si="22"/>
        <v>3199</v>
      </c>
      <c r="AO68" s="4">
        <v>1984</v>
      </c>
      <c r="AP68">
        <f t="shared" si="23"/>
        <v>0</v>
      </c>
      <c r="AQ68">
        <f t="shared" si="23"/>
        <v>0</v>
      </c>
      <c r="AR68">
        <f t="shared" si="23"/>
        <v>0</v>
      </c>
      <c r="AS68">
        <f t="shared" si="23"/>
        <v>0</v>
      </c>
      <c r="AT68">
        <f t="shared" si="23"/>
        <v>0</v>
      </c>
      <c r="AU68">
        <f t="shared" si="23"/>
        <v>0</v>
      </c>
    </row>
    <row r="69" spans="1:47" ht="12.75">
      <c r="A69" s="4">
        <v>1985</v>
      </c>
      <c r="B69">
        <f t="shared" si="18"/>
        <v>567</v>
      </c>
      <c r="C69">
        <f t="shared" si="18"/>
        <v>2028</v>
      </c>
      <c r="D69">
        <f t="shared" si="18"/>
        <v>987</v>
      </c>
      <c r="E69">
        <f t="shared" si="18"/>
        <v>411</v>
      </c>
      <c r="F69">
        <f t="shared" si="18"/>
        <v>834</v>
      </c>
      <c r="G69">
        <f t="shared" si="18"/>
        <v>4827</v>
      </c>
      <c r="I69" s="4">
        <v>1985</v>
      </c>
      <c r="J69">
        <f t="shared" si="19"/>
        <v>753</v>
      </c>
      <c r="K69">
        <f t="shared" si="19"/>
        <v>2725</v>
      </c>
      <c r="L69">
        <f t="shared" si="19"/>
        <v>1112</v>
      </c>
      <c r="M69">
        <f t="shared" si="19"/>
        <v>723</v>
      </c>
      <c r="N69">
        <f t="shared" si="19"/>
        <v>623</v>
      </c>
      <c r="O69">
        <f t="shared" si="19"/>
        <v>5936</v>
      </c>
      <c r="Q69" s="4">
        <v>1985</v>
      </c>
      <c r="R69">
        <f t="shared" si="20"/>
        <v>18</v>
      </c>
      <c r="S69">
        <f t="shared" si="20"/>
        <v>28</v>
      </c>
      <c r="T69">
        <f t="shared" si="20"/>
        <v>9</v>
      </c>
      <c r="U69">
        <f t="shared" si="20"/>
        <v>4</v>
      </c>
      <c r="V69">
        <f t="shared" si="20"/>
        <v>15</v>
      </c>
      <c r="W69">
        <f t="shared" si="20"/>
        <v>74</v>
      </c>
      <c r="Y69" s="4">
        <v>1985</v>
      </c>
      <c r="Z69">
        <f t="shared" si="21"/>
        <v>7</v>
      </c>
      <c r="AA69">
        <f t="shared" si="21"/>
        <v>6</v>
      </c>
      <c r="AB69">
        <f t="shared" si="21"/>
        <v>2</v>
      </c>
      <c r="AC69">
        <f t="shared" si="21"/>
        <v>0</v>
      </c>
      <c r="AD69">
        <f t="shared" si="21"/>
        <v>0</v>
      </c>
      <c r="AE69">
        <f t="shared" si="21"/>
        <v>15</v>
      </c>
      <c r="AG69" s="4">
        <v>1985</v>
      </c>
      <c r="AH69">
        <f t="shared" si="22"/>
        <v>614</v>
      </c>
      <c r="AI69">
        <f t="shared" si="22"/>
        <v>2055</v>
      </c>
      <c r="AJ69">
        <f t="shared" si="22"/>
        <v>694</v>
      </c>
      <c r="AK69">
        <f t="shared" si="22"/>
        <v>750</v>
      </c>
      <c r="AL69">
        <f t="shared" si="22"/>
        <v>500</v>
      </c>
      <c r="AM69">
        <f t="shared" si="22"/>
        <v>4613</v>
      </c>
      <c r="AO69" s="4">
        <v>1985</v>
      </c>
      <c r="AP69">
        <f t="shared" si="23"/>
        <v>0</v>
      </c>
      <c r="AQ69">
        <f t="shared" si="23"/>
        <v>0</v>
      </c>
      <c r="AR69">
        <f t="shared" si="23"/>
        <v>0</v>
      </c>
      <c r="AS69">
        <f t="shared" si="23"/>
        <v>0</v>
      </c>
      <c r="AT69">
        <f t="shared" si="23"/>
        <v>0</v>
      </c>
      <c r="AU69">
        <f t="shared" si="23"/>
        <v>0</v>
      </c>
    </row>
    <row r="70" spans="1:47" ht="12.75">
      <c r="A70" s="4">
        <v>1986</v>
      </c>
      <c r="B70">
        <f t="shared" si="18"/>
        <v>593</v>
      </c>
      <c r="C70">
        <f t="shared" si="18"/>
        <v>1803</v>
      </c>
      <c r="D70">
        <f t="shared" si="18"/>
        <v>1078</v>
      </c>
      <c r="E70">
        <f t="shared" si="18"/>
        <v>465</v>
      </c>
      <c r="F70">
        <f t="shared" si="18"/>
        <v>701</v>
      </c>
      <c r="G70">
        <f t="shared" si="18"/>
        <v>4640</v>
      </c>
      <c r="I70" s="4">
        <v>1986</v>
      </c>
      <c r="J70">
        <f t="shared" si="19"/>
        <v>772</v>
      </c>
      <c r="K70">
        <f t="shared" si="19"/>
        <v>2599</v>
      </c>
      <c r="L70">
        <f t="shared" si="19"/>
        <v>1121</v>
      </c>
      <c r="M70">
        <f t="shared" si="19"/>
        <v>997</v>
      </c>
      <c r="N70">
        <f t="shared" si="19"/>
        <v>604</v>
      </c>
      <c r="O70">
        <f t="shared" si="19"/>
        <v>6093</v>
      </c>
      <c r="Q70" s="4">
        <v>1986</v>
      </c>
      <c r="R70">
        <f t="shared" si="20"/>
        <v>24</v>
      </c>
      <c r="S70">
        <f t="shared" si="20"/>
        <v>25</v>
      </c>
      <c r="T70">
        <f t="shared" si="20"/>
        <v>22</v>
      </c>
      <c r="U70">
        <f t="shared" si="20"/>
        <v>16</v>
      </c>
      <c r="V70">
        <f t="shared" si="20"/>
        <v>8</v>
      </c>
      <c r="W70">
        <f t="shared" si="20"/>
        <v>95</v>
      </c>
      <c r="Y70" s="4">
        <v>1986</v>
      </c>
      <c r="Z70">
        <f t="shared" si="21"/>
        <v>2</v>
      </c>
      <c r="AA70">
        <f t="shared" si="21"/>
        <v>8</v>
      </c>
      <c r="AB70">
        <f t="shared" si="21"/>
        <v>2</v>
      </c>
      <c r="AC70">
        <f t="shared" si="21"/>
        <v>1</v>
      </c>
      <c r="AD70">
        <f t="shared" si="21"/>
        <v>1</v>
      </c>
      <c r="AE70">
        <f t="shared" si="21"/>
        <v>14</v>
      </c>
      <c r="AG70" s="4">
        <v>1986</v>
      </c>
      <c r="AH70">
        <f t="shared" si="22"/>
        <v>559</v>
      </c>
      <c r="AI70">
        <f t="shared" si="22"/>
        <v>2018</v>
      </c>
      <c r="AJ70">
        <f t="shared" si="22"/>
        <v>787</v>
      </c>
      <c r="AK70">
        <f t="shared" si="22"/>
        <v>962</v>
      </c>
      <c r="AL70">
        <f t="shared" si="22"/>
        <v>507</v>
      </c>
      <c r="AM70">
        <f t="shared" si="22"/>
        <v>4833</v>
      </c>
      <c r="AO70" s="4">
        <v>1986</v>
      </c>
      <c r="AP70">
        <f t="shared" si="23"/>
        <v>0</v>
      </c>
      <c r="AQ70">
        <f t="shared" si="23"/>
        <v>0</v>
      </c>
      <c r="AR70">
        <f t="shared" si="23"/>
        <v>0</v>
      </c>
      <c r="AS70">
        <f t="shared" si="23"/>
        <v>0</v>
      </c>
      <c r="AT70">
        <f t="shared" si="23"/>
        <v>0</v>
      </c>
      <c r="AU70">
        <f t="shared" si="23"/>
        <v>0</v>
      </c>
    </row>
    <row r="71" spans="1:47" ht="12.75">
      <c r="A71" s="4">
        <v>1987</v>
      </c>
      <c r="B71">
        <f t="shared" si="18"/>
        <v>460</v>
      </c>
      <c r="C71">
        <f t="shared" si="18"/>
        <v>1411</v>
      </c>
      <c r="D71">
        <f t="shared" si="18"/>
        <v>1027</v>
      </c>
      <c r="E71">
        <f t="shared" si="18"/>
        <v>509</v>
      </c>
      <c r="F71">
        <f t="shared" si="18"/>
        <v>635</v>
      </c>
      <c r="G71">
        <f t="shared" si="18"/>
        <v>4042</v>
      </c>
      <c r="I71" s="4">
        <v>1987</v>
      </c>
      <c r="J71">
        <f t="shared" si="19"/>
        <v>421</v>
      </c>
      <c r="K71">
        <f t="shared" si="19"/>
        <v>1752</v>
      </c>
      <c r="L71">
        <f t="shared" si="19"/>
        <v>956</v>
      </c>
      <c r="M71">
        <f t="shared" si="19"/>
        <v>1073</v>
      </c>
      <c r="N71">
        <f t="shared" si="19"/>
        <v>407</v>
      </c>
      <c r="O71">
        <f t="shared" si="19"/>
        <v>4609</v>
      </c>
      <c r="Q71" s="4">
        <v>1987</v>
      </c>
      <c r="R71">
        <f t="shared" si="20"/>
        <v>18</v>
      </c>
      <c r="S71">
        <f t="shared" si="20"/>
        <v>16</v>
      </c>
      <c r="T71">
        <f t="shared" si="20"/>
        <v>16</v>
      </c>
      <c r="U71">
        <f t="shared" si="20"/>
        <v>5</v>
      </c>
      <c r="V71">
        <f t="shared" si="20"/>
        <v>12</v>
      </c>
      <c r="W71">
        <f t="shared" si="20"/>
        <v>67</v>
      </c>
      <c r="Y71" s="4">
        <v>1987</v>
      </c>
      <c r="Z71">
        <f t="shared" si="21"/>
        <v>0</v>
      </c>
      <c r="AA71">
        <f t="shared" si="21"/>
        <v>5</v>
      </c>
      <c r="AB71">
        <f t="shared" si="21"/>
        <v>2</v>
      </c>
      <c r="AC71">
        <f t="shared" si="21"/>
        <v>0</v>
      </c>
      <c r="AD71">
        <f t="shared" si="21"/>
        <v>0</v>
      </c>
      <c r="AE71">
        <f t="shared" si="21"/>
        <v>7</v>
      </c>
      <c r="AG71" s="4">
        <v>1987</v>
      </c>
      <c r="AH71">
        <f t="shared" si="22"/>
        <v>394</v>
      </c>
      <c r="AI71">
        <f t="shared" si="22"/>
        <v>1417</v>
      </c>
      <c r="AJ71">
        <f t="shared" si="22"/>
        <v>756</v>
      </c>
      <c r="AK71">
        <f t="shared" si="22"/>
        <v>990</v>
      </c>
      <c r="AL71">
        <f t="shared" si="22"/>
        <v>406</v>
      </c>
      <c r="AM71">
        <f t="shared" si="22"/>
        <v>3963</v>
      </c>
      <c r="AO71" s="4">
        <v>1987</v>
      </c>
      <c r="AP71">
        <f t="shared" si="23"/>
        <v>0</v>
      </c>
      <c r="AQ71">
        <f t="shared" si="23"/>
        <v>0</v>
      </c>
      <c r="AR71">
        <f t="shared" si="23"/>
        <v>0</v>
      </c>
      <c r="AS71">
        <f t="shared" si="23"/>
        <v>0</v>
      </c>
      <c r="AT71">
        <f t="shared" si="23"/>
        <v>0</v>
      </c>
      <c r="AU71">
        <f t="shared" si="23"/>
        <v>0</v>
      </c>
    </row>
    <row r="72" spans="1:47" ht="12.75">
      <c r="A72" s="4">
        <v>1988</v>
      </c>
      <c r="B72">
        <f t="shared" si="18"/>
        <v>434</v>
      </c>
      <c r="C72">
        <f t="shared" si="18"/>
        <v>1333</v>
      </c>
      <c r="D72">
        <f t="shared" si="18"/>
        <v>1171</v>
      </c>
      <c r="E72">
        <f t="shared" si="18"/>
        <v>667</v>
      </c>
      <c r="F72">
        <f t="shared" si="18"/>
        <v>686</v>
      </c>
      <c r="G72">
        <f t="shared" si="18"/>
        <v>4291</v>
      </c>
      <c r="I72" s="4">
        <v>1988</v>
      </c>
      <c r="J72">
        <f t="shared" si="19"/>
        <v>520</v>
      </c>
      <c r="K72">
        <f t="shared" si="19"/>
        <v>1883</v>
      </c>
      <c r="L72">
        <f t="shared" si="19"/>
        <v>1126</v>
      </c>
      <c r="M72">
        <f t="shared" si="19"/>
        <v>1802</v>
      </c>
      <c r="N72">
        <f t="shared" si="19"/>
        <v>532</v>
      </c>
      <c r="O72">
        <f t="shared" si="19"/>
        <v>5863</v>
      </c>
      <c r="Q72" s="4">
        <v>1988</v>
      </c>
      <c r="R72">
        <f t="shared" si="20"/>
        <v>14</v>
      </c>
      <c r="S72">
        <f t="shared" si="20"/>
        <v>28</v>
      </c>
      <c r="T72">
        <f t="shared" si="20"/>
        <v>15</v>
      </c>
      <c r="U72">
        <f t="shared" si="20"/>
        <v>11</v>
      </c>
      <c r="V72">
        <f t="shared" si="20"/>
        <v>6</v>
      </c>
      <c r="W72">
        <f t="shared" si="20"/>
        <v>74</v>
      </c>
      <c r="Y72" s="4">
        <v>1988</v>
      </c>
      <c r="Z72">
        <f t="shared" si="21"/>
        <v>1</v>
      </c>
      <c r="AA72">
        <f t="shared" si="21"/>
        <v>4</v>
      </c>
      <c r="AB72">
        <f t="shared" si="21"/>
        <v>1</v>
      </c>
      <c r="AC72">
        <f t="shared" si="21"/>
        <v>0</v>
      </c>
      <c r="AD72">
        <f t="shared" si="21"/>
        <v>0</v>
      </c>
      <c r="AE72">
        <f t="shared" si="21"/>
        <v>6</v>
      </c>
      <c r="AG72" s="4">
        <v>1988</v>
      </c>
      <c r="AH72">
        <f t="shared" si="22"/>
        <v>376</v>
      </c>
      <c r="AI72">
        <f t="shared" si="22"/>
        <v>1503</v>
      </c>
      <c r="AJ72">
        <f t="shared" si="22"/>
        <v>1011</v>
      </c>
      <c r="AK72">
        <f t="shared" si="22"/>
        <v>1402</v>
      </c>
      <c r="AL72">
        <f t="shared" si="22"/>
        <v>468</v>
      </c>
      <c r="AM72">
        <f t="shared" si="22"/>
        <v>4760</v>
      </c>
      <c r="AO72" s="4">
        <v>1988</v>
      </c>
      <c r="AP72">
        <f t="shared" si="23"/>
        <v>0</v>
      </c>
      <c r="AQ72">
        <f t="shared" si="23"/>
        <v>0</v>
      </c>
      <c r="AR72">
        <f t="shared" si="23"/>
        <v>0</v>
      </c>
      <c r="AS72">
        <f t="shared" si="23"/>
        <v>0</v>
      </c>
      <c r="AT72">
        <f t="shared" si="23"/>
        <v>0</v>
      </c>
      <c r="AU72">
        <f t="shared" si="23"/>
        <v>0</v>
      </c>
    </row>
    <row r="73" spans="1:47" ht="12.75">
      <c r="A73" s="4">
        <v>1989</v>
      </c>
      <c r="B73">
        <f t="shared" si="18"/>
        <v>502</v>
      </c>
      <c r="C73">
        <f t="shared" si="18"/>
        <v>1581</v>
      </c>
      <c r="D73">
        <f t="shared" si="18"/>
        <v>1413</v>
      </c>
      <c r="E73">
        <f t="shared" si="18"/>
        <v>955</v>
      </c>
      <c r="F73">
        <f t="shared" si="18"/>
        <v>811</v>
      </c>
      <c r="G73">
        <f t="shared" si="18"/>
        <v>5262</v>
      </c>
      <c r="I73" s="4">
        <v>1989</v>
      </c>
      <c r="J73">
        <f t="shared" si="19"/>
        <v>664</v>
      </c>
      <c r="K73">
        <f t="shared" si="19"/>
        <v>2377</v>
      </c>
      <c r="L73">
        <f t="shared" si="19"/>
        <v>1347</v>
      </c>
      <c r="M73">
        <f t="shared" si="19"/>
        <v>2958</v>
      </c>
      <c r="N73">
        <f t="shared" si="19"/>
        <v>647</v>
      </c>
      <c r="O73">
        <f t="shared" si="19"/>
        <v>7993</v>
      </c>
      <c r="Q73" s="4">
        <v>1989</v>
      </c>
      <c r="R73">
        <f t="shared" si="20"/>
        <v>17</v>
      </c>
      <c r="S73">
        <f t="shared" si="20"/>
        <v>27</v>
      </c>
      <c r="T73">
        <f t="shared" si="20"/>
        <v>15</v>
      </c>
      <c r="U73">
        <f t="shared" si="20"/>
        <v>16</v>
      </c>
      <c r="V73">
        <f t="shared" si="20"/>
        <v>8</v>
      </c>
      <c r="W73">
        <f t="shared" si="20"/>
        <v>83</v>
      </c>
      <c r="Y73" s="4">
        <v>1989</v>
      </c>
      <c r="Z73">
        <f t="shared" si="21"/>
        <v>1</v>
      </c>
      <c r="AA73">
        <f t="shared" si="21"/>
        <v>2</v>
      </c>
      <c r="AB73">
        <f t="shared" si="21"/>
        <v>3</v>
      </c>
      <c r="AC73">
        <f t="shared" si="21"/>
        <v>1</v>
      </c>
      <c r="AD73">
        <f t="shared" si="21"/>
        <v>3</v>
      </c>
      <c r="AE73">
        <f t="shared" si="21"/>
        <v>10</v>
      </c>
      <c r="AG73" s="4">
        <v>1989</v>
      </c>
      <c r="AH73">
        <f t="shared" si="22"/>
        <v>511</v>
      </c>
      <c r="AI73">
        <f t="shared" si="22"/>
        <v>1916</v>
      </c>
      <c r="AJ73">
        <f t="shared" si="22"/>
        <v>1209</v>
      </c>
      <c r="AK73">
        <f t="shared" si="22"/>
        <v>1999</v>
      </c>
      <c r="AL73">
        <f t="shared" si="22"/>
        <v>539</v>
      </c>
      <c r="AM73">
        <f t="shared" si="22"/>
        <v>6174</v>
      </c>
      <c r="AO73" s="4">
        <v>1989</v>
      </c>
      <c r="AP73">
        <f t="shared" si="23"/>
        <v>0</v>
      </c>
      <c r="AQ73">
        <f t="shared" si="23"/>
        <v>0</v>
      </c>
      <c r="AR73">
        <f t="shared" si="23"/>
        <v>0</v>
      </c>
      <c r="AS73">
        <f t="shared" si="23"/>
        <v>0</v>
      </c>
      <c r="AT73">
        <f t="shared" si="23"/>
        <v>0</v>
      </c>
      <c r="AU73">
        <f t="shared" si="23"/>
        <v>0</v>
      </c>
    </row>
    <row r="74" spans="1:47" ht="12.75">
      <c r="A74" s="4">
        <v>1990</v>
      </c>
      <c r="B74">
        <f t="shared" si="18"/>
        <v>530</v>
      </c>
      <c r="C74">
        <f t="shared" si="18"/>
        <v>1529</v>
      </c>
      <c r="D74">
        <f t="shared" si="18"/>
        <v>1642</v>
      </c>
      <c r="E74">
        <f t="shared" si="18"/>
        <v>1131</v>
      </c>
      <c r="F74">
        <f t="shared" si="18"/>
        <v>898</v>
      </c>
      <c r="G74">
        <f t="shared" si="18"/>
        <v>5730</v>
      </c>
      <c r="I74" s="4">
        <v>1990</v>
      </c>
      <c r="J74">
        <f t="shared" si="19"/>
        <v>687</v>
      </c>
      <c r="K74">
        <f t="shared" si="19"/>
        <v>2552</v>
      </c>
      <c r="L74">
        <f t="shared" si="19"/>
        <v>1569</v>
      </c>
      <c r="M74">
        <f t="shared" si="19"/>
        <v>3126</v>
      </c>
      <c r="N74">
        <f t="shared" si="19"/>
        <v>745</v>
      </c>
      <c r="O74">
        <f t="shared" si="19"/>
        <v>8679</v>
      </c>
      <c r="Q74" s="4">
        <v>1990</v>
      </c>
      <c r="R74">
        <f t="shared" si="20"/>
        <v>33</v>
      </c>
      <c r="S74">
        <f t="shared" si="20"/>
        <v>21</v>
      </c>
      <c r="T74">
        <f t="shared" si="20"/>
        <v>31</v>
      </c>
      <c r="U74">
        <f t="shared" si="20"/>
        <v>16</v>
      </c>
      <c r="V74">
        <f t="shared" si="20"/>
        <v>10</v>
      </c>
      <c r="W74">
        <f t="shared" si="20"/>
        <v>111</v>
      </c>
      <c r="Y74" s="4">
        <v>1990</v>
      </c>
      <c r="Z74">
        <f t="shared" si="21"/>
        <v>2</v>
      </c>
      <c r="AA74">
        <f t="shared" si="21"/>
        <v>7</v>
      </c>
      <c r="AB74">
        <f t="shared" si="21"/>
        <v>3</v>
      </c>
      <c r="AC74">
        <f t="shared" si="21"/>
        <v>0</v>
      </c>
      <c r="AD74">
        <f t="shared" si="21"/>
        <v>2</v>
      </c>
      <c r="AE74">
        <f t="shared" si="21"/>
        <v>14</v>
      </c>
      <c r="AG74" s="4">
        <v>1990</v>
      </c>
      <c r="AH74">
        <f t="shared" si="22"/>
        <v>571</v>
      </c>
      <c r="AI74">
        <f t="shared" si="22"/>
        <v>1881</v>
      </c>
      <c r="AJ74">
        <f t="shared" si="22"/>
        <v>1353</v>
      </c>
      <c r="AK74">
        <f t="shared" si="22"/>
        <v>2239</v>
      </c>
      <c r="AL74">
        <f t="shared" si="22"/>
        <v>715</v>
      </c>
      <c r="AM74">
        <f t="shared" si="22"/>
        <v>6759</v>
      </c>
      <c r="AO74" s="4">
        <v>1990</v>
      </c>
      <c r="AP74">
        <f t="shared" si="23"/>
        <v>0</v>
      </c>
      <c r="AQ74">
        <f t="shared" si="23"/>
        <v>0</v>
      </c>
      <c r="AR74">
        <f t="shared" si="23"/>
        <v>0</v>
      </c>
      <c r="AS74">
        <f t="shared" si="23"/>
        <v>0</v>
      </c>
      <c r="AT74">
        <f t="shared" si="23"/>
        <v>0</v>
      </c>
      <c r="AU74">
        <f t="shared" si="23"/>
        <v>0</v>
      </c>
    </row>
    <row r="75" spans="1:47" ht="12.75">
      <c r="A75" s="4">
        <v>1991</v>
      </c>
      <c r="B75">
        <f t="shared" si="18"/>
        <v>572</v>
      </c>
      <c r="C75">
        <f t="shared" si="18"/>
        <v>1557</v>
      </c>
      <c r="D75">
        <f t="shared" si="18"/>
        <v>1697</v>
      </c>
      <c r="E75">
        <f t="shared" si="18"/>
        <v>1252</v>
      </c>
      <c r="F75">
        <f t="shared" si="18"/>
        <v>1077</v>
      </c>
      <c r="G75">
        <f t="shared" si="18"/>
        <v>6155</v>
      </c>
      <c r="I75" s="4">
        <v>1991</v>
      </c>
      <c r="J75">
        <f t="shared" si="19"/>
        <v>771</v>
      </c>
      <c r="K75">
        <f t="shared" si="19"/>
        <v>2711</v>
      </c>
      <c r="L75">
        <f t="shared" si="19"/>
        <v>1767</v>
      </c>
      <c r="M75">
        <f t="shared" si="19"/>
        <v>3121</v>
      </c>
      <c r="N75">
        <f t="shared" si="19"/>
        <v>880</v>
      </c>
      <c r="O75">
        <f t="shared" si="19"/>
        <v>9250</v>
      </c>
      <c r="Q75" s="4">
        <v>1991</v>
      </c>
      <c r="R75">
        <f t="shared" si="20"/>
        <v>24</v>
      </c>
      <c r="S75">
        <f t="shared" si="20"/>
        <v>28</v>
      </c>
      <c r="T75">
        <f t="shared" si="20"/>
        <v>36</v>
      </c>
      <c r="U75">
        <f t="shared" si="20"/>
        <v>22</v>
      </c>
      <c r="V75">
        <f t="shared" si="20"/>
        <v>22</v>
      </c>
      <c r="W75">
        <f t="shared" si="20"/>
        <v>132</v>
      </c>
      <c r="Y75" s="4">
        <v>1991</v>
      </c>
      <c r="Z75">
        <f t="shared" si="21"/>
        <v>4</v>
      </c>
      <c r="AA75">
        <f t="shared" si="21"/>
        <v>5</v>
      </c>
      <c r="AB75">
        <f t="shared" si="21"/>
        <v>5</v>
      </c>
      <c r="AC75">
        <f t="shared" si="21"/>
        <v>3</v>
      </c>
      <c r="AD75">
        <f t="shared" si="21"/>
        <v>1</v>
      </c>
      <c r="AE75">
        <f t="shared" si="21"/>
        <v>18</v>
      </c>
      <c r="AG75" s="4">
        <v>1991</v>
      </c>
      <c r="AH75">
        <f t="shared" si="22"/>
        <v>636</v>
      </c>
      <c r="AI75">
        <f t="shared" si="22"/>
        <v>2007</v>
      </c>
      <c r="AJ75">
        <f t="shared" si="22"/>
        <v>1573</v>
      </c>
      <c r="AK75">
        <f t="shared" si="22"/>
        <v>2308</v>
      </c>
      <c r="AL75">
        <f t="shared" si="22"/>
        <v>924</v>
      </c>
      <c r="AM75">
        <f t="shared" si="22"/>
        <v>7448</v>
      </c>
      <c r="AO75" s="4">
        <v>1991</v>
      </c>
      <c r="AP75">
        <f t="shared" si="23"/>
        <v>0</v>
      </c>
      <c r="AQ75">
        <f t="shared" si="23"/>
        <v>0</v>
      </c>
      <c r="AR75">
        <f t="shared" si="23"/>
        <v>0</v>
      </c>
      <c r="AS75">
        <f t="shared" si="23"/>
        <v>0</v>
      </c>
      <c r="AT75">
        <f t="shared" si="23"/>
        <v>0</v>
      </c>
      <c r="AU75">
        <f t="shared" si="23"/>
        <v>0</v>
      </c>
    </row>
    <row r="76" spans="1:47" ht="12.75">
      <c r="A76" s="4">
        <v>1992</v>
      </c>
      <c r="B76">
        <f t="shared" si="18"/>
        <v>516</v>
      </c>
      <c r="C76">
        <f t="shared" si="18"/>
        <v>1556</v>
      </c>
      <c r="D76">
        <f t="shared" si="18"/>
        <v>1657</v>
      </c>
      <c r="E76">
        <f t="shared" si="18"/>
        <v>1432</v>
      </c>
      <c r="F76">
        <f t="shared" si="18"/>
        <v>1139</v>
      </c>
      <c r="G76">
        <f t="shared" si="18"/>
        <v>6300</v>
      </c>
      <c r="I76" s="4">
        <v>1992</v>
      </c>
      <c r="J76">
        <f t="shared" si="19"/>
        <v>797</v>
      </c>
      <c r="K76">
        <f t="shared" si="19"/>
        <v>2812</v>
      </c>
      <c r="L76">
        <f t="shared" si="19"/>
        <v>1721</v>
      </c>
      <c r="M76">
        <f t="shared" si="19"/>
        <v>3082</v>
      </c>
      <c r="N76">
        <f t="shared" si="19"/>
        <v>1074</v>
      </c>
      <c r="O76">
        <f t="shared" si="19"/>
        <v>9486</v>
      </c>
      <c r="Q76" s="4">
        <v>1992</v>
      </c>
      <c r="R76">
        <f t="shared" si="20"/>
        <v>32</v>
      </c>
      <c r="S76">
        <f t="shared" si="20"/>
        <v>29</v>
      </c>
      <c r="T76">
        <f t="shared" si="20"/>
        <v>27</v>
      </c>
      <c r="U76">
        <f t="shared" si="20"/>
        <v>25</v>
      </c>
      <c r="V76">
        <f t="shared" si="20"/>
        <v>20</v>
      </c>
      <c r="W76">
        <f t="shared" si="20"/>
        <v>133</v>
      </c>
      <c r="Y76" s="4">
        <v>1992</v>
      </c>
      <c r="Z76">
        <f t="shared" si="21"/>
        <v>6</v>
      </c>
      <c r="AA76">
        <f t="shared" si="21"/>
        <v>6</v>
      </c>
      <c r="AB76">
        <f t="shared" si="21"/>
        <v>12</v>
      </c>
      <c r="AC76">
        <f t="shared" si="21"/>
        <v>6</v>
      </c>
      <c r="AD76">
        <f t="shared" si="21"/>
        <v>2</v>
      </c>
      <c r="AE76">
        <f t="shared" si="21"/>
        <v>32</v>
      </c>
      <c r="AG76" s="4">
        <v>1992</v>
      </c>
      <c r="AH76">
        <f t="shared" si="22"/>
        <v>622</v>
      </c>
      <c r="AI76">
        <f t="shared" si="22"/>
        <v>2023</v>
      </c>
      <c r="AJ76">
        <f t="shared" si="22"/>
        <v>1513</v>
      </c>
      <c r="AK76">
        <f t="shared" si="22"/>
        <v>2414</v>
      </c>
      <c r="AL76">
        <f t="shared" si="22"/>
        <v>988</v>
      </c>
      <c r="AM76">
        <f t="shared" si="22"/>
        <v>7560</v>
      </c>
      <c r="AO76" s="4">
        <v>1992</v>
      </c>
      <c r="AP76">
        <f t="shared" si="23"/>
        <v>0</v>
      </c>
      <c r="AQ76">
        <f t="shared" si="23"/>
        <v>0</v>
      </c>
      <c r="AR76">
        <f t="shared" si="23"/>
        <v>0</v>
      </c>
      <c r="AS76">
        <f t="shared" si="23"/>
        <v>0</v>
      </c>
      <c r="AT76">
        <f t="shared" si="23"/>
        <v>0</v>
      </c>
      <c r="AU76">
        <f t="shared" si="23"/>
        <v>0</v>
      </c>
    </row>
    <row r="77" spans="1:47" ht="12.75">
      <c r="A77" s="4">
        <v>1993</v>
      </c>
      <c r="B77">
        <f t="shared" si="18"/>
        <v>620</v>
      </c>
      <c r="C77">
        <f t="shared" si="18"/>
        <v>1440</v>
      </c>
      <c r="D77">
        <f t="shared" si="18"/>
        <v>1770</v>
      </c>
      <c r="E77">
        <f t="shared" si="18"/>
        <v>1715</v>
      </c>
      <c r="F77">
        <f t="shared" si="18"/>
        <v>1217</v>
      </c>
      <c r="G77">
        <f t="shared" si="18"/>
        <v>6762</v>
      </c>
      <c r="I77" s="4">
        <v>1993</v>
      </c>
      <c r="J77">
        <f t="shared" si="19"/>
        <v>875</v>
      </c>
      <c r="K77">
        <f t="shared" si="19"/>
        <v>2794</v>
      </c>
      <c r="L77">
        <f t="shared" si="19"/>
        <v>1852</v>
      </c>
      <c r="M77">
        <f t="shared" si="19"/>
        <v>3001</v>
      </c>
      <c r="N77">
        <f t="shared" si="19"/>
        <v>1151</v>
      </c>
      <c r="O77">
        <f t="shared" si="19"/>
        <v>9673</v>
      </c>
      <c r="Q77" s="4">
        <v>1993</v>
      </c>
      <c r="R77">
        <f t="shared" si="20"/>
        <v>33</v>
      </c>
      <c r="S77">
        <f t="shared" si="20"/>
        <v>36</v>
      </c>
      <c r="T77">
        <f t="shared" si="20"/>
        <v>28</v>
      </c>
      <c r="U77">
        <f t="shared" si="20"/>
        <v>32</v>
      </c>
      <c r="V77">
        <f t="shared" si="20"/>
        <v>31</v>
      </c>
      <c r="W77">
        <f t="shared" si="20"/>
        <v>160</v>
      </c>
      <c r="Y77" s="4">
        <v>1993</v>
      </c>
      <c r="Z77">
        <f t="shared" si="21"/>
        <v>5</v>
      </c>
      <c r="AA77">
        <f t="shared" si="21"/>
        <v>18</v>
      </c>
      <c r="AB77">
        <f t="shared" si="21"/>
        <v>9</v>
      </c>
      <c r="AC77">
        <f t="shared" si="21"/>
        <v>5</v>
      </c>
      <c r="AD77">
        <f t="shared" si="21"/>
        <v>5</v>
      </c>
      <c r="AE77">
        <f t="shared" si="21"/>
        <v>42</v>
      </c>
      <c r="AG77" s="4">
        <v>1993</v>
      </c>
      <c r="AH77">
        <f t="shared" si="22"/>
        <v>686</v>
      </c>
      <c r="AI77">
        <f t="shared" si="22"/>
        <v>1913</v>
      </c>
      <c r="AJ77">
        <f t="shared" si="22"/>
        <v>1678</v>
      </c>
      <c r="AK77">
        <f t="shared" si="22"/>
        <v>2491</v>
      </c>
      <c r="AL77">
        <f t="shared" si="22"/>
        <v>1064</v>
      </c>
      <c r="AM77">
        <f t="shared" si="22"/>
        <v>7832</v>
      </c>
      <c r="AO77" s="4">
        <v>1993</v>
      </c>
      <c r="AP77">
        <f t="shared" si="23"/>
        <v>0</v>
      </c>
      <c r="AQ77">
        <f t="shared" si="23"/>
        <v>0</v>
      </c>
      <c r="AR77">
        <f t="shared" si="23"/>
        <v>0</v>
      </c>
      <c r="AS77">
        <f t="shared" si="23"/>
        <v>0</v>
      </c>
      <c r="AT77">
        <f t="shared" si="23"/>
        <v>0</v>
      </c>
      <c r="AU77">
        <f t="shared" si="23"/>
        <v>0</v>
      </c>
    </row>
    <row r="78" spans="1:47" ht="12.75">
      <c r="A78" s="4">
        <v>1994</v>
      </c>
      <c r="B78">
        <f t="shared" si="18"/>
        <v>508</v>
      </c>
      <c r="C78">
        <f t="shared" si="18"/>
        <v>1134</v>
      </c>
      <c r="D78">
        <f t="shared" si="18"/>
        <v>1648</v>
      </c>
      <c r="E78">
        <f t="shared" si="18"/>
        <v>1849</v>
      </c>
      <c r="F78">
        <f t="shared" si="18"/>
        <v>1077</v>
      </c>
      <c r="G78">
        <f t="shared" si="18"/>
        <v>6216</v>
      </c>
      <c r="I78" s="4">
        <v>1994</v>
      </c>
      <c r="J78">
        <f t="shared" si="19"/>
        <v>780</v>
      </c>
      <c r="K78">
        <f t="shared" si="19"/>
        <v>2251</v>
      </c>
      <c r="L78">
        <f t="shared" si="19"/>
        <v>1644</v>
      </c>
      <c r="M78">
        <f t="shared" si="19"/>
        <v>2768</v>
      </c>
      <c r="N78">
        <f t="shared" si="19"/>
        <v>956</v>
      </c>
      <c r="O78">
        <f t="shared" si="19"/>
        <v>8399</v>
      </c>
      <c r="Q78" s="4">
        <v>1994</v>
      </c>
      <c r="R78">
        <f t="shared" si="20"/>
        <v>24</v>
      </c>
      <c r="S78">
        <f t="shared" si="20"/>
        <v>29</v>
      </c>
      <c r="T78">
        <f t="shared" si="20"/>
        <v>40</v>
      </c>
      <c r="U78">
        <f t="shared" si="20"/>
        <v>36</v>
      </c>
      <c r="V78">
        <f t="shared" si="20"/>
        <v>23</v>
      </c>
      <c r="W78">
        <f t="shared" si="20"/>
        <v>152</v>
      </c>
      <c r="Y78" s="4">
        <v>1994</v>
      </c>
      <c r="Z78">
        <f t="shared" si="21"/>
        <v>7</v>
      </c>
      <c r="AA78">
        <f t="shared" si="21"/>
        <v>9</v>
      </c>
      <c r="AB78">
        <f t="shared" si="21"/>
        <v>7</v>
      </c>
      <c r="AC78">
        <f t="shared" si="21"/>
        <v>13</v>
      </c>
      <c r="AD78">
        <f t="shared" si="21"/>
        <v>7</v>
      </c>
      <c r="AE78">
        <f t="shared" si="21"/>
        <v>43</v>
      </c>
      <c r="AG78" s="4">
        <v>1994</v>
      </c>
      <c r="AH78">
        <f t="shared" si="22"/>
        <v>552</v>
      </c>
      <c r="AI78">
        <f t="shared" si="22"/>
        <v>1400</v>
      </c>
      <c r="AJ78">
        <f t="shared" si="22"/>
        <v>1351</v>
      </c>
      <c r="AK78">
        <f t="shared" si="22"/>
        <v>2253</v>
      </c>
      <c r="AL78">
        <f t="shared" si="22"/>
        <v>921</v>
      </c>
      <c r="AM78">
        <f t="shared" si="22"/>
        <v>6477</v>
      </c>
      <c r="AO78" s="4">
        <v>1994</v>
      </c>
      <c r="AP78">
        <f t="shared" si="23"/>
        <v>0</v>
      </c>
      <c r="AQ78">
        <f t="shared" si="23"/>
        <v>0</v>
      </c>
      <c r="AR78">
        <f t="shared" si="23"/>
        <v>0</v>
      </c>
      <c r="AS78">
        <f t="shared" si="23"/>
        <v>0</v>
      </c>
      <c r="AT78">
        <f t="shared" si="23"/>
        <v>0</v>
      </c>
      <c r="AU78">
        <f t="shared" si="23"/>
        <v>0</v>
      </c>
    </row>
    <row r="79" spans="1:47" ht="12.75">
      <c r="A79" s="4">
        <v>1995</v>
      </c>
      <c r="B79">
        <f t="shared" si="18"/>
        <v>668</v>
      </c>
      <c r="C79">
        <f t="shared" si="18"/>
        <v>1235</v>
      </c>
      <c r="D79">
        <f t="shared" si="18"/>
        <v>1744</v>
      </c>
      <c r="E79">
        <f t="shared" si="18"/>
        <v>2240</v>
      </c>
      <c r="F79">
        <f t="shared" si="18"/>
        <v>1217</v>
      </c>
      <c r="G79">
        <f t="shared" si="18"/>
        <v>7104</v>
      </c>
      <c r="I79" s="4">
        <v>1995</v>
      </c>
      <c r="J79">
        <f t="shared" si="19"/>
        <v>722</v>
      </c>
      <c r="K79">
        <f t="shared" si="19"/>
        <v>2055</v>
      </c>
      <c r="L79">
        <f t="shared" si="19"/>
        <v>1673</v>
      </c>
      <c r="M79">
        <f t="shared" si="19"/>
        <v>3002</v>
      </c>
      <c r="N79">
        <f t="shared" si="19"/>
        <v>948</v>
      </c>
      <c r="O79">
        <f t="shared" si="19"/>
        <v>8400</v>
      </c>
      <c r="Q79" s="4">
        <v>1995</v>
      </c>
      <c r="R79">
        <f t="shared" si="20"/>
        <v>31</v>
      </c>
      <c r="S79">
        <f t="shared" si="20"/>
        <v>29</v>
      </c>
      <c r="T79">
        <f t="shared" si="20"/>
        <v>33</v>
      </c>
      <c r="U79">
        <f t="shared" si="20"/>
        <v>41</v>
      </c>
      <c r="V79">
        <f t="shared" si="20"/>
        <v>48</v>
      </c>
      <c r="W79">
        <f t="shared" si="20"/>
        <v>182</v>
      </c>
      <c r="Y79" s="4">
        <v>1995</v>
      </c>
      <c r="Z79">
        <f t="shared" si="21"/>
        <v>5</v>
      </c>
      <c r="AA79">
        <f t="shared" si="21"/>
        <v>8</v>
      </c>
      <c r="AB79">
        <f t="shared" si="21"/>
        <v>11</v>
      </c>
      <c r="AC79">
        <f t="shared" si="21"/>
        <v>11</v>
      </c>
      <c r="AD79">
        <f t="shared" si="21"/>
        <v>6</v>
      </c>
      <c r="AE79">
        <f t="shared" si="21"/>
        <v>41</v>
      </c>
      <c r="AG79" s="4">
        <v>1995</v>
      </c>
      <c r="AH79">
        <f t="shared" si="22"/>
        <v>599</v>
      </c>
      <c r="AI79">
        <f t="shared" si="22"/>
        <v>1249</v>
      </c>
      <c r="AJ79">
        <f t="shared" si="22"/>
        <v>1198</v>
      </c>
      <c r="AK79">
        <f t="shared" si="22"/>
        <v>2135</v>
      </c>
      <c r="AL79">
        <f t="shared" si="22"/>
        <v>883</v>
      </c>
      <c r="AM79">
        <f t="shared" si="22"/>
        <v>6064</v>
      </c>
      <c r="AO79" s="4">
        <v>1995</v>
      </c>
      <c r="AP79">
        <f t="shared" si="23"/>
        <v>0</v>
      </c>
      <c r="AQ79">
        <f t="shared" si="23"/>
        <v>0</v>
      </c>
      <c r="AR79">
        <f t="shared" si="23"/>
        <v>0</v>
      </c>
      <c r="AS79">
        <f t="shared" si="23"/>
        <v>0</v>
      </c>
      <c r="AT79">
        <f t="shared" si="23"/>
        <v>0</v>
      </c>
      <c r="AU79">
        <f t="shared" si="23"/>
        <v>0</v>
      </c>
    </row>
    <row r="80" spans="1:47" ht="12.75">
      <c r="A80" s="4">
        <v>1996</v>
      </c>
      <c r="B80">
        <f t="shared" si="18"/>
        <v>780</v>
      </c>
      <c r="C80">
        <f t="shared" si="18"/>
        <v>1268</v>
      </c>
      <c r="D80">
        <f t="shared" si="18"/>
        <v>1686</v>
      </c>
      <c r="E80">
        <f t="shared" si="18"/>
        <v>2436</v>
      </c>
      <c r="F80">
        <f t="shared" si="18"/>
        <v>1232</v>
      </c>
      <c r="G80">
        <f t="shared" si="18"/>
        <v>7402</v>
      </c>
      <c r="I80" s="4">
        <v>1996</v>
      </c>
      <c r="J80">
        <f t="shared" si="19"/>
        <v>776</v>
      </c>
      <c r="K80">
        <f t="shared" si="19"/>
        <v>1958</v>
      </c>
      <c r="L80">
        <f t="shared" si="19"/>
        <v>1780</v>
      </c>
      <c r="M80">
        <f t="shared" si="19"/>
        <v>3095</v>
      </c>
      <c r="N80">
        <f t="shared" si="19"/>
        <v>890</v>
      </c>
      <c r="O80">
        <f t="shared" si="19"/>
        <v>8499</v>
      </c>
      <c r="Q80" s="4">
        <v>1996</v>
      </c>
      <c r="R80">
        <f t="shared" si="20"/>
        <v>45</v>
      </c>
      <c r="S80">
        <f t="shared" si="20"/>
        <v>33</v>
      </c>
      <c r="T80">
        <f t="shared" si="20"/>
        <v>36</v>
      </c>
      <c r="U80">
        <f t="shared" si="20"/>
        <v>55</v>
      </c>
      <c r="V80">
        <f t="shared" si="20"/>
        <v>29</v>
      </c>
      <c r="W80">
        <f t="shared" si="20"/>
        <v>198</v>
      </c>
      <c r="Y80" s="4">
        <v>1996</v>
      </c>
      <c r="Z80">
        <f t="shared" si="21"/>
        <v>4</v>
      </c>
      <c r="AA80">
        <f t="shared" si="21"/>
        <v>15</v>
      </c>
      <c r="AB80">
        <f t="shared" si="21"/>
        <v>8</v>
      </c>
      <c r="AC80">
        <f t="shared" si="21"/>
        <v>16</v>
      </c>
      <c r="AD80">
        <f t="shared" si="21"/>
        <v>9</v>
      </c>
      <c r="AE80">
        <f t="shared" si="21"/>
        <v>52</v>
      </c>
      <c r="AG80" s="4">
        <v>1996</v>
      </c>
      <c r="AH80">
        <f t="shared" si="22"/>
        <v>607</v>
      </c>
      <c r="AI80">
        <f t="shared" si="22"/>
        <v>1133</v>
      </c>
      <c r="AJ80">
        <f t="shared" si="22"/>
        <v>1026</v>
      </c>
      <c r="AK80">
        <f t="shared" si="22"/>
        <v>2003</v>
      </c>
      <c r="AL80">
        <f t="shared" si="22"/>
        <v>872</v>
      </c>
      <c r="AM80">
        <f t="shared" si="22"/>
        <v>5641</v>
      </c>
      <c r="AO80" s="4">
        <v>1996</v>
      </c>
      <c r="AP80">
        <f t="shared" si="23"/>
        <v>0</v>
      </c>
      <c r="AQ80">
        <f t="shared" si="23"/>
        <v>0</v>
      </c>
      <c r="AR80">
        <f t="shared" si="23"/>
        <v>0</v>
      </c>
      <c r="AS80">
        <f t="shared" si="23"/>
        <v>0</v>
      </c>
      <c r="AT80">
        <f t="shared" si="23"/>
        <v>0</v>
      </c>
      <c r="AU80">
        <f t="shared" si="23"/>
        <v>0</v>
      </c>
    </row>
    <row r="81" spans="1:47" ht="12.75">
      <c r="A81" s="4">
        <v>1997</v>
      </c>
      <c r="B81">
        <f t="shared" si="18"/>
        <v>857</v>
      </c>
      <c r="C81">
        <f t="shared" si="18"/>
        <v>1348</v>
      </c>
      <c r="D81">
        <f t="shared" si="18"/>
        <v>1742</v>
      </c>
      <c r="E81">
        <f t="shared" si="18"/>
        <v>3099</v>
      </c>
      <c r="F81">
        <f t="shared" si="18"/>
        <v>1203</v>
      </c>
      <c r="G81">
        <f t="shared" si="18"/>
        <v>8249</v>
      </c>
      <c r="I81" s="4">
        <v>1997</v>
      </c>
      <c r="J81">
        <f t="shared" si="19"/>
        <v>909</v>
      </c>
      <c r="K81">
        <f t="shared" si="19"/>
        <v>2093</v>
      </c>
      <c r="L81">
        <f t="shared" si="19"/>
        <v>1846</v>
      </c>
      <c r="M81">
        <f t="shared" si="19"/>
        <v>3786</v>
      </c>
      <c r="N81">
        <f t="shared" si="19"/>
        <v>979</v>
      </c>
      <c r="O81">
        <f t="shared" si="19"/>
        <v>9613</v>
      </c>
      <c r="Q81" s="4">
        <v>1997</v>
      </c>
      <c r="R81">
        <f t="shared" si="20"/>
        <v>47</v>
      </c>
      <c r="S81">
        <f t="shared" si="20"/>
        <v>13</v>
      </c>
      <c r="T81">
        <f t="shared" si="20"/>
        <v>41</v>
      </c>
      <c r="U81">
        <f t="shared" si="20"/>
        <v>58</v>
      </c>
      <c r="V81">
        <f t="shared" si="20"/>
        <v>38</v>
      </c>
      <c r="W81">
        <f t="shared" si="20"/>
        <v>197</v>
      </c>
      <c r="Y81" s="4">
        <v>1997</v>
      </c>
      <c r="Z81">
        <f t="shared" si="21"/>
        <v>6</v>
      </c>
      <c r="AA81">
        <f t="shared" si="21"/>
        <v>10</v>
      </c>
      <c r="AB81">
        <f t="shared" si="21"/>
        <v>12</v>
      </c>
      <c r="AC81">
        <f t="shared" si="21"/>
        <v>25</v>
      </c>
      <c r="AD81">
        <f t="shared" si="21"/>
        <v>4</v>
      </c>
      <c r="AE81">
        <f t="shared" si="21"/>
        <v>57</v>
      </c>
      <c r="AG81" s="4">
        <v>1997</v>
      </c>
      <c r="AH81">
        <f t="shared" si="22"/>
        <v>636</v>
      </c>
      <c r="AI81">
        <f t="shared" si="22"/>
        <v>1118</v>
      </c>
      <c r="AJ81">
        <f t="shared" si="22"/>
        <v>965</v>
      </c>
      <c r="AK81">
        <f t="shared" si="22"/>
        <v>2111</v>
      </c>
      <c r="AL81">
        <f t="shared" si="22"/>
        <v>860</v>
      </c>
      <c r="AM81">
        <f t="shared" si="22"/>
        <v>5690</v>
      </c>
      <c r="AO81" s="4">
        <v>1997</v>
      </c>
      <c r="AP81">
        <f t="shared" si="23"/>
        <v>0</v>
      </c>
      <c r="AQ81">
        <f t="shared" si="23"/>
        <v>0</v>
      </c>
      <c r="AR81">
        <f t="shared" si="23"/>
        <v>0</v>
      </c>
      <c r="AS81">
        <f t="shared" si="23"/>
        <v>0</v>
      </c>
      <c r="AT81">
        <f t="shared" si="23"/>
        <v>0</v>
      </c>
      <c r="AU81">
        <f t="shared" si="23"/>
        <v>0</v>
      </c>
    </row>
    <row r="82" spans="1:47" ht="12.75">
      <c r="A82" s="4">
        <v>1998</v>
      </c>
      <c r="B82">
        <f t="shared" si="18"/>
        <v>921</v>
      </c>
      <c r="C82">
        <f t="shared" si="18"/>
        <v>1278</v>
      </c>
      <c r="D82">
        <f t="shared" si="18"/>
        <v>1794</v>
      </c>
      <c r="E82">
        <f t="shared" si="18"/>
        <v>3482</v>
      </c>
      <c r="F82">
        <f t="shared" si="18"/>
        <v>1238</v>
      </c>
      <c r="G82">
        <f t="shared" si="18"/>
        <v>8713</v>
      </c>
      <c r="I82" s="4">
        <v>1998</v>
      </c>
      <c r="J82">
        <f t="shared" si="19"/>
        <v>1020</v>
      </c>
      <c r="K82">
        <f t="shared" si="19"/>
        <v>1988</v>
      </c>
      <c r="L82">
        <f t="shared" si="19"/>
        <v>1893</v>
      </c>
      <c r="M82">
        <f t="shared" si="19"/>
        <v>4466</v>
      </c>
      <c r="N82">
        <f t="shared" si="19"/>
        <v>882</v>
      </c>
      <c r="O82">
        <f t="shared" si="19"/>
        <v>10249</v>
      </c>
      <c r="Q82" s="4">
        <v>1998</v>
      </c>
      <c r="R82">
        <f t="shared" si="20"/>
        <v>42</v>
      </c>
      <c r="S82">
        <f t="shared" si="20"/>
        <v>30</v>
      </c>
      <c r="T82">
        <f t="shared" si="20"/>
        <v>42</v>
      </c>
      <c r="U82">
        <f t="shared" si="20"/>
        <v>65</v>
      </c>
      <c r="V82">
        <f t="shared" si="20"/>
        <v>40</v>
      </c>
      <c r="W82">
        <f t="shared" si="20"/>
        <v>219</v>
      </c>
      <c r="Y82" s="4">
        <v>1998</v>
      </c>
      <c r="Z82">
        <f t="shared" si="21"/>
        <v>8</v>
      </c>
      <c r="AA82">
        <f t="shared" si="21"/>
        <v>5</v>
      </c>
      <c r="AB82">
        <f t="shared" si="21"/>
        <v>6</v>
      </c>
      <c r="AC82">
        <f t="shared" si="21"/>
        <v>25</v>
      </c>
      <c r="AD82">
        <f t="shared" si="21"/>
        <v>11</v>
      </c>
      <c r="AE82">
        <f t="shared" si="21"/>
        <v>55</v>
      </c>
      <c r="AG82" s="4">
        <v>1998</v>
      </c>
      <c r="AH82">
        <f t="shared" si="22"/>
        <v>583</v>
      </c>
      <c r="AI82">
        <f t="shared" si="22"/>
        <v>869</v>
      </c>
      <c r="AJ82">
        <f t="shared" si="22"/>
        <v>847</v>
      </c>
      <c r="AK82">
        <f t="shared" si="22"/>
        <v>2037</v>
      </c>
      <c r="AL82">
        <f t="shared" si="22"/>
        <v>789</v>
      </c>
      <c r="AM82">
        <f t="shared" si="22"/>
        <v>5125</v>
      </c>
      <c r="AO82" s="4">
        <v>1998</v>
      </c>
      <c r="AP82">
        <f t="shared" si="23"/>
        <v>0</v>
      </c>
      <c r="AQ82">
        <f t="shared" si="23"/>
        <v>0</v>
      </c>
      <c r="AR82">
        <f t="shared" si="23"/>
        <v>0</v>
      </c>
      <c r="AS82">
        <f t="shared" si="23"/>
        <v>0</v>
      </c>
      <c r="AT82">
        <f t="shared" si="23"/>
        <v>0</v>
      </c>
      <c r="AU82">
        <f t="shared" si="23"/>
        <v>0</v>
      </c>
    </row>
    <row r="83" spans="1:47" ht="12.75">
      <c r="A83" s="4">
        <v>1999</v>
      </c>
      <c r="B83">
        <f aca="true" t="shared" si="24" ref="B83:G83">B62+B41</f>
        <v>1023</v>
      </c>
      <c r="C83">
        <f t="shared" si="24"/>
        <v>1321</v>
      </c>
      <c r="D83">
        <f t="shared" si="24"/>
        <v>1758</v>
      </c>
      <c r="E83">
        <f t="shared" si="24"/>
        <v>3641</v>
      </c>
      <c r="F83">
        <f t="shared" si="24"/>
        <v>1206</v>
      </c>
      <c r="G83">
        <f t="shared" si="24"/>
        <v>8949</v>
      </c>
      <c r="I83" s="4">
        <v>1999</v>
      </c>
      <c r="J83">
        <f aca="true" t="shared" si="25" ref="J83:O83">J62+J41</f>
        <v>1094</v>
      </c>
      <c r="K83">
        <f t="shared" si="25"/>
        <v>2028</v>
      </c>
      <c r="L83">
        <f t="shared" si="25"/>
        <v>1893</v>
      </c>
      <c r="M83">
        <f t="shared" si="25"/>
        <v>4986</v>
      </c>
      <c r="N83">
        <f t="shared" si="25"/>
        <v>909</v>
      </c>
      <c r="O83">
        <f t="shared" si="25"/>
        <v>10910</v>
      </c>
      <c r="Q83" s="4">
        <v>1999</v>
      </c>
      <c r="R83">
        <f aca="true" t="shared" si="26" ref="R83:W83">R62+R41</f>
        <v>49</v>
      </c>
      <c r="S83">
        <f t="shared" si="26"/>
        <v>24</v>
      </c>
      <c r="T83">
        <f t="shared" si="26"/>
        <v>51</v>
      </c>
      <c r="U83">
        <f t="shared" si="26"/>
        <v>78</v>
      </c>
      <c r="V83">
        <f t="shared" si="26"/>
        <v>52</v>
      </c>
      <c r="W83">
        <f t="shared" si="26"/>
        <v>254</v>
      </c>
      <c r="Y83" s="4">
        <v>1999</v>
      </c>
      <c r="Z83">
        <f aca="true" t="shared" si="27" ref="Z83:AE83">Z62+Z41</f>
        <v>8</v>
      </c>
      <c r="AA83">
        <f t="shared" si="27"/>
        <v>8</v>
      </c>
      <c r="AB83">
        <f t="shared" si="27"/>
        <v>15</v>
      </c>
      <c r="AC83">
        <f t="shared" si="27"/>
        <v>20</v>
      </c>
      <c r="AD83">
        <f t="shared" si="27"/>
        <v>1</v>
      </c>
      <c r="AE83">
        <f t="shared" si="27"/>
        <v>52</v>
      </c>
      <c r="AG83" s="4">
        <v>1999</v>
      </c>
      <c r="AH83">
        <f aca="true" t="shared" si="28" ref="AH83:AM83">AH62+AH41</f>
        <v>587</v>
      </c>
      <c r="AI83">
        <f t="shared" si="28"/>
        <v>734</v>
      </c>
      <c r="AJ83">
        <f t="shared" si="28"/>
        <v>706</v>
      </c>
      <c r="AK83">
        <f t="shared" si="28"/>
        <v>1734</v>
      </c>
      <c r="AL83">
        <f t="shared" si="28"/>
        <v>633</v>
      </c>
      <c r="AM83">
        <f t="shared" si="28"/>
        <v>4394</v>
      </c>
      <c r="AO83" s="4">
        <v>1999</v>
      </c>
      <c r="AP83">
        <f aca="true" t="shared" si="29" ref="AP83:AU83">AP62+AP41</f>
        <v>0</v>
      </c>
      <c r="AQ83">
        <f t="shared" si="29"/>
        <v>0</v>
      </c>
      <c r="AR83">
        <f t="shared" si="29"/>
        <v>0</v>
      </c>
      <c r="AS83">
        <f t="shared" si="29"/>
        <v>0</v>
      </c>
      <c r="AT83">
        <f t="shared" si="29"/>
        <v>0</v>
      </c>
      <c r="AU83">
        <f t="shared" si="29"/>
        <v>0</v>
      </c>
    </row>
    <row r="84" spans="1:47" ht="12.75">
      <c r="A84" s="4" t="s">
        <v>14</v>
      </c>
      <c r="B84" s="2">
        <f>SUM(B67:B83)</f>
        <v>10398</v>
      </c>
      <c r="C84" s="2">
        <f>SUM(C67:C83)</f>
        <v>24604</v>
      </c>
      <c r="D84" s="2">
        <f>SUM(D67:D83)</f>
        <v>24049</v>
      </c>
      <c r="E84" s="2">
        <f>SUM(E67:E83)</f>
        <v>25727</v>
      </c>
      <c r="F84" s="2">
        <f>SUM(F67:F83)</f>
        <v>16296</v>
      </c>
      <c r="G84">
        <f>SUM(B84:F84)</f>
        <v>101074</v>
      </c>
      <c r="I84" s="4" t="s">
        <v>14</v>
      </c>
      <c r="J84" s="2">
        <f>SUM(J67:J83)</f>
        <v>12514</v>
      </c>
      <c r="K84" s="2">
        <f>SUM(K67:K83)</f>
        <v>37980</v>
      </c>
      <c r="L84" s="2">
        <f>SUM(L67:L83)</f>
        <v>24693</v>
      </c>
      <c r="M84" s="2">
        <f>SUM(M67:M83)</f>
        <v>42605</v>
      </c>
      <c r="N84" s="2">
        <f>SUM(N67:N83)</f>
        <v>13189</v>
      </c>
      <c r="O84">
        <f>SUM(J84:N84)</f>
        <v>130981</v>
      </c>
      <c r="Q84" s="4" t="s">
        <v>14</v>
      </c>
      <c r="R84" s="2">
        <f>SUM(R67:R83)</f>
        <v>493</v>
      </c>
      <c r="S84" s="2">
        <f>SUM(S67:S83)</f>
        <v>436</v>
      </c>
      <c r="T84" s="2">
        <f>SUM(T67:T83)</f>
        <v>460</v>
      </c>
      <c r="U84" s="2">
        <f>SUM(U67:U83)</f>
        <v>486</v>
      </c>
      <c r="V84" s="2">
        <f>SUM(V67:V83)</f>
        <v>384</v>
      </c>
      <c r="W84">
        <f>SUM(R84:V84)</f>
        <v>2259</v>
      </c>
      <c r="Y84" s="4" t="s">
        <v>14</v>
      </c>
      <c r="Z84" s="2">
        <f>SUM(Z67:Z83)</f>
        <v>76</v>
      </c>
      <c r="AA84" s="2">
        <f>SUM(AA67:AA83)</f>
        <v>135</v>
      </c>
      <c r="AB84" s="2">
        <f>SUM(AB67:AB83)</f>
        <v>107</v>
      </c>
      <c r="AC84" s="2">
        <f>SUM(AC67:AC83)</f>
        <v>128</v>
      </c>
      <c r="AD84" s="2">
        <f>SUM(AD67:AD83)</f>
        <v>58</v>
      </c>
      <c r="AE84">
        <f>SUM(Z84:AD84)</f>
        <v>504</v>
      </c>
      <c r="AG84" s="4" t="s">
        <v>14</v>
      </c>
      <c r="AH84" s="2">
        <f>SUM(AH67:AH83)</f>
        <v>9256</v>
      </c>
      <c r="AI84" s="2">
        <f>SUM(AI67:AI83)</f>
        <v>25925</v>
      </c>
      <c r="AJ84" s="2">
        <f>SUM(AJ67:AJ83)</f>
        <v>17370</v>
      </c>
      <c r="AK84" s="2">
        <f>SUM(AK67:AK83)</f>
        <v>28567</v>
      </c>
      <c r="AL84" s="2">
        <f>SUM(AL67:AL83)</f>
        <v>11756</v>
      </c>
      <c r="AM84">
        <f>SUM(AH84:AL84)</f>
        <v>92874</v>
      </c>
      <c r="AO84" s="4" t="s">
        <v>14</v>
      </c>
      <c r="AP84" s="2">
        <f>SUM(AP67:AP83)</f>
        <v>0</v>
      </c>
      <c r="AQ84" s="2">
        <f>SUM(AQ67:AQ83)</f>
        <v>0</v>
      </c>
      <c r="AR84" s="2">
        <f>SUM(AR67:AR83)</f>
        <v>0</v>
      </c>
      <c r="AS84" s="2">
        <f>SUM(AS67:AS83)</f>
        <v>0</v>
      </c>
      <c r="AT84" s="2">
        <f>SUM(AT67:AT83)</f>
        <v>0</v>
      </c>
      <c r="AU84">
        <f>SUM(AP84:AT84)</f>
        <v>0</v>
      </c>
    </row>
    <row r="85" spans="9:41" ht="12.75">
      <c r="I85" s="4"/>
      <c r="Q85" s="4"/>
      <c r="Y85" s="4"/>
      <c r="AG85" s="4"/>
      <c r="AO85" s="4"/>
    </row>
    <row r="86" spans="1:41" ht="12.75">
      <c r="A86" s="4" t="s">
        <v>12</v>
      </c>
      <c r="I86" s="4" t="s">
        <v>13</v>
      </c>
      <c r="Q86" s="4" t="s">
        <v>29</v>
      </c>
      <c r="Y86" s="4" t="s">
        <v>30</v>
      </c>
      <c r="AG86" s="4" t="s">
        <v>27</v>
      </c>
      <c r="AO86" s="4" t="s">
        <v>28</v>
      </c>
    </row>
    <row r="87" spans="1:47" ht="12.75">
      <c r="A87" s="4" t="s">
        <v>23</v>
      </c>
      <c r="B87" s="12" t="s">
        <v>1</v>
      </c>
      <c r="C87" s="12" t="s">
        <v>6</v>
      </c>
      <c r="D87" s="12" t="s">
        <v>7</v>
      </c>
      <c r="E87" s="12" t="s">
        <v>2</v>
      </c>
      <c r="F87" s="12" t="s">
        <v>5</v>
      </c>
      <c r="G87" s="12" t="s">
        <v>14</v>
      </c>
      <c r="I87" s="4" t="s">
        <v>23</v>
      </c>
      <c r="J87" s="12" t="s">
        <v>1</v>
      </c>
      <c r="K87" s="12" t="s">
        <v>6</v>
      </c>
      <c r="L87" s="12" t="s">
        <v>7</v>
      </c>
      <c r="M87" s="12" t="s">
        <v>2</v>
      </c>
      <c r="N87" s="12" t="s">
        <v>5</v>
      </c>
      <c r="O87" s="12" t="s">
        <v>14</v>
      </c>
      <c r="Q87" s="4" t="s">
        <v>23</v>
      </c>
      <c r="R87" s="12" t="s">
        <v>1</v>
      </c>
      <c r="S87" s="12" t="s">
        <v>6</v>
      </c>
      <c r="T87" s="12" t="s">
        <v>7</v>
      </c>
      <c r="U87" s="12" t="s">
        <v>2</v>
      </c>
      <c r="V87" s="12" t="s">
        <v>5</v>
      </c>
      <c r="W87" s="12" t="s">
        <v>14</v>
      </c>
      <c r="Y87" s="4" t="s">
        <v>23</v>
      </c>
      <c r="Z87" s="12" t="s">
        <v>1</v>
      </c>
      <c r="AA87" s="12" t="s">
        <v>6</v>
      </c>
      <c r="AB87" s="12" t="s">
        <v>7</v>
      </c>
      <c r="AC87" s="12" t="s">
        <v>2</v>
      </c>
      <c r="AD87" s="12" t="s">
        <v>5</v>
      </c>
      <c r="AE87" s="12" t="s">
        <v>14</v>
      </c>
      <c r="AG87" s="4" t="s">
        <v>23</v>
      </c>
      <c r="AH87" s="12" t="s">
        <v>1</v>
      </c>
      <c r="AI87" s="12" t="s">
        <v>6</v>
      </c>
      <c r="AJ87" s="12" t="s">
        <v>7</v>
      </c>
      <c r="AK87" s="12" t="s">
        <v>2</v>
      </c>
      <c r="AL87" s="12" t="s">
        <v>5</v>
      </c>
      <c r="AM87" s="12" t="s">
        <v>14</v>
      </c>
      <c r="AO87" s="4" t="s">
        <v>23</v>
      </c>
      <c r="AP87" s="12" t="s">
        <v>1</v>
      </c>
      <c r="AQ87" s="12" t="s">
        <v>6</v>
      </c>
      <c r="AR87" s="12" t="s">
        <v>7</v>
      </c>
      <c r="AS87" s="12" t="s">
        <v>2</v>
      </c>
      <c r="AT87" s="12" t="s">
        <v>5</v>
      </c>
      <c r="AU87" s="12" t="s">
        <v>14</v>
      </c>
    </row>
    <row r="88" spans="1:47" ht="12.75">
      <c r="A88" s="4">
        <v>1983</v>
      </c>
      <c r="B88">
        <v>18</v>
      </c>
      <c r="C88">
        <v>112</v>
      </c>
      <c r="D88">
        <v>46</v>
      </c>
      <c r="E88">
        <v>9</v>
      </c>
      <c r="F88">
        <v>25</v>
      </c>
      <c r="G88">
        <f aca="true" t="shared" si="30" ref="G88:G105">SUM(B88:F88)</f>
        <v>210</v>
      </c>
      <c r="I88" s="4">
        <v>1983</v>
      </c>
      <c r="J88">
        <v>4</v>
      </c>
      <c r="K88">
        <v>65</v>
      </c>
      <c r="L88">
        <v>28</v>
      </c>
      <c r="M88">
        <v>9</v>
      </c>
      <c r="N88">
        <v>7</v>
      </c>
      <c r="O88">
        <f aca="true" t="shared" si="31" ref="O88:O105">SUM(J88:N88)</f>
        <v>113</v>
      </c>
      <c r="Q88" s="4">
        <v>1983</v>
      </c>
      <c r="S88">
        <v>2</v>
      </c>
      <c r="W88">
        <f aca="true" t="shared" si="32" ref="W88:W105">SUM(R88:V88)</f>
        <v>2</v>
      </c>
      <c r="Y88" s="4">
        <v>1983</v>
      </c>
      <c r="AE88">
        <f aca="true" t="shared" si="33" ref="AE88:AE105">SUM(Z88:AD88)</f>
        <v>0</v>
      </c>
      <c r="AG88" s="4">
        <v>1983</v>
      </c>
      <c r="AH88">
        <v>4</v>
      </c>
      <c r="AI88">
        <v>53</v>
      </c>
      <c r="AJ88">
        <v>18</v>
      </c>
      <c r="AK88">
        <v>11</v>
      </c>
      <c r="AL88">
        <v>17</v>
      </c>
      <c r="AM88">
        <f aca="true" t="shared" si="34" ref="AM88:AM105">SUM(AH88:AL88)</f>
        <v>103</v>
      </c>
      <c r="AO88" s="4">
        <v>1983</v>
      </c>
      <c r="AU88">
        <f aca="true" t="shared" si="35" ref="AU88:AU105">SUM(AP88:AT88)</f>
        <v>0</v>
      </c>
    </row>
    <row r="89" spans="1:47" ht="12.75">
      <c r="A89" s="4">
        <v>1984</v>
      </c>
      <c r="B89">
        <v>11</v>
      </c>
      <c r="C89">
        <v>111</v>
      </c>
      <c r="D89">
        <v>62</v>
      </c>
      <c r="E89">
        <v>12</v>
      </c>
      <c r="F89">
        <v>35</v>
      </c>
      <c r="G89">
        <f t="shared" si="30"/>
        <v>231</v>
      </c>
      <c r="I89" s="4">
        <v>1984</v>
      </c>
      <c r="J89">
        <v>10</v>
      </c>
      <c r="K89">
        <v>150</v>
      </c>
      <c r="L89">
        <v>41</v>
      </c>
      <c r="M89">
        <v>23</v>
      </c>
      <c r="N89">
        <v>23</v>
      </c>
      <c r="O89">
        <f t="shared" si="31"/>
        <v>247</v>
      </c>
      <c r="Q89" s="4">
        <v>1984</v>
      </c>
      <c r="S89">
        <v>1</v>
      </c>
      <c r="V89">
        <v>1</v>
      </c>
      <c r="W89">
        <f t="shared" si="32"/>
        <v>2</v>
      </c>
      <c r="Y89" s="4">
        <v>1984</v>
      </c>
      <c r="AE89">
        <f t="shared" si="33"/>
        <v>0</v>
      </c>
      <c r="AG89" s="4">
        <v>1984</v>
      </c>
      <c r="AH89">
        <v>11</v>
      </c>
      <c r="AI89">
        <v>94</v>
      </c>
      <c r="AJ89">
        <v>36</v>
      </c>
      <c r="AK89">
        <v>19</v>
      </c>
      <c r="AL89">
        <v>12</v>
      </c>
      <c r="AM89">
        <f t="shared" si="34"/>
        <v>172</v>
      </c>
      <c r="AO89" s="4">
        <v>1984</v>
      </c>
      <c r="AU89">
        <f t="shared" si="35"/>
        <v>0</v>
      </c>
    </row>
    <row r="90" spans="1:47" ht="12.75">
      <c r="A90" s="4">
        <v>1985</v>
      </c>
      <c r="B90">
        <v>54</v>
      </c>
      <c r="C90">
        <v>194</v>
      </c>
      <c r="D90">
        <v>104</v>
      </c>
      <c r="E90">
        <v>40</v>
      </c>
      <c r="F90">
        <v>75</v>
      </c>
      <c r="G90">
        <f t="shared" si="30"/>
        <v>467</v>
      </c>
      <c r="I90" s="4">
        <v>1985</v>
      </c>
      <c r="J90">
        <v>48</v>
      </c>
      <c r="K90">
        <v>282</v>
      </c>
      <c r="L90">
        <v>92</v>
      </c>
      <c r="M90">
        <v>64</v>
      </c>
      <c r="N90">
        <v>50</v>
      </c>
      <c r="O90">
        <f t="shared" si="31"/>
        <v>536</v>
      </c>
      <c r="Q90" s="4">
        <v>1985</v>
      </c>
      <c r="R90">
        <v>2</v>
      </c>
      <c r="T90">
        <v>2</v>
      </c>
      <c r="W90">
        <f t="shared" si="32"/>
        <v>4</v>
      </c>
      <c r="Y90" s="4">
        <v>1985</v>
      </c>
      <c r="AA90">
        <v>1</v>
      </c>
      <c r="AB90">
        <v>2</v>
      </c>
      <c r="AE90">
        <f t="shared" si="33"/>
        <v>3</v>
      </c>
      <c r="AG90" s="4">
        <v>1985</v>
      </c>
      <c r="AH90">
        <v>35</v>
      </c>
      <c r="AI90">
        <v>179</v>
      </c>
      <c r="AJ90">
        <v>49</v>
      </c>
      <c r="AK90">
        <v>64</v>
      </c>
      <c r="AL90">
        <v>44</v>
      </c>
      <c r="AM90">
        <f t="shared" si="34"/>
        <v>371</v>
      </c>
      <c r="AO90" s="4">
        <v>1985</v>
      </c>
      <c r="AU90">
        <f t="shared" si="35"/>
        <v>0</v>
      </c>
    </row>
    <row r="91" spans="1:47" ht="12.75">
      <c r="A91" s="4">
        <v>1986</v>
      </c>
      <c r="B91">
        <v>362</v>
      </c>
      <c r="C91" s="2">
        <v>1068</v>
      </c>
      <c r="D91">
        <v>510</v>
      </c>
      <c r="E91">
        <v>240</v>
      </c>
      <c r="F91">
        <v>384</v>
      </c>
      <c r="G91">
        <f t="shared" si="30"/>
        <v>2564</v>
      </c>
      <c r="I91" s="4">
        <v>1986</v>
      </c>
      <c r="J91">
        <v>570</v>
      </c>
      <c r="K91" s="2">
        <v>1883</v>
      </c>
      <c r="L91">
        <v>566</v>
      </c>
      <c r="M91">
        <v>609</v>
      </c>
      <c r="N91">
        <v>336</v>
      </c>
      <c r="O91">
        <f t="shared" si="31"/>
        <v>3964</v>
      </c>
      <c r="Q91" s="4">
        <v>1986</v>
      </c>
      <c r="R91">
        <v>4</v>
      </c>
      <c r="S91">
        <v>15</v>
      </c>
      <c r="T91">
        <v>3</v>
      </c>
      <c r="U91">
        <v>1</v>
      </c>
      <c r="V91">
        <v>2</v>
      </c>
      <c r="W91">
        <f t="shared" si="32"/>
        <v>25</v>
      </c>
      <c r="Y91" s="4">
        <v>1986</v>
      </c>
      <c r="AA91">
        <v>3</v>
      </c>
      <c r="AD91">
        <v>1</v>
      </c>
      <c r="AE91">
        <f t="shared" si="33"/>
        <v>4</v>
      </c>
      <c r="AG91" s="4">
        <v>1986</v>
      </c>
      <c r="AH91">
        <v>346</v>
      </c>
      <c r="AI91" s="2">
        <v>1135</v>
      </c>
      <c r="AJ91">
        <v>320</v>
      </c>
      <c r="AK91">
        <v>527</v>
      </c>
      <c r="AL91">
        <v>283</v>
      </c>
      <c r="AM91">
        <f t="shared" si="34"/>
        <v>2611</v>
      </c>
      <c r="AO91" s="4">
        <v>1986</v>
      </c>
      <c r="AU91">
        <f t="shared" si="35"/>
        <v>0</v>
      </c>
    </row>
    <row r="92" spans="1:47" ht="12.75">
      <c r="A92" s="4">
        <v>1987</v>
      </c>
      <c r="B92">
        <v>736</v>
      </c>
      <c r="C92" s="2">
        <v>2203</v>
      </c>
      <c r="D92" s="2">
        <v>1033</v>
      </c>
      <c r="E92">
        <v>567</v>
      </c>
      <c r="F92">
        <v>787</v>
      </c>
      <c r="G92">
        <f t="shared" si="30"/>
        <v>5326</v>
      </c>
      <c r="I92" s="4">
        <v>1987</v>
      </c>
      <c r="J92" s="2">
        <v>1115</v>
      </c>
      <c r="K92" s="2">
        <v>3562</v>
      </c>
      <c r="L92" s="2">
        <v>1223</v>
      </c>
      <c r="M92" s="2">
        <v>1652</v>
      </c>
      <c r="N92">
        <v>665</v>
      </c>
      <c r="O92">
        <f t="shared" si="31"/>
        <v>8217</v>
      </c>
      <c r="Q92" s="4">
        <v>1987</v>
      </c>
      <c r="R92">
        <v>17</v>
      </c>
      <c r="S92">
        <v>23</v>
      </c>
      <c r="T92">
        <v>7</v>
      </c>
      <c r="U92">
        <v>9</v>
      </c>
      <c r="V92">
        <v>6</v>
      </c>
      <c r="W92">
        <f t="shared" si="32"/>
        <v>62</v>
      </c>
      <c r="Y92" s="4">
        <v>1987</v>
      </c>
      <c r="Z92">
        <v>2</v>
      </c>
      <c r="AA92">
        <v>5</v>
      </c>
      <c r="AB92">
        <v>3</v>
      </c>
      <c r="AD92">
        <v>1</v>
      </c>
      <c r="AE92">
        <f t="shared" si="33"/>
        <v>11</v>
      </c>
      <c r="AG92" s="4">
        <v>1987</v>
      </c>
      <c r="AH92">
        <v>678</v>
      </c>
      <c r="AI92" s="2">
        <v>2327</v>
      </c>
      <c r="AJ92">
        <v>803</v>
      </c>
      <c r="AK92" s="2">
        <v>1297</v>
      </c>
      <c r="AL92">
        <v>553</v>
      </c>
      <c r="AM92">
        <f t="shared" si="34"/>
        <v>5658</v>
      </c>
      <c r="AO92" s="4">
        <v>1987</v>
      </c>
      <c r="AU92">
        <f t="shared" si="35"/>
        <v>0</v>
      </c>
    </row>
    <row r="93" spans="1:47" ht="12.75">
      <c r="A93" s="4">
        <v>1988</v>
      </c>
      <c r="B93">
        <v>889</v>
      </c>
      <c r="C93" s="2">
        <v>2858</v>
      </c>
      <c r="D93" s="2">
        <v>1479</v>
      </c>
      <c r="E93" s="2">
        <v>1086</v>
      </c>
      <c r="F93" s="2">
        <v>1052</v>
      </c>
      <c r="G93">
        <f t="shared" si="30"/>
        <v>7364</v>
      </c>
      <c r="I93" s="4">
        <v>1988</v>
      </c>
      <c r="J93" s="2">
        <v>1497</v>
      </c>
      <c r="K93" s="2">
        <v>5007</v>
      </c>
      <c r="L93" s="2">
        <v>1831</v>
      </c>
      <c r="M93" s="2">
        <v>3408</v>
      </c>
      <c r="N93">
        <v>959</v>
      </c>
      <c r="O93">
        <f t="shared" si="31"/>
        <v>12702</v>
      </c>
      <c r="Q93" s="4">
        <v>1988</v>
      </c>
      <c r="R93">
        <v>25</v>
      </c>
      <c r="S93">
        <v>21</v>
      </c>
      <c r="T93">
        <v>12</v>
      </c>
      <c r="U93">
        <v>24</v>
      </c>
      <c r="V93">
        <v>8</v>
      </c>
      <c r="W93">
        <f t="shared" si="32"/>
        <v>90</v>
      </c>
      <c r="Y93" s="4">
        <v>1988</v>
      </c>
      <c r="Z93">
        <v>1</v>
      </c>
      <c r="AA93">
        <v>6</v>
      </c>
      <c r="AB93">
        <v>4</v>
      </c>
      <c r="AD93">
        <v>1</v>
      </c>
      <c r="AE93">
        <f t="shared" si="33"/>
        <v>12</v>
      </c>
      <c r="AG93" s="4">
        <v>1988</v>
      </c>
      <c r="AH93">
        <v>903</v>
      </c>
      <c r="AI93" s="2">
        <v>3053</v>
      </c>
      <c r="AJ93" s="2">
        <v>1147</v>
      </c>
      <c r="AK93" s="2">
        <v>1971</v>
      </c>
      <c r="AL93">
        <v>707</v>
      </c>
      <c r="AM93">
        <f t="shared" si="34"/>
        <v>7781</v>
      </c>
      <c r="AO93" s="4">
        <v>1988</v>
      </c>
      <c r="AS93" s="2"/>
      <c r="AT93" s="2"/>
      <c r="AU93">
        <f t="shared" si="35"/>
        <v>0</v>
      </c>
    </row>
    <row r="94" spans="1:47" ht="12.75">
      <c r="A94" s="4">
        <v>1989</v>
      </c>
      <c r="B94" s="2">
        <v>1149</v>
      </c>
      <c r="C94" s="2">
        <v>3141</v>
      </c>
      <c r="D94" s="2">
        <v>1868</v>
      </c>
      <c r="E94" s="2">
        <v>1521</v>
      </c>
      <c r="F94" s="2">
        <v>1311</v>
      </c>
      <c r="G94">
        <f t="shared" si="30"/>
        <v>8990</v>
      </c>
      <c r="I94" s="4">
        <v>1989</v>
      </c>
      <c r="J94" s="2">
        <v>1603</v>
      </c>
      <c r="K94" s="2">
        <v>5113</v>
      </c>
      <c r="L94" s="2">
        <v>2148</v>
      </c>
      <c r="M94" s="2">
        <v>4605</v>
      </c>
      <c r="N94" s="2">
        <v>1038</v>
      </c>
      <c r="O94">
        <f t="shared" si="31"/>
        <v>14507</v>
      </c>
      <c r="Q94" s="4">
        <v>1989</v>
      </c>
      <c r="R94">
        <v>41</v>
      </c>
      <c r="S94">
        <v>32</v>
      </c>
      <c r="T94">
        <v>23</v>
      </c>
      <c r="U94">
        <v>13</v>
      </c>
      <c r="V94">
        <v>19</v>
      </c>
      <c r="W94">
        <f t="shared" si="32"/>
        <v>128</v>
      </c>
      <c r="Y94" s="4">
        <v>1989</v>
      </c>
      <c r="Z94">
        <v>4</v>
      </c>
      <c r="AA94">
        <v>13</v>
      </c>
      <c r="AB94">
        <v>9</v>
      </c>
      <c r="AC94">
        <v>2</v>
      </c>
      <c r="AE94">
        <f t="shared" si="33"/>
        <v>28</v>
      </c>
      <c r="AG94" s="4">
        <v>1989</v>
      </c>
      <c r="AH94">
        <v>994</v>
      </c>
      <c r="AI94" s="2">
        <v>3096</v>
      </c>
      <c r="AJ94" s="2">
        <v>1447</v>
      </c>
      <c r="AK94" s="2">
        <v>2614</v>
      </c>
      <c r="AL94">
        <v>856</v>
      </c>
      <c r="AM94">
        <f t="shared" si="34"/>
        <v>9007</v>
      </c>
      <c r="AO94" s="4">
        <v>1989</v>
      </c>
      <c r="AS94" s="2"/>
      <c r="AT94" s="2"/>
      <c r="AU94">
        <f t="shared" si="35"/>
        <v>0</v>
      </c>
    </row>
    <row r="95" spans="1:47" ht="12.75">
      <c r="A95" s="4">
        <v>1990</v>
      </c>
      <c r="B95" s="2">
        <v>1124</v>
      </c>
      <c r="C95" s="2">
        <v>3007</v>
      </c>
      <c r="D95" s="2">
        <v>2141</v>
      </c>
      <c r="E95" s="2">
        <v>1933</v>
      </c>
      <c r="F95" s="2">
        <v>1417</v>
      </c>
      <c r="G95">
        <f t="shared" si="30"/>
        <v>9622</v>
      </c>
      <c r="I95" s="4">
        <v>1990</v>
      </c>
      <c r="J95" s="2">
        <v>1573</v>
      </c>
      <c r="K95" s="2">
        <v>4744</v>
      </c>
      <c r="L95" s="2">
        <v>2187</v>
      </c>
      <c r="M95" s="2">
        <v>5786</v>
      </c>
      <c r="N95" s="2">
        <v>1022</v>
      </c>
      <c r="O95">
        <f t="shared" si="31"/>
        <v>15312</v>
      </c>
      <c r="Q95" s="4">
        <v>1990</v>
      </c>
      <c r="R95">
        <v>52</v>
      </c>
      <c r="S95">
        <v>37</v>
      </c>
      <c r="T95">
        <v>31</v>
      </c>
      <c r="U95">
        <v>26</v>
      </c>
      <c r="V95">
        <v>16</v>
      </c>
      <c r="W95">
        <f t="shared" si="32"/>
        <v>162</v>
      </c>
      <c r="Y95" s="4">
        <v>1990</v>
      </c>
      <c r="Z95">
        <v>4</v>
      </c>
      <c r="AA95">
        <v>7</v>
      </c>
      <c r="AB95">
        <v>3</v>
      </c>
      <c r="AC95">
        <v>5</v>
      </c>
      <c r="AE95">
        <f t="shared" si="33"/>
        <v>19</v>
      </c>
      <c r="AG95" s="4">
        <v>1990</v>
      </c>
      <c r="AH95" s="2">
        <v>1021</v>
      </c>
      <c r="AI95" s="2">
        <v>3022</v>
      </c>
      <c r="AJ95" s="2">
        <v>1544</v>
      </c>
      <c r="AK95" s="2">
        <v>3009</v>
      </c>
      <c r="AL95">
        <v>919</v>
      </c>
      <c r="AM95">
        <f t="shared" si="34"/>
        <v>9515</v>
      </c>
      <c r="AO95" s="4">
        <v>1990</v>
      </c>
      <c r="AS95" s="2"/>
      <c r="AT95" s="2"/>
      <c r="AU95">
        <f t="shared" si="35"/>
        <v>0</v>
      </c>
    </row>
    <row r="96" spans="1:47" ht="12.75">
      <c r="A96" s="4">
        <v>1991</v>
      </c>
      <c r="B96" s="2">
        <v>1215</v>
      </c>
      <c r="C96" s="2">
        <v>2776</v>
      </c>
      <c r="D96" s="2">
        <v>2146</v>
      </c>
      <c r="E96" s="2">
        <v>2088</v>
      </c>
      <c r="F96" s="2">
        <v>1658</v>
      </c>
      <c r="G96">
        <f t="shared" si="30"/>
        <v>9883</v>
      </c>
      <c r="I96" s="4">
        <v>1991</v>
      </c>
      <c r="J96" s="2">
        <v>1662</v>
      </c>
      <c r="K96" s="2">
        <v>4502</v>
      </c>
      <c r="L96" s="2">
        <v>2118</v>
      </c>
      <c r="M96" s="2">
        <v>6638</v>
      </c>
      <c r="N96" s="2">
        <v>1070</v>
      </c>
      <c r="O96">
        <f t="shared" si="31"/>
        <v>15990</v>
      </c>
      <c r="Q96" s="4">
        <v>1991</v>
      </c>
      <c r="R96">
        <v>54</v>
      </c>
      <c r="S96">
        <v>40</v>
      </c>
      <c r="T96">
        <v>34</v>
      </c>
      <c r="U96">
        <v>25</v>
      </c>
      <c r="V96">
        <v>19</v>
      </c>
      <c r="W96">
        <f t="shared" si="32"/>
        <v>172</v>
      </c>
      <c r="Y96" s="4">
        <v>1991</v>
      </c>
      <c r="Z96">
        <v>5</v>
      </c>
      <c r="AA96">
        <v>8</v>
      </c>
      <c r="AB96">
        <v>7</v>
      </c>
      <c r="AC96">
        <v>7</v>
      </c>
      <c r="AE96">
        <f t="shared" si="33"/>
        <v>27</v>
      </c>
      <c r="AG96" s="4">
        <v>1991</v>
      </c>
      <c r="AH96" s="2">
        <v>1059</v>
      </c>
      <c r="AI96" s="2">
        <v>2864</v>
      </c>
      <c r="AJ96" s="2">
        <v>1614</v>
      </c>
      <c r="AK96" s="2">
        <v>3015</v>
      </c>
      <c r="AL96" s="2">
        <v>1007</v>
      </c>
      <c r="AM96">
        <f t="shared" si="34"/>
        <v>9559</v>
      </c>
      <c r="AO96" s="4">
        <v>1991</v>
      </c>
      <c r="AP96" s="2"/>
      <c r="AS96" s="2"/>
      <c r="AT96" s="2"/>
      <c r="AU96">
        <f t="shared" si="35"/>
        <v>0</v>
      </c>
    </row>
    <row r="97" spans="1:47" ht="12.75">
      <c r="A97" s="4">
        <v>1992</v>
      </c>
      <c r="B97" s="2">
        <v>1188</v>
      </c>
      <c r="C97" s="2">
        <v>2267</v>
      </c>
      <c r="D97" s="2">
        <v>1822</v>
      </c>
      <c r="E97" s="2">
        <v>2002</v>
      </c>
      <c r="F97" s="2">
        <v>1519</v>
      </c>
      <c r="G97">
        <f t="shared" si="30"/>
        <v>8798</v>
      </c>
      <c r="I97" s="4">
        <v>1992</v>
      </c>
      <c r="J97" s="2">
        <v>1538</v>
      </c>
      <c r="K97" s="2">
        <v>3487</v>
      </c>
      <c r="L97" s="2">
        <v>1650</v>
      </c>
      <c r="M97" s="2">
        <v>5546</v>
      </c>
      <c r="N97">
        <v>921</v>
      </c>
      <c r="O97">
        <f t="shared" si="31"/>
        <v>13142</v>
      </c>
      <c r="Q97" s="4">
        <v>1992</v>
      </c>
      <c r="R97">
        <v>58</v>
      </c>
      <c r="S97">
        <v>35</v>
      </c>
      <c r="T97">
        <v>39</v>
      </c>
      <c r="U97">
        <v>30</v>
      </c>
      <c r="V97">
        <v>21</v>
      </c>
      <c r="W97">
        <f t="shared" si="32"/>
        <v>183</v>
      </c>
      <c r="Y97" s="4">
        <v>1992</v>
      </c>
      <c r="Z97">
        <v>6</v>
      </c>
      <c r="AA97">
        <v>7</v>
      </c>
      <c r="AB97">
        <v>12</v>
      </c>
      <c r="AC97">
        <v>9</v>
      </c>
      <c r="AD97">
        <v>4</v>
      </c>
      <c r="AE97">
        <f t="shared" si="33"/>
        <v>38</v>
      </c>
      <c r="AG97" s="4">
        <v>1992</v>
      </c>
      <c r="AH97">
        <v>954</v>
      </c>
      <c r="AI97" s="2">
        <v>2520</v>
      </c>
      <c r="AJ97" s="2">
        <v>1409</v>
      </c>
      <c r="AK97" s="2">
        <v>2653</v>
      </c>
      <c r="AL97">
        <v>916</v>
      </c>
      <c r="AM97">
        <f t="shared" si="34"/>
        <v>8452</v>
      </c>
      <c r="AO97" s="4">
        <v>1992</v>
      </c>
      <c r="AP97" s="2"/>
      <c r="AQ97" s="2"/>
      <c r="AR97" s="2"/>
      <c r="AS97" s="2"/>
      <c r="AT97" s="2"/>
      <c r="AU97">
        <f t="shared" si="35"/>
        <v>0</v>
      </c>
    </row>
    <row r="98" spans="1:47" ht="12.75">
      <c r="A98" s="4">
        <v>1993</v>
      </c>
      <c r="B98" s="2">
        <v>1307</v>
      </c>
      <c r="C98" s="2">
        <v>2418</v>
      </c>
      <c r="D98" s="2">
        <v>2007</v>
      </c>
      <c r="E98" s="2">
        <v>2180</v>
      </c>
      <c r="F98" s="2">
        <v>1638</v>
      </c>
      <c r="G98">
        <f t="shared" si="30"/>
        <v>9550</v>
      </c>
      <c r="I98" s="4">
        <v>1993</v>
      </c>
      <c r="J98" s="2">
        <v>1426</v>
      </c>
      <c r="K98" s="2">
        <v>3536</v>
      </c>
      <c r="L98" s="2">
        <v>1717</v>
      </c>
      <c r="M98" s="2">
        <v>5179</v>
      </c>
      <c r="N98">
        <v>957</v>
      </c>
      <c r="O98">
        <f t="shared" si="31"/>
        <v>12815</v>
      </c>
      <c r="Q98" s="4">
        <v>1993</v>
      </c>
      <c r="R98">
        <v>63</v>
      </c>
      <c r="S98">
        <v>33</v>
      </c>
      <c r="T98">
        <v>36</v>
      </c>
      <c r="U98">
        <v>54</v>
      </c>
      <c r="V98">
        <v>34</v>
      </c>
      <c r="W98">
        <f t="shared" si="32"/>
        <v>220</v>
      </c>
      <c r="Y98" s="4">
        <v>1993</v>
      </c>
      <c r="Z98">
        <v>3</v>
      </c>
      <c r="AA98">
        <v>8</v>
      </c>
      <c r="AB98">
        <v>13</v>
      </c>
      <c r="AC98">
        <v>16</v>
      </c>
      <c r="AD98">
        <v>10</v>
      </c>
      <c r="AE98">
        <f t="shared" si="33"/>
        <v>50</v>
      </c>
      <c r="AG98" s="4">
        <v>1993</v>
      </c>
      <c r="AH98" s="2">
        <v>1025</v>
      </c>
      <c r="AI98" s="2">
        <v>2403</v>
      </c>
      <c r="AJ98" s="2">
        <v>1353</v>
      </c>
      <c r="AK98" s="2">
        <v>2417</v>
      </c>
      <c r="AL98" s="2">
        <v>1012</v>
      </c>
      <c r="AM98">
        <f t="shared" si="34"/>
        <v>8210</v>
      </c>
      <c r="AO98" s="4">
        <v>1993</v>
      </c>
      <c r="AQ98" s="2"/>
      <c r="AR98" s="2"/>
      <c r="AS98" s="2"/>
      <c r="AT98" s="2"/>
      <c r="AU98">
        <f t="shared" si="35"/>
        <v>0</v>
      </c>
    </row>
    <row r="99" spans="1:47" ht="12.75">
      <c r="A99" s="4">
        <v>1994</v>
      </c>
      <c r="B99" s="2">
        <v>1966</v>
      </c>
      <c r="C99" s="2">
        <v>3287</v>
      </c>
      <c r="D99" s="2">
        <v>2929</v>
      </c>
      <c r="E99" s="2">
        <v>3282</v>
      </c>
      <c r="F99" s="2">
        <v>2363</v>
      </c>
      <c r="G99">
        <f t="shared" si="30"/>
        <v>13827</v>
      </c>
      <c r="I99" s="4">
        <v>1994</v>
      </c>
      <c r="J99" s="2">
        <v>1965</v>
      </c>
      <c r="K99" s="2">
        <v>4233</v>
      </c>
      <c r="L99" s="2">
        <v>2219</v>
      </c>
      <c r="M99" s="2">
        <v>6010</v>
      </c>
      <c r="N99" s="2">
        <v>1276</v>
      </c>
      <c r="O99">
        <f t="shared" si="31"/>
        <v>15703</v>
      </c>
      <c r="Q99" s="4">
        <v>1994</v>
      </c>
      <c r="R99">
        <v>90</v>
      </c>
      <c r="S99">
        <v>54</v>
      </c>
      <c r="T99">
        <v>60</v>
      </c>
      <c r="U99">
        <v>61</v>
      </c>
      <c r="V99">
        <v>61</v>
      </c>
      <c r="W99">
        <f t="shared" si="32"/>
        <v>326</v>
      </c>
      <c r="Y99" s="4">
        <v>1994</v>
      </c>
      <c r="Z99">
        <v>17</v>
      </c>
      <c r="AA99">
        <v>20</v>
      </c>
      <c r="AB99">
        <v>17</v>
      </c>
      <c r="AC99">
        <v>19</v>
      </c>
      <c r="AD99">
        <v>11</v>
      </c>
      <c r="AE99">
        <f t="shared" si="33"/>
        <v>84</v>
      </c>
      <c r="AG99" s="4">
        <v>1994</v>
      </c>
      <c r="AH99" s="2">
        <v>1479</v>
      </c>
      <c r="AI99" s="2">
        <v>2774</v>
      </c>
      <c r="AJ99" s="2">
        <v>1715</v>
      </c>
      <c r="AK99" s="2">
        <v>2816</v>
      </c>
      <c r="AL99" s="2">
        <v>1253</v>
      </c>
      <c r="AM99">
        <f t="shared" si="34"/>
        <v>10037</v>
      </c>
      <c r="AO99" s="4">
        <v>1994</v>
      </c>
      <c r="AP99" s="2"/>
      <c r="AQ99" s="2"/>
      <c r="AR99" s="2"/>
      <c r="AS99" s="2"/>
      <c r="AT99" s="2"/>
      <c r="AU99">
        <f t="shared" si="35"/>
        <v>0</v>
      </c>
    </row>
    <row r="100" spans="1:47" ht="12.75">
      <c r="A100" s="4">
        <v>1995</v>
      </c>
      <c r="B100" s="2">
        <v>2257</v>
      </c>
      <c r="C100" s="2">
        <v>3711</v>
      </c>
      <c r="D100" s="2">
        <v>3429</v>
      </c>
      <c r="E100" s="2">
        <v>4251</v>
      </c>
      <c r="F100" s="2">
        <v>2790</v>
      </c>
      <c r="G100">
        <f t="shared" si="30"/>
        <v>16438</v>
      </c>
      <c r="I100" s="4">
        <v>1995</v>
      </c>
      <c r="J100" s="2">
        <v>2124</v>
      </c>
      <c r="K100" s="2">
        <v>4598</v>
      </c>
      <c r="L100" s="2">
        <v>2405</v>
      </c>
      <c r="M100" s="2">
        <v>6386</v>
      </c>
      <c r="N100" s="2">
        <v>1438</v>
      </c>
      <c r="O100">
        <f t="shared" si="31"/>
        <v>16951</v>
      </c>
      <c r="Q100" s="4">
        <v>1995</v>
      </c>
      <c r="R100">
        <v>117</v>
      </c>
      <c r="S100">
        <v>63</v>
      </c>
      <c r="T100">
        <v>71</v>
      </c>
      <c r="U100">
        <v>65</v>
      </c>
      <c r="V100">
        <v>70</v>
      </c>
      <c r="W100">
        <f t="shared" si="32"/>
        <v>386</v>
      </c>
      <c r="Y100" s="4">
        <v>1995</v>
      </c>
      <c r="Z100">
        <v>20</v>
      </c>
      <c r="AA100">
        <v>21</v>
      </c>
      <c r="AB100">
        <v>9</v>
      </c>
      <c r="AC100">
        <v>31</v>
      </c>
      <c r="AD100">
        <v>10</v>
      </c>
      <c r="AE100">
        <f t="shared" si="33"/>
        <v>91</v>
      </c>
      <c r="AG100" s="4">
        <v>1995</v>
      </c>
      <c r="AH100" s="2">
        <v>1479</v>
      </c>
      <c r="AI100" s="2">
        <v>2720</v>
      </c>
      <c r="AJ100" s="2">
        <v>1658</v>
      </c>
      <c r="AK100" s="2">
        <v>2833</v>
      </c>
      <c r="AL100" s="2">
        <v>1294</v>
      </c>
      <c r="AM100">
        <f t="shared" si="34"/>
        <v>9984</v>
      </c>
      <c r="AO100" s="4">
        <v>1995</v>
      </c>
      <c r="AP100" s="2"/>
      <c r="AQ100" s="2"/>
      <c r="AR100" s="2"/>
      <c r="AS100" s="2"/>
      <c r="AT100" s="2"/>
      <c r="AU100">
        <f t="shared" si="35"/>
        <v>0</v>
      </c>
    </row>
    <row r="101" spans="1:47" ht="12.75">
      <c r="A101" s="4">
        <v>1996</v>
      </c>
      <c r="B101" s="2">
        <v>2777</v>
      </c>
      <c r="C101" s="2">
        <v>3901</v>
      </c>
      <c r="D101" s="2">
        <v>3747</v>
      </c>
      <c r="E101" s="2">
        <v>5100</v>
      </c>
      <c r="F101" s="2">
        <v>3100</v>
      </c>
      <c r="G101">
        <f t="shared" si="30"/>
        <v>18625</v>
      </c>
      <c r="I101" s="4">
        <v>1996</v>
      </c>
      <c r="J101" s="2">
        <v>2613</v>
      </c>
      <c r="K101" s="2">
        <v>4862</v>
      </c>
      <c r="L101" s="2">
        <v>2623</v>
      </c>
      <c r="M101" s="2">
        <v>7242</v>
      </c>
      <c r="N101" s="2">
        <v>1573</v>
      </c>
      <c r="O101">
        <f t="shared" si="31"/>
        <v>18913</v>
      </c>
      <c r="Q101" s="4">
        <v>1996</v>
      </c>
      <c r="R101">
        <v>140</v>
      </c>
      <c r="S101">
        <v>62</v>
      </c>
      <c r="T101">
        <v>89</v>
      </c>
      <c r="U101">
        <v>112</v>
      </c>
      <c r="V101">
        <v>91</v>
      </c>
      <c r="W101">
        <f t="shared" si="32"/>
        <v>494</v>
      </c>
      <c r="Y101" s="4">
        <v>1996</v>
      </c>
      <c r="Z101">
        <v>35</v>
      </c>
      <c r="AA101">
        <v>29</v>
      </c>
      <c r="AB101">
        <v>26</v>
      </c>
      <c r="AC101">
        <v>29</v>
      </c>
      <c r="AD101">
        <v>14</v>
      </c>
      <c r="AE101">
        <f t="shared" si="33"/>
        <v>133</v>
      </c>
      <c r="AG101" s="4">
        <v>1996</v>
      </c>
      <c r="AH101" s="2">
        <v>1519</v>
      </c>
      <c r="AI101" s="2">
        <v>2419</v>
      </c>
      <c r="AJ101" s="2">
        <v>1598</v>
      </c>
      <c r="AK101" s="2">
        <v>2903</v>
      </c>
      <c r="AL101" s="2">
        <v>1387</v>
      </c>
      <c r="AM101">
        <f t="shared" si="34"/>
        <v>9826</v>
      </c>
      <c r="AO101" s="4">
        <v>1996</v>
      </c>
      <c r="AP101" s="2"/>
      <c r="AQ101" s="2"/>
      <c r="AR101" s="2"/>
      <c r="AS101" s="2"/>
      <c r="AT101" s="2"/>
      <c r="AU101">
        <f t="shared" si="35"/>
        <v>0</v>
      </c>
    </row>
    <row r="102" spans="1:47" ht="12.75">
      <c r="A102" s="4">
        <v>1997</v>
      </c>
      <c r="B102" s="2">
        <v>3288</v>
      </c>
      <c r="C102" s="2">
        <v>4468</v>
      </c>
      <c r="D102" s="2">
        <v>4131</v>
      </c>
      <c r="E102" s="2">
        <v>6155</v>
      </c>
      <c r="F102" s="2">
        <v>3520</v>
      </c>
      <c r="G102">
        <f t="shared" si="30"/>
        <v>21562</v>
      </c>
      <c r="I102" s="4">
        <v>1997</v>
      </c>
      <c r="J102" s="2">
        <v>2809</v>
      </c>
      <c r="K102" s="2">
        <v>5231</v>
      </c>
      <c r="L102" s="2">
        <v>2744</v>
      </c>
      <c r="M102" s="2">
        <v>7358</v>
      </c>
      <c r="N102" s="2">
        <v>1739</v>
      </c>
      <c r="O102">
        <f t="shared" si="31"/>
        <v>19881</v>
      </c>
      <c r="Q102" s="4">
        <v>1997</v>
      </c>
      <c r="R102">
        <v>157</v>
      </c>
      <c r="S102">
        <v>98</v>
      </c>
      <c r="T102">
        <v>97</v>
      </c>
      <c r="U102">
        <v>114</v>
      </c>
      <c r="V102">
        <v>107</v>
      </c>
      <c r="W102">
        <f t="shared" si="32"/>
        <v>573</v>
      </c>
      <c r="Y102" s="4">
        <v>1997</v>
      </c>
      <c r="Z102">
        <v>34</v>
      </c>
      <c r="AA102">
        <v>29</v>
      </c>
      <c r="AB102">
        <v>25</v>
      </c>
      <c r="AC102">
        <v>42</v>
      </c>
      <c r="AD102">
        <v>27</v>
      </c>
      <c r="AE102">
        <f t="shared" si="33"/>
        <v>157</v>
      </c>
      <c r="AG102" s="4">
        <v>1997</v>
      </c>
      <c r="AH102" s="2">
        <v>1693</v>
      </c>
      <c r="AI102" s="2">
        <v>2626</v>
      </c>
      <c r="AJ102" s="2">
        <v>1605</v>
      </c>
      <c r="AK102" s="2">
        <v>2840</v>
      </c>
      <c r="AL102" s="2">
        <v>1351</v>
      </c>
      <c r="AM102">
        <f t="shared" si="34"/>
        <v>10115</v>
      </c>
      <c r="AO102" s="4">
        <v>1997</v>
      </c>
      <c r="AP102" s="2"/>
      <c r="AQ102" s="2"/>
      <c r="AR102" s="2"/>
      <c r="AS102" s="2"/>
      <c r="AT102" s="2"/>
      <c r="AU102">
        <f t="shared" si="35"/>
        <v>0</v>
      </c>
    </row>
    <row r="103" spans="1:47" ht="12.75">
      <c r="A103" s="4">
        <v>1998</v>
      </c>
      <c r="B103" s="2">
        <v>3192</v>
      </c>
      <c r="C103" s="2">
        <v>4329</v>
      </c>
      <c r="D103" s="2">
        <v>4034</v>
      </c>
      <c r="E103" s="2">
        <v>6505</v>
      </c>
      <c r="F103" s="2">
        <v>3338</v>
      </c>
      <c r="G103">
        <f t="shared" si="30"/>
        <v>21398</v>
      </c>
      <c r="I103" s="4">
        <v>1998</v>
      </c>
      <c r="J103" s="2">
        <v>2957</v>
      </c>
      <c r="K103" s="2">
        <v>5229</v>
      </c>
      <c r="L103" s="2">
        <v>2962</v>
      </c>
      <c r="M103" s="2">
        <v>7801</v>
      </c>
      <c r="N103" s="2">
        <v>1836</v>
      </c>
      <c r="O103">
        <f t="shared" si="31"/>
        <v>20785</v>
      </c>
      <c r="Q103" s="4">
        <v>1998</v>
      </c>
      <c r="R103">
        <v>157</v>
      </c>
      <c r="S103">
        <v>73</v>
      </c>
      <c r="T103">
        <v>93</v>
      </c>
      <c r="U103">
        <v>140</v>
      </c>
      <c r="V103">
        <v>118</v>
      </c>
      <c r="W103">
        <f t="shared" si="32"/>
        <v>581</v>
      </c>
      <c r="Y103" s="4">
        <v>1998</v>
      </c>
      <c r="Z103">
        <v>25</v>
      </c>
      <c r="AA103">
        <v>26</v>
      </c>
      <c r="AB103">
        <v>25</v>
      </c>
      <c r="AC103">
        <v>50</v>
      </c>
      <c r="AD103">
        <v>25</v>
      </c>
      <c r="AE103">
        <f t="shared" si="33"/>
        <v>151</v>
      </c>
      <c r="AG103" s="4">
        <v>1998</v>
      </c>
      <c r="AH103" s="2">
        <v>1527</v>
      </c>
      <c r="AI103" s="2">
        <v>2290</v>
      </c>
      <c r="AJ103" s="2">
        <v>1375</v>
      </c>
      <c r="AK103" s="2">
        <v>2638</v>
      </c>
      <c r="AL103" s="2">
        <v>1365</v>
      </c>
      <c r="AM103">
        <f t="shared" si="34"/>
        <v>9195</v>
      </c>
      <c r="AO103" s="4">
        <v>1998</v>
      </c>
      <c r="AP103" s="2"/>
      <c r="AQ103" s="2"/>
      <c r="AR103" s="2"/>
      <c r="AS103" s="2"/>
      <c r="AT103" s="2"/>
      <c r="AU103">
        <f t="shared" si="35"/>
        <v>0</v>
      </c>
    </row>
    <row r="104" spans="1:47" ht="12.75">
      <c r="A104" s="4">
        <v>1999</v>
      </c>
      <c r="B104" s="2">
        <v>3358</v>
      </c>
      <c r="C104" s="2">
        <v>4193</v>
      </c>
      <c r="D104" s="2">
        <v>3960</v>
      </c>
      <c r="E104" s="2">
        <v>6627</v>
      </c>
      <c r="F104" s="2">
        <v>3186</v>
      </c>
      <c r="G104">
        <f t="shared" si="30"/>
        <v>21324</v>
      </c>
      <c r="I104" s="4">
        <v>1999</v>
      </c>
      <c r="J104" s="2">
        <v>2976</v>
      </c>
      <c r="K104" s="2">
        <v>4940</v>
      </c>
      <c r="L104" s="2">
        <v>2874</v>
      </c>
      <c r="M104" s="2">
        <v>7520</v>
      </c>
      <c r="N104" s="2">
        <v>1772</v>
      </c>
      <c r="O104">
        <f t="shared" si="31"/>
        <v>20082</v>
      </c>
      <c r="Q104" s="4">
        <v>1999</v>
      </c>
      <c r="R104">
        <v>165</v>
      </c>
      <c r="S104">
        <v>82</v>
      </c>
      <c r="T104">
        <v>88</v>
      </c>
      <c r="U104">
        <v>118</v>
      </c>
      <c r="V104">
        <v>96</v>
      </c>
      <c r="W104">
        <f t="shared" si="32"/>
        <v>549</v>
      </c>
      <c r="Y104" s="4">
        <v>1999</v>
      </c>
      <c r="Z104">
        <v>21</v>
      </c>
      <c r="AA104">
        <v>20</v>
      </c>
      <c r="AB104">
        <v>28</v>
      </c>
      <c r="AC104">
        <v>47</v>
      </c>
      <c r="AD104">
        <v>16</v>
      </c>
      <c r="AE104">
        <f t="shared" si="33"/>
        <v>132</v>
      </c>
      <c r="AG104" s="4">
        <v>1999</v>
      </c>
      <c r="AH104" s="2">
        <v>1408</v>
      </c>
      <c r="AI104" s="2">
        <v>1821</v>
      </c>
      <c r="AJ104" s="2">
        <v>1138</v>
      </c>
      <c r="AK104" s="2">
        <v>2479</v>
      </c>
      <c r="AL104" s="2">
        <v>1102</v>
      </c>
      <c r="AM104">
        <f t="shared" si="34"/>
        <v>7948</v>
      </c>
      <c r="AO104" s="4">
        <v>1999</v>
      </c>
      <c r="AP104" s="2"/>
      <c r="AQ104" s="2"/>
      <c r="AR104" s="2"/>
      <c r="AS104" s="2"/>
      <c r="AT104" s="2"/>
      <c r="AU104">
        <f t="shared" si="35"/>
        <v>0</v>
      </c>
    </row>
    <row r="105" spans="1:47" ht="12.75">
      <c r="A105" s="4" t="s">
        <v>14</v>
      </c>
      <c r="B105" s="2">
        <f>SUM(B88:B104)</f>
        <v>24891</v>
      </c>
      <c r="C105" s="2">
        <f>SUM(C88:C104)</f>
        <v>44044</v>
      </c>
      <c r="D105" s="2">
        <f>SUM(D88:D104)</f>
        <v>35448</v>
      </c>
      <c r="E105" s="2">
        <f>SUM(E88:E104)</f>
        <v>43598</v>
      </c>
      <c r="F105" s="2">
        <f>SUM(F88:F104)</f>
        <v>28198</v>
      </c>
      <c r="G105">
        <f t="shared" si="30"/>
        <v>176179</v>
      </c>
      <c r="I105" s="4" t="s">
        <v>14</v>
      </c>
      <c r="J105" s="2">
        <f>SUM(J88:J104)</f>
        <v>26490</v>
      </c>
      <c r="K105" s="2">
        <f>SUM(K88:K104)</f>
        <v>61424</v>
      </c>
      <c r="L105" s="2">
        <f>SUM(L88:L104)</f>
        <v>29428</v>
      </c>
      <c r="M105" s="2">
        <f>SUM(M88:M104)</f>
        <v>75836</v>
      </c>
      <c r="N105" s="2">
        <f>SUM(N88:N104)</f>
        <v>16682</v>
      </c>
      <c r="O105">
        <f t="shared" si="31"/>
        <v>209860</v>
      </c>
      <c r="Q105" s="4" t="s">
        <v>14</v>
      </c>
      <c r="R105" s="2">
        <f>SUM(R88:R104)</f>
        <v>1142</v>
      </c>
      <c r="S105" s="2">
        <f>SUM(S88:S104)</f>
        <v>671</v>
      </c>
      <c r="T105" s="2">
        <f>SUM(T88:T104)</f>
        <v>685</v>
      </c>
      <c r="U105" s="2">
        <f>SUM(U88:U104)</f>
        <v>792</v>
      </c>
      <c r="V105" s="2">
        <f>SUM(V88:V104)</f>
        <v>669</v>
      </c>
      <c r="W105">
        <f t="shared" si="32"/>
        <v>3959</v>
      </c>
      <c r="Y105" s="4" t="s">
        <v>14</v>
      </c>
      <c r="Z105" s="2">
        <f>SUM(Z88:Z104)</f>
        <v>177</v>
      </c>
      <c r="AA105" s="2">
        <f>SUM(AA88:AA104)</f>
        <v>203</v>
      </c>
      <c r="AB105" s="2">
        <f>SUM(AB88:AB104)</f>
        <v>183</v>
      </c>
      <c r="AC105" s="2">
        <f>SUM(AC88:AC104)</f>
        <v>257</v>
      </c>
      <c r="AD105" s="2">
        <f>SUM(AD88:AD104)</f>
        <v>120</v>
      </c>
      <c r="AE105">
        <f t="shared" si="33"/>
        <v>940</v>
      </c>
      <c r="AG105" s="4" t="s">
        <v>14</v>
      </c>
      <c r="AH105" s="2">
        <f>SUM(AH88:AH104)</f>
        <v>16135</v>
      </c>
      <c r="AI105" s="2">
        <f>SUM(AI88:AI104)</f>
        <v>35396</v>
      </c>
      <c r="AJ105" s="2">
        <f>SUM(AJ88:AJ104)</f>
        <v>18829</v>
      </c>
      <c r="AK105" s="2">
        <f>SUM(AK88:AK104)</f>
        <v>34106</v>
      </c>
      <c r="AL105" s="2">
        <f>SUM(AL88:AL104)</f>
        <v>14078</v>
      </c>
      <c r="AM105">
        <f t="shared" si="34"/>
        <v>118544</v>
      </c>
      <c r="AO105" s="4" t="s">
        <v>14</v>
      </c>
      <c r="AP105" s="2">
        <f>SUM(AP88:AP104)</f>
        <v>0</v>
      </c>
      <c r="AQ105" s="2">
        <f>SUM(AQ88:AQ104)</f>
        <v>0</v>
      </c>
      <c r="AR105" s="2">
        <f>SUM(AR88:AR104)</f>
        <v>0</v>
      </c>
      <c r="AS105" s="2">
        <f>SUM(AS88:AS104)</f>
        <v>0</v>
      </c>
      <c r="AT105" s="2">
        <f>SUM(AT88:AT104)</f>
        <v>0</v>
      </c>
      <c r="AU105">
        <f t="shared" si="35"/>
        <v>0</v>
      </c>
    </row>
    <row r="106" spans="9:33" ht="12.75">
      <c r="I106" s="4"/>
      <c r="Q106" s="4"/>
      <c r="AG106" s="4"/>
    </row>
    <row r="107" spans="1:41" ht="12.75">
      <c r="A107" s="4" t="s">
        <v>12</v>
      </c>
      <c r="I107" s="4" t="s">
        <v>13</v>
      </c>
      <c r="Q107" s="4" t="s">
        <v>29</v>
      </c>
      <c r="Y107" s="4" t="s">
        <v>30</v>
      </c>
      <c r="AG107" s="4" t="s">
        <v>27</v>
      </c>
      <c r="AO107" s="4" t="s">
        <v>28</v>
      </c>
    </row>
    <row r="108" spans="1:47" ht="12.75">
      <c r="A108" s="4" t="s">
        <v>9</v>
      </c>
      <c r="B108" s="12" t="s">
        <v>1</v>
      </c>
      <c r="C108" s="12" t="s">
        <v>6</v>
      </c>
      <c r="D108" s="12" t="s">
        <v>7</v>
      </c>
      <c r="E108" s="12" t="s">
        <v>2</v>
      </c>
      <c r="F108" s="12" t="s">
        <v>5</v>
      </c>
      <c r="G108" s="12" t="s">
        <v>14</v>
      </c>
      <c r="I108" s="4" t="s">
        <v>9</v>
      </c>
      <c r="J108" s="12" t="s">
        <v>1</v>
      </c>
      <c r="K108" s="12" t="s">
        <v>6</v>
      </c>
      <c r="L108" s="12" t="s">
        <v>7</v>
      </c>
      <c r="M108" s="12" t="s">
        <v>2</v>
      </c>
      <c r="N108" s="12" t="s">
        <v>5</v>
      </c>
      <c r="O108" s="12" t="s">
        <v>14</v>
      </c>
      <c r="Q108" s="4" t="s">
        <v>9</v>
      </c>
      <c r="R108" s="12" t="s">
        <v>1</v>
      </c>
      <c r="S108" s="12" t="s">
        <v>6</v>
      </c>
      <c r="T108" s="12" t="s">
        <v>7</v>
      </c>
      <c r="U108" s="12" t="s">
        <v>2</v>
      </c>
      <c r="V108" s="12" t="s">
        <v>5</v>
      </c>
      <c r="W108" s="12" t="s">
        <v>14</v>
      </c>
      <c r="Y108" s="4" t="s">
        <v>9</v>
      </c>
      <c r="Z108" s="12" t="s">
        <v>1</v>
      </c>
      <c r="AA108" s="12" t="s">
        <v>6</v>
      </c>
      <c r="AB108" s="12" t="s">
        <v>7</v>
      </c>
      <c r="AC108" s="12" t="s">
        <v>2</v>
      </c>
      <c r="AD108" s="12" t="s">
        <v>5</v>
      </c>
      <c r="AE108" s="12" t="s">
        <v>14</v>
      </c>
      <c r="AG108" s="4" t="s">
        <v>9</v>
      </c>
      <c r="AH108" s="12" t="s">
        <v>1</v>
      </c>
      <c r="AI108" s="12" t="s">
        <v>6</v>
      </c>
      <c r="AJ108" s="12" t="s">
        <v>7</v>
      </c>
      <c r="AK108" s="12" t="s">
        <v>2</v>
      </c>
      <c r="AL108" s="12" t="s">
        <v>5</v>
      </c>
      <c r="AM108" s="12" t="s">
        <v>14</v>
      </c>
      <c r="AO108" s="4" t="s">
        <v>9</v>
      </c>
      <c r="AP108" s="12" t="s">
        <v>1</v>
      </c>
      <c r="AQ108" s="12" t="s">
        <v>6</v>
      </c>
      <c r="AR108" s="12" t="s">
        <v>7</v>
      </c>
      <c r="AS108" s="12" t="s">
        <v>2</v>
      </c>
      <c r="AT108" s="12" t="s">
        <v>5</v>
      </c>
      <c r="AU108" s="12" t="s">
        <v>14</v>
      </c>
    </row>
    <row r="109" spans="1:47" ht="12.75">
      <c r="A109" s="4">
        <v>1983</v>
      </c>
      <c r="B109">
        <f aca="true" t="shared" si="36" ref="B109:G124">B88+B46+B25</f>
        <v>357</v>
      </c>
      <c r="C109">
        <f t="shared" si="36"/>
        <v>1323</v>
      </c>
      <c r="D109">
        <f t="shared" si="36"/>
        <v>545</v>
      </c>
      <c r="E109">
        <f t="shared" si="36"/>
        <v>198</v>
      </c>
      <c r="F109">
        <f t="shared" si="36"/>
        <v>555</v>
      </c>
      <c r="G109">
        <f t="shared" si="36"/>
        <v>2978</v>
      </c>
      <c r="I109" s="4">
        <v>1983</v>
      </c>
      <c r="J109">
        <f aca="true" t="shared" si="37" ref="J109:O124">J88+J46+J25</f>
        <v>393</v>
      </c>
      <c r="K109">
        <f t="shared" si="37"/>
        <v>1507</v>
      </c>
      <c r="L109">
        <f t="shared" si="37"/>
        <v>569</v>
      </c>
      <c r="M109">
        <f t="shared" si="37"/>
        <v>245</v>
      </c>
      <c r="N109">
        <f t="shared" si="37"/>
        <v>475</v>
      </c>
      <c r="O109">
        <f t="shared" si="37"/>
        <v>3189</v>
      </c>
      <c r="Q109" s="4">
        <v>1983</v>
      </c>
      <c r="R109">
        <f aca="true" t="shared" si="38" ref="R109:W124">R88+R46+R25</f>
        <v>23</v>
      </c>
      <c r="S109">
        <f t="shared" si="38"/>
        <v>20</v>
      </c>
      <c r="T109">
        <f t="shared" si="38"/>
        <v>6</v>
      </c>
      <c r="U109">
        <f t="shared" si="38"/>
        <v>4</v>
      </c>
      <c r="V109">
        <f t="shared" si="38"/>
        <v>13</v>
      </c>
      <c r="W109">
        <f t="shared" si="38"/>
        <v>66</v>
      </c>
      <c r="Y109" s="4">
        <v>1983</v>
      </c>
      <c r="Z109">
        <f aca="true" t="shared" si="39" ref="Z109:AE124">Z88+Z46+Z25</f>
        <v>3</v>
      </c>
      <c r="AA109">
        <f t="shared" si="39"/>
        <v>8</v>
      </c>
      <c r="AB109">
        <f t="shared" si="39"/>
        <v>4</v>
      </c>
      <c r="AC109">
        <f t="shared" si="39"/>
        <v>1</v>
      </c>
      <c r="AD109">
        <f t="shared" si="39"/>
        <v>4</v>
      </c>
      <c r="AE109">
        <f t="shared" si="39"/>
        <v>20</v>
      </c>
      <c r="AG109" s="4">
        <v>1983</v>
      </c>
      <c r="AH109">
        <f aca="true" t="shared" si="40" ref="AH109:AM124">AH88+AH46+AH25</f>
        <v>293</v>
      </c>
      <c r="AI109">
        <f t="shared" si="40"/>
        <v>1186</v>
      </c>
      <c r="AJ109">
        <f t="shared" si="40"/>
        <v>300</v>
      </c>
      <c r="AK109">
        <f t="shared" si="40"/>
        <v>302</v>
      </c>
      <c r="AL109">
        <f t="shared" si="40"/>
        <v>364</v>
      </c>
      <c r="AM109">
        <f t="shared" si="40"/>
        <v>2445</v>
      </c>
      <c r="AO109" s="4">
        <v>1983</v>
      </c>
      <c r="AP109">
        <f aca="true" t="shared" si="41" ref="AP109:AU124">AP88+AP46+AP25</f>
        <v>0</v>
      </c>
      <c r="AQ109">
        <f t="shared" si="41"/>
        <v>0</v>
      </c>
      <c r="AR109">
        <f t="shared" si="41"/>
        <v>0</v>
      </c>
      <c r="AS109">
        <f t="shared" si="41"/>
        <v>0</v>
      </c>
      <c r="AT109">
        <f t="shared" si="41"/>
        <v>0</v>
      </c>
      <c r="AU109">
        <f t="shared" si="41"/>
        <v>0</v>
      </c>
    </row>
    <row r="110" spans="1:47" ht="12.75">
      <c r="A110" s="4">
        <v>1984</v>
      </c>
      <c r="B110">
        <f t="shared" si="36"/>
        <v>519</v>
      </c>
      <c r="C110">
        <f t="shared" si="36"/>
        <v>1682</v>
      </c>
      <c r="D110">
        <f t="shared" si="36"/>
        <v>798</v>
      </c>
      <c r="E110">
        <f t="shared" si="36"/>
        <v>266</v>
      </c>
      <c r="F110">
        <f t="shared" si="36"/>
        <v>630</v>
      </c>
      <c r="G110">
        <f t="shared" si="36"/>
        <v>3895</v>
      </c>
      <c r="I110" s="4">
        <v>1984</v>
      </c>
      <c r="J110">
        <f t="shared" si="37"/>
        <v>574</v>
      </c>
      <c r="K110">
        <f t="shared" si="37"/>
        <v>2110</v>
      </c>
      <c r="L110">
        <f t="shared" si="37"/>
        <v>893</v>
      </c>
      <c r="M110">
        <f t="shared" si="37"/>
        <v>406</v>
      </c>
      <c r="N110">
        <f t="shared" si="37"/>
        <v>517</v>
      </c>
      <c r="O110">
        <f t="shared" si="37"/>
        <v>4500</v>
      </c>
      <c r="Q110" s="4">
        <v>1984</v>
      </c>
      <c r="R110">
        <f t="shared" si="38"/>
        <v>19</v>
      </c>
      <c r="S110">
        <f t="shared" si="38"/>
        <v>23</v>
      </c>
      <c r="T110">
        <f t="shared" si="38"/>
        <v>12</v>
      </c>
      <c r="U110">
        <f t="shared" si="38"/>
        <v>2</v>
      </c>
      <c r="V110">
        <f t="shared" si="38"/>
        <v>10</v>
      </c>
      <c r="W110">
        <f t="shared" si="38"/>
        <v>66</v>
      </c>
      <c r="Y110" s="4">
        <v>1984</v>
      </c>
      <c r="Z110">
        <f t="shared" si="39"/>
        <v>7</v>
      </c>
      <c r="AA110">
        <f t="shared" si="39"/>
        <v>11</v>
      </c>
      <c r="AB110">
        <f t="shared" si="39"/>
        <v>5</v>
      </c>
      <c r="AC110">
        <f t="shared" si="39"/>
        <v>1</v>
      </c>
      <c r="AD110">
        <f t="shared" si="39"/>
        <v>2</v>
      </c>
      <c r="AE110">
        <f t="shared" si="39"/>
        <v>26</v>
      </c>
      <c r="AG110" s="4">
        <v>1984</v>
      </c>
      <c r="AH110">
        <f t="shared" si="40"/>
        <v>445</v>
      </c>
      <c r="AI110">
        <f t="shared" si="40"/>
        <v>1650</v>
      </c>
      <c r="AJ110">
        <f t="shared" si="40"/>
        <v>457</v>
      </c>
      <c r="AK110">
        <f t="shared" si="40"/>
        <v>467</v>
      </c>
      <c r="AL110">
        <f t="shared" si="40"/>
        <v>352</v>
      </c>
      <c r="AM110">
        <f t="shared" si="40"/>
        <v>3371</v>
      </c>
      <c r="AO110" s="4">
        <v>1984</v>
      </c>
      <c r="AP110">
        <f t="shared" si="41"/>
        <v>0</v>
      </c>
      <c r="AQ110">
        <f t="shared" si="41"/>
        <v>0</v>
      </c>
      <c r="AR110">
        <f t="shared" si="41"/>
        <v>0</v>
      </c>
      <c r="AS110">
        <f t="shared" si="41"/>
        <v>0</v>
      </c>
      <c r="AT110">
        <f t="shared" si="41"/>
        <v>0</v>
      </c>
      <c r="AU110">
        <f t="shared" si="41"/>
        <v>0</v>
      </c>
    </row>
    <row r="111" spans="1:47" ht="12.75">
      <c r="A111" s="4">
        <v>1985</v>
      </c>
      <c r="B111">
        <f t="shared" si="36"/>
        <v>621</v>
      </c>
      <c r="C111">
        <f t="shared" si="36"/>
        <v>2222</v>
      </c>
      <c r="D111">
        <f t="shared" si="36"/>
        <v>1091</v>
      </c>
      <c r="E111">
        <f t="shared" si="36"/>
        <v>451</v>
      </c>
      <c r="F111">
        <f t="shared" si="36"/>
        <v>909</v>
      </c>
      <c r="G111">
        <f t="shared" si="36"/>
        <v>5294</v>
      </c>
      <c r="I111" s="4">
        <v>1985</v>
      </c>
      <c r="J111">
        <f t="shared" si="37"/>
        <v>801</v>
      </c>
      <c r="K111">
        <f t="shared" si="37"/>
        <v>3007</v>
      </c>
      <c r="L111">
        <f t="shared" si="37"/>
        <v>1204</v>
      </c>
      <c r="M111">
        <f t="shared" si="37"/>
        <v>787</v>
      </c>
      <c r="N111">
        <f t="shared" si="37"/>
        <v>673</v>
      </c>
      <c r="O111">
        <f t="shared" si="37"/>
        <v>6472</v>
      </c>
      <c r="Q111" s="4">
        <v>1985</v>
      </c>
      <c r="R111">
        <f t="shared" si="38"/>
        <v>20</v>
      </c>
      <c r="S111">
        <f t="shared" si="38"/>
        <v>28</v>
      </c>
      <c r="T111">
        <f t="shared" si="38"/>
        <v>11</v>
      </c>
      <c r="U111">
        <f t="shared" si="38"/>
        <v>4</v>
      </c>
      <c r="V111">
        <f t="shared" si="38"/>
        <v>15</v>
      </c>
      <c r="W111">
        <f t="shared" si="38"/>
        <v>78</v>
      </c>
      <c r="Y111" s="4">
        <v>1985</v>
      </c>
      <c r="Z111">
        <f t="shared" si="39"/>
        <v>7</v>
      </c>
      <c r="AA111">
        <f t="shared" si="39"/>
        <v>7</v>
      </c>
      <c r="AB111">
        <f t="shared" si="39"/>
        <v>4</v>
      </c>
      <c r="AC111">
        <f t="shared" si="39"/>
        <v>0</v>
      </c>
      <c r="AD111">
        <f t="shared" si="39"/>
        <v>0</v>
      </c>
      <c r="AE111">
        <f t="shared" si="39"/>
        <v>18</v>
      </c>
      <c r="AG111" s="4">
        <v>1985</v>
      </c>
      <c r="AH111">
        <f t="shared" si="40"/>
        <v>649</v>
      </c>
      <c r="AI111">
        <f t="shared" si="40"/>
        <v>2234</v>
      </c>
      <c r="AJ111">
        <f t="shared" si="40"/>
        <v>743</v>
      </c>
      <c r="AK111">
        <f t="shared" si="40"/>
        <v>814</v>
      </c>
      <c r="AL111">
        <f t="shared" si="40"/>
        <v>544</v>
      </c>
      <c r="AM111">
        <f t="shared" si="40"/>
        <v>4984</v>
      </c>
      <c r="AO111" s="4">
        <v>1985</v>
      </c>
      <c r="AP111">
        <f t="shared" si="41"/>
        <v>0</v>
      </c>
      <c r="AQ111">
        <f t="shared" si="41"/>
        <v>0</v>
      </c>
      <c r="AR111">
        <f t="shared" si="41"/>
        <v>0</v>
      </c>
      <c r="AS111">
        <f t="shared" si="41"/>
        <v>0</v>
      </c>
      <c r="AT111">
        <f t="shared" si="41"/>
        <v>0</v>
      </c>
      <c r="AU111">
        <f t="shared" si="41"/>
        <v>0</v>
      </c>
    </row>
    <row r="112" spans="1:47" ht="12.75">
      <c r="A112" s="4">
        <v>1986</v>
      </c>
      <c r="B112">
        <f t="shared" si="36"/>
        <v>955</v>
      </c>
      <c r="C112">
        <f t="shared" si="36"/>
        <v>2871</v>
      </c>
      <c r="D112">
        <f t="shared" si="36"/>
        <v>1588</v>
      </c>
      <c r="E112">
        <f t="shared" si="36"/>
        <v>705</v>
      </c>
      <c r="F112">
        <f t="shared" si="36"/>
        <v>1085</v>
      </c>
      <c r="G112">
        <f t="shared" si="36"/>
        <v>7204</v>
      </c>
      <c r="I112" s="4">
        <v>1986</v>
      </c>
      <c r="J112">
        <f t="shared" si="37"/>
        <v>1342</v>
      </c>
      <c r="K112">
        <f t="shared" si="37"/>
        <v>4482</v>
      </c>
      <c r="L112">
        <f t="shared" si="37"/>
        <v>1687</v>
      </c>
      <c r="M112">
        <f t="shared" si="37"/>
        <v>1606</v>
      </c>
      <c r="N112">
        <f t="shared" si="37"/>
        <v>940</v>
      </c>
      <c r="O112">
        <f t="shared" si="37"/>
        <v>10057</v>
      </c>
      <c r="Q112" s="4">
        <v>1986</v>
      </c>
      <c r="R112">
        <f t="shared" si="38"/>
        <v>28</v>
      </c>
      <c r="S112">
        <f t="shared" si="38"/>
        <v>40</v>
      </c>
      <c r="T112">
        <f t="shared" si="38"/>
        <v>25</v>
      </c>
      <c r="U112">
        <f t="shared" si="38"/>
        <v>17</v>
      </c>
      <c r="V112">
        <f t="shared" si="38"/>
        <v>10</v>
      </c>
      <c r="W112">
        <f t="shared" si="38"/>
        <v>120</v>
      </c>
      <c r="Y112" s="4">
        <v>1986</v>
      </c>
      <c r="Z112">
        <f t="shared" si="39"/>
        <v>2</v>
      </c>
      <c r="AA112">
        <f t="shared" si="39"/>
        <v>11</v>
      </c>
      <c r="AB112">
        <f t="shared" si="39"/>
        <v>2</v>
      </c>
      <c r="AC112">
        <f t="shared" si="39"/>
        <v>1</v>
      </c>
      <c r="AD112">
        <f t="shared" si="39"/>
        <v>2</v>
      </c>
      <c r="AE112">
        <f t="shared" si="39"/>
        <v>18</v>
      </c>
      <c r="AG112" s="4">
        <v>1986</v>
      </c>
      <c r="AH112">
        <f t="shared" si="40"/>
        <v>905</v>
      </c>
      <c r="AI112">
        <f t="shared" si="40"/>
        <v>3153</v>
      </c>
      <c r="AJ112">
        <f t="shared" si="40"/>
        <v>1107</v>
      </c>
      <c r="AK112">
        <f t="shared" si="40"/>
        <v>1489</v>
      </c>
      <c r="AL112">
        <f t="shared" si="40"/>
        <v>790</v>
      </c>
      <c r="AM112">
        <f t="shared" si="40"/>
        <v>7444</v>
      </c>
      <c r="AO112" s="4">
        <v>1986</v>
      </c>
      <c r="AP112">
        <f t="shared" si="41"/>
        <v>0</v>
      </c>
      <c r="AQ112">
        <f t="shared" si="41"/>
        <v>0</v>
      </c>
      <c r="AR112">
        <f t="shared" si="41"/>
        <v>0</v>
      </c>
      <c r="AS112">
        <f t="shared" si="41"/>
        <v>0</v>
      </c>
      <c r="AT112">
        <f t="shared" si="41"/>
        <v>0</v>
      </c>
      <c r="AU112">
        <f t="shared" si="41"/>
        <v>0</v>
      </c>
    </row>
    <row r="113" spans="1:47" ht="12.75">
      <c r="A113" s="4">
        <v>1987</v>
      </c>
      <c r="B113">
        <f t="shared" si="36"/>
        <v>1196</v>
      </c>
      <c r="C113">
        <f t="shared" si="36"/>
        <v>3614</v>
      </c>
      <c r="D113">
        <f t="shared" si="36"/>
        <v>2060</v>
      </c>
      <c r="E113">
        <f t="shared" si="36"/>
        <v>1076</v>
      </c>
      <c r="F113">
        <f t="shared" si="36"/>
        <v>1422</v>
      </c>
      <c r="G113">
        <f t="shared" si="36"/>
        <v>9368</v>
      </c>
      <c r="I113" s="4">
        <v>1987</v>
      </c>
      <c r="J113">
        <f t="shared" si="37"/>
        <v>1536</v>
      </c>
      <c r="K113">
        <f t="shared" si="37"/>
        <v>5314</v>
      </c>
      <c r="L113">
        <f t="shared" si="37"/>
        <v>2179</v>
      </c>
      <c r="M113">
        <f t="shared" si="37"/>
        <v>2725</v>
      </c>
      <c r="N113">
        <f t="shared" si="37"/>
        <v>1072</v>
      </c>
      <c r="O113">
        <f t="shared" si="37"/>
        <v>12826</v>
      </c>
      <c r="Q113" s="4">
        <v>1987</v>
      </c>
      <c r="R113">
        <f t="shared" si="38"/>
        <v>35</v>
      </c>
      <c r="S113">
        <f t="shared" si="38"/>
        <v>39</v>
      </c>
      <c r="T113">
        <f t="shared" si="38"/>
        <v>23</v>
      </c>
      <c r="U113">
        <f t="shared" si="38"/>
        <v>14</v>
      </c>
      <c r="V113">
        <f t="shared" si="38"/>
        <v>18</v>
      </c>
      <c r="W113">
        <f t="shared" si="38"/>
        <v>129</v>
      </c>
      <c r="Y113" s="4">
        <v>1987</v>
      </c>
      <c r="Z113">
        <f t="shared" si="39"/>
        <v>2</v>
      </c>
      <c r="AA113">
        <f t="shared" si="39"/>
        <v>10</v>
      </c>
      <c r="AB113">
        <f t="shared" si="39"/>
        <v>5</v>
      </c>
      <c r="AC113">
        <f t="shared" si="39"/>
        <v>0</v>
      </c>
      <c r="AD113">
        <f t="shared" si="39"/>
        <v>1</v>
      </c>
      <c r="AE113">
        <f t="shared" si="39"/>
        <v>18</v>
      </c>
      <c r="AG113" s="4">
        <v>1987</v>
      </c>
      <c r="AH113">
        <f t="shared" si="40"/>
        <v>1072</v>
      </c>
      <c r="AI113">
        <f t="shared" si="40"/>
        <v>3744</v>
      </c>
      <c r="AJ113">
        <f t="shared" si="40"/>
        <v>1559</v>
      </c>
      <c r="AK113">
        <f t="shared" si="40"/>
        <v>2287</v>
      </c>
      <c r="AL113">
        <f t="shared" si="40"/>
        <v>959</v>
      </c>
      <c r="AM113">
        <f t="shared" si="40"/>
        <v>9621</v>
      </c>
      <c r="AO113" s="4">
        <v>1987</v>
      </c>
      <c r="AP113">
        <f t="shared" si="41"/>
        <v>0</v>
      </c>
      <c r="AQ113">
        <f t="shared" si="41"/>
        <v>0</v>
      </c>
      <c r="AR113">
        <f t="shared" si="41"/>
        <v>0</v>
      </c>
      <c r="AS113">
        <f t="shared" si="41"/>
        <v>0</v>
      </c>
      <c r="AT113">
        <f t="shared" si="41"/>
        <v>0</v>
      </c>
      <c r="AU113">
        <f t="shared" si="41"/>
        <v>0</v>
      </c>
    </row>
    <row r="114" spans="1:47" ht="12.75">
      <c r="A114" s="4">
        <v>1988</v>
      </c>
      <c r="B114">
        <f t="shared" si="36"/>
        <v>1323</v>
      </c>
      <c r="C114">
        <f t="shared" si="36"/>
        <v>4191</v>
      </c>
      <c r="D114">
        <f t="shared" si="36"/>
        <v>2650</v>
      </c>
      <c r="E114">
        <f t="shared" si="36"/>
        <v>1753</v>
      </c>
      <c r="F114">
        <f t="shared" si="36"/>
        <v>1738</v>
      </c>
      <c r="G114">
        <f t="shared" si="36"/>
        <v>11655</v>
      </c>
      <c r="I114" s="4">
        <v>1988</v>
      </c>
      <c r="J114">
        <f t="shared" si="37"/>
        <v>2017</v>
      </c>
      <c r="K114">
        <f t="shared" si="37"/>
        <v>6890</v>
      </c>
      <c r="L114">
        <f t="shared" si="37"/>
        <v>2957</v>
      </c>
      <c r="M114">
        <f t="shared" si="37"/>
        <v>5210</v>
      </c>
      <c r="N114">
        <f t="shared" si="37"/>
        <v>1491</v>
      </c>
      <c r="O114">
        <f t="shared" si="37"/>
        <v>18565</v>
      </c>
      <c r="Q114" s="4">
        <v>1988</v>
      </c>
      <c r="R114">
        <f t="shared" si="38"/>
        <v>39</v>
      </c>
      <c r="S114">
        <f t="shared" si="38"/>
        <v>49</v>
      </c>
      <c r="T114">
        <f t="shared" si="38"/>
        <v>27</v>
      </c>
      <c r="U114">
        <f t="shared" si="38"/>
        <v>35</v>
      </c>
      <c r="V114">
        <f t="shared" si="38"/>
        <v>14</v>
      </c>
      <c r="W114">
        <f t="shared" si="38"/>
        <v>164</v>
      </c>
      <c r="Y114" s="4">
        <v>1988</v>
      </c>
      <c r="Z114">
        <f t="shared" si="39"/>
        <v>2</v>
      </c>
      <c r="AA114">
        <f t="shared" si="39"/>
        <v>10</v>
      </c>
      <c r="AB114">
        <f t="shared" si="39"/>
        <v>5</v>
      </c>
      <c r="AC114">
        <f t="shared" si="39"/>
        <v>0</v>
      </c>
      <c r="AD114">
        <f t="shared" si="39"/>
        <v>1</v>
      </c>
      <c r="AE114">
        <f t="shared" si="39"/>
        <v>18</v>
      </c>
      <c r="AG114" s="4">
        <v>1988</v>
      </c>
      <c r="AH114">
        <f t="shared" si="40"/>
        <v>1279</v>
      </c>
      <c r="AI114">
        <f t="shared" si="40"/>
        <v>4556</v>
      </c>
      <c r="AJ114">
        <f t="shared" si="40"/>
        <v>2158</v>
      </c>
      <c r="AK114">
        <f t="shared" si="40"/>
        <v>3373</v>
      </c>
      <c r="AL114">
        <f t="shared" si="40"/>
        <v>1175</v>
      </c>
      <c r="AM114">
        <f t="shared" si="40"/>
        <v>12541</v>
      </c>
      <c r="AO114" s="4">
        <v>1988</v>
      </c>
      <c r="AP114">
        <f t="shared" si="41"/>
        <v>0</v>
      </c>
      <c r="AQ114">
        <f t="shared" si="41"/>
        <v>0</v>
      </c>
      <c r="AR114">
        <f t="shared" si="41"/>
        <v>0</v>
      </c>
      <c r="AS114">
        <f t="shared" si="41"/>
        <v>0</v>
      </c>
      <c r="AT114">
        <f t="shared" si="41"/>
        <v>0</v>
      </c>
      <c r="AU114">
        <f t="shared" si="41"/>
        <v>0</v>
      </c>
    </row>
    <row r="115" spans="1:47" ht="12.75">
      <c r="A115" s="4">
        <v>1989</v>
      </c>
      <c r="B115">
        <f t="shared" si="36"/>
        <v>1651</v>
      </c>
      <c r="C115">
        <f t="shared" si="36"/>
        <v>4722</v>
      </c>
      <c r="D115">
        <f t="shared" si="36"/>
        <v>3281</v>
      </c>
      <c r="E115">
        <f t="shared" si="36"/>
        <v>2476</v>
      </c>
      <c r="F115">
        <f t="shared" si="36"/>
        <v>2122</v>
      </c>
      <c r="G115">
        <f t="shared" si="36"/>
        <v>14252</v>
      </c>
      <c r="I115" s="4">
        <v>1989</v>
      </c>
      <c r="J115">
        <f t="shared" si="37"/>
        <v>2267</v>
      </c>
      <c r="K115">
        <f t="shared" si="37"/>
        <v>7490</v>
      </c>
      <c r="L115">
        <f t="shared" si="37"/>
        <v>3495</v>
      </c>
      <c r="M115">
        <f t="shared" si="37"/>
        <v>7563</v>
      </c>
      <c r="N115">
        <f t="shared" si="37"/>
        <v>1685</v>
      </c>
      <c r="O115">
        <f t="shared" si="37"/>
        <v>22500</v>
      </c>
      <c r="Q115" s="4">
        <v>1989</v>
      </c>
      <c r="R115">
        <f t="shared" si="38"/>
        <v>58</v>
      </c>
      <c r="S115">
        <f t="shared" si="38"/>
        <v>59</v>
      </c>
      <c r="T115">
        <f t="shared" si="38"/>
        <v>38</v>
      </c>
      <c r="U115">
        <f t="shared" si="38"/>
        <v>29</v>
      </c>
      <c r="V115">
        <f t="shared" si="38"/>
        <v>27</v>
      </c>
      <c r="W115">
        <f t="shared" si="38"/>
        <v>211</v>
      </c>
      <c r="Y115" s="4">
        <v>1989</v>
      </c>
      <c r="Z115">
        <f t="shared" si="39"/>
        <v>5</v>
      </c>
      <c r="AA115">
        <f t="shared" si="39"/>
        <v>15</v>
      </c>
      <c r="AB115">
        <f t="shared" si="39"/>
        <v>12</v>
      </c>
      <c r="AC115">
        <f t="shared" si="39"/>
        <v>3</v>
      </c>
      <c r="AD115">
        <f t="shared" si="39"/>
        <v>3</v>
      </c>
      <c r="AE115">
        <f t="shared" si="39"/>
        <v>38</v>
      </c>
      <c r="AG115" s="4">
        <v>1989</v>
      </c>
      <c r="AH115">
        <f t="shared" si="40"/>
        <v>1505</v>
      </c>
      <c r="AI115">
        <f t="shared" si="40"/>
        <v>5012</v>
      </c>
      <c r="AJ115">
        <f t="shared" si="40"/>
        <v>2656</v>
      </c>
      <c r="AK115">
        <f t="shared" si="40"/>
        <v>4613</v>
      </c>
      <c r="AL115">
        <f t="shared" si="40"/>
        <v>1395</v>
      </c>
      <c r="AM115">
        <f t="shared" si="40"/>
        <v>15181</v>
      </c>
      <c r="AO115" s="4">
        <v>1989</v>
      </c>
      <c r="AP115">
        <f t="shared" si="41"/>
        <v>0</v>
      </c>
      <c r="AQ115">
        <f t="shared" si="41"/>
        <v>0</v>
      </c>
      <c r="AR115">
        <f t="shared" si="41"/>
        <v>0</v>
      </c>
      <c r="AS115">
        <f t="shared" si="41"/>
        <v>0</v>
      </c>
      <c r="AT115">
        <f t="shared" si="41"/>
        <v>0</v>
      </c>
      <c r="AU115">
        <f t="shared" si="41"/>
        <v>0</v>
      </c>
    </row>
    <row r="116" spans="1:47" ht="12.75">
      <c r="A116" s="4">
        <v>1990</v>
      </c>
      <c r="B116">
        <f t="shared" si="36"/>
        <v>1654</v>
      </c>
      <c r="C116">
        <f t="shared" si="36"/>
        <v>4536</v>
      </c>
      <c r="D116">
        <f t="shared" si="36"/>
        <v>3783</v>
      </c>
      <c r="E116">
        <f t="shared" si="36"/>
        <v>3064</v>
      </c>
      <c r="F116">
        <f t="shared" si="36"/>
        <v>2315</v>
      </c>
      <c r="G116">
        <f t="shared" si="36"/>
        <v>15352</v>
      </c>
      <c r="I116" s="4">
        <v>1990</v>
      </c>
      <c r="J116">
        <f t="shared" si="37"/>
        <v>2260</v>
      </c>
      <c r="K116">
        <f t="shared" si="37"/>
        <v>7296</v>
      </c>
      <c r="L116">
        <f t="shared" si="37"/>
        <v>3756</v>
      </c>
      <c r="M116">
        <f t="shared" si="37"/>
        <v>8912</v>
      </c>
      <c r="N116">
        <f t="shared" si="37"/>
        <v>1767</v>
      </c>
      <c r="O116">
        <f t="shared" si="37"/>
        <v>23991</v>
      </c>
      <c r="Q116" s="4">
        <v>1990</v>
      </c>
      <c r="R116">
        <f t="shared" si="38"/>
        <v>85</v>
      </c>
      <c r="S116">
        <f t="shared" si="38"/>
        <v>58</v>
      </c>
      <c r="T116">
        <f t="shared" si="38"/>
        <v>62</v>
      </c>
      <c r="U116">
        <f t="shared" si="38"/>
        <v>42</v>
      </c>
      <c r="V116">
        <f t="shared" si="38"/>
        <v>26</v>
      </c>
      <c r="W116">
        <f t="shared" si="38"/>
        <v>273</v>
      </c>
      <c r="Y116" s="4">
        <v>1990</v>
      </c>
      <c r="Z116">
        <f t="shared" si="39"/>
        <v>6</v>
      </c>
      <c r="AA116">
        <f t="shared" si="39"/>
        <v>14</v>
      </c>
      <c r="AB116">
        <f t="shared" si="39"/>
        <v>6</v>
      </c>
      <c r="AC116">
        <f t="shared" si="39"/>
        <v>5</v>
      </c>
      <c r="AD116">
        <f t="shared" si="39"/>
        <v>2</v>
      </c>
      <c r="AE116">
        <f t="shared" si="39"/>
        <v>33</v>
      </c>
      <c r="AG116" s="4">
        <v>1990</v>
      </c>
      <c r="AH116">
        <f t="shared" si="40"/>
        <v>1592</v>
      </c>
      <c r="AI116">
        <f t="shared" si="40"/>
        <v>4903</v>
      </c>
      <c r="AJ116">
        <f t="shared" si="40"/>
        <v>2897</v>
      </c>
      <c r="AK116">
        <f t="shared" si="40"/>
        <v>5248</v>
      </c>
      <c r="AL116">
        <f t="shared" si="40"/>
        <v>1634</v>
      </c>
      <c r="AM116">
        <f t="shared" si="40"/>
        <v>16274</v>
      </c>
      <c r="AO116" s="4">
        <v>1990</v>
      </c>
      <c r="AP116">
        <f t="shared" si="41"/>
        <v>0</v>
      </c>
      <c r="AQ116">
        <f t="shared" si="41"/>
        <v>0</v>
      </c>
      <c r="AR116">
        <f t="shared" si="41"/>
        <v>0</v>
      </c>
      <c r="AS116">
        <f t="shared" si="41"/>
        <v>0</v>
      </c>
      <c r="AT116">
        <f t="shared" si="41"/>
        <v>0</v>
      </c>
      <c r="AU116">
        <f t="shared" si="41"/>
        <v>0</v>
      </c>
    </row>
    <row r="117" spans="1:47" ht="12.75">
      <c r="A117" s="4">
        <v>1991</v>
      </c>
      <c r="B117">
        <f t="shared" si="36"/>
        <v>1787</v>
      </c>
      <c r="C117">
        <f t="shared" si="36"/>
        <v>4333</v>
      </c>
      <c r="D117">
        <f t="shared" si="36"/>
        <v>3843</v>
      </c>
      <c r="E117">
        <f t="shared" si="36"/>
        <v>3340</v>
      </c>
      <c r="F117">
        <f t="shared" si="36"/>
        <v>2735</v>
      </c>
      <c r="G117">
        <f t="shared" si="36"/>
        <v>16038</v>
      </c>
      <c r="I117" s="4">
        <v>1991</v>
      </c>
      <c r="J117">
        <f t="shared" si="37"/>
        <v>2433</v>
      </c>
      <c r="K117">
        <f t="shared" si="37"/>
        <v>7213</v>
      </c>
      <c r="L117">
        <f t="shared" si="37"/>
        <v>3885</v>
      </c>
      <c r="M117">
        <f t="shared" si="37"/>
        <v>9759</v>
      </c>
      <c r="N117">
        <f t="shared" si="37"/>
        <v>1950</v>
      </c>
      <c r="O117">
        <f t="shared" si="37"/>
        <v>25240</v>
      </c>
      <c r="Q117" s="4">
        <v>1991</v>
      </c>
      <c r="R117">
        <f t="shared" si="38"/>
        <v>78</v>
      </c>
      <c r="S117">
        <f t="shared" si="38"/>
        <v>68</v>
      </c>
      <c r="T117">
        <f t="shared" si="38"/>
        <v>70</v>
      </c>
      <c r="U117">
        <f t="shared" si="38"/>
        <v>47</v>
      </c>
      <c r="V117">
        <f t="shared" si="38"/>
        <v>41</v>
      </c>
      <c r="W117">
        <f t="shared" si="38"/>
        <v>304</v>
      </c>
      <c r="Y117" s="4">
        <v>1991</v>
      </c>
      <c r="Z117">
        <f t="shared" si="39"/>
        <v>9</v>
      </c>
      <c r="AA117">
        <f t="shared" si="39"/>
        <v>13</v>
      </c>
      <c r="AB117">
        <f t="shared" si="39"/>
        <v>12</v>
      </c>
      <c r="AC117">
        <f t="shared" si="39"/>
        <v>10</v>
      </c>
      <c r="AD117">
        <f t="shared" si="39"/>
        <v>1</v>
      </c>
      <c r="AE117">
        <f t="shared" si="39"/>
        <v>45</v>
      </c>
      <c r="AG117" s="4">
        <v>1991</v>
      </c>
      <c r="AH117">
        <f t="shared" si="40"/>
        <v>1695</v>
      </c>
      <c r="AI117">
        <f t="shared" si="40"/>
        <v>4871</v>
      </c>
      <c r="AJ117">
        <f t="shared" si="40"/>
        <v>3187</v>
      </c>
      <c r="AK117">
        <f t="shared" si="40"/>
        <v>5323</v>
      </c>
      <c r="AL117">
        <f t="shared" si="40"/>
        <v>1931</v>
      </c>
      <c r="AM117">
        <f t="shared" si="40"/>
        <v>17007</v>
      </c>
      <c r="AO117" s="4">
        <v>1991</v>
      </c>
      <c r="AP117">
        <f t="shared" si="41"/>
        <v>0</v>
      </c>
      <c r="AQ117">
        <f t="shared" si="41"/>
        <v>0</v>
      </c>
      <c r="AR117">
        <f t="shared" si="41"/>
        <v>0</v>
      </c>
      <c r="AS117">
        <f t="shared" si="41"/>
        <v>0</v>
      </c>
      <c r="AT117">
        <f t="shared" si="41"/>
        <v>0</v>
      </c>
      <c r="AU117">
        <f t="shared" si="41"/>
        <v>0</v>
      </c>
    </row>
    <row r="118" spans="1:47" ht="12.75">
      <c r="A118" s="4">
        <v>1992</v>
      </c>
      <c r="B118">
        <f t="shared" si="36"/>
        <v>1704</v>
      </c>
      <c r="C118">
        <f t="shared" si="36"/>
        <v>3823</v>
      </c>
      <c r="D118">
        <f t="shared" si="36"/>
        <v>3479</v>
      </c>
      <c r="E118">
        <f t="shared" si="36"/>
        <v>3434</v>
      </c>
      <c r="F118">
        <f t="shared" si="36"/>
        <v>2658</v>
      </c>
      <c r="G118">
        <f t="shared" si="36"/>
        <v>15098</v>
      </c>
      <c r="I118" s="4">
        <v>1992</v>
      </c>
      <c r="J118">
        <f t="shared" si="37"/>
        <v>2335</v>
      </c>
      <c r="K118">
        <f t="shared" si="37"/>
        <v>6299</v>
      </c>
      <c r="L118">
        <f t="shared" si="37"/>
        <v>3371</v>
      </c>
      <c r="M118">
        <f t="shared" si="37"/>
        <v>8628</v>
      </c>
      <c r="N118">
        <f t="shared" si="37"/>
        <v>1995</v>
      </c>
      <c r="O118">
        <f t="shared" si="37"/>
        <v>22628</v>
      </c>
      <c r="Q118" s="4">
        <v>1992</v>
      </c>
      <c r="R118">
        <f t="shared" si="38"/>
        <v>90</v>
      </c>
      <c r="S118">
        <f t="shared" si="38"/>
        <v>64</v>
      </c>
      <c r="T118">
        <f t="shared" si="38"/>
        <v>66</v>
      </c>
      <c r="U118">
        <f t="shared" si="38"/>
        <v>55</v>
      </c>
      <c r="V118">
        <f t="shared" si="38"/>
        <v>41</v>
      </c>
      <c r="W118">
        <f t="shared" si="38"/>
        <v>316</v>
      </c>
      <c r="Y118" s="4">
        <v>1992</v>
      </c>
      <c r="Z118">
        <f t="shared" si="39"/>
        <v>12</v>
      </c>
      <c r="AA118">
        <f t="shared" si="39"/>
        <v>13</v>
      </c>
      <c r="AB118">
        <f t="shared" si="39"/>
        <v>24</v>
      </c>
      <c r="AC118">
        <f t="shared" si="39"/>
        <v>15</v>
      </c>
      <c r="AD118">
        <f t="shared" si="39"/>
        <v>6</v>
      </c>
      <c r="AE118">
        <f t="shared" si="39"/>
        <v>70</v>
      </c>
      <c r="AG118" s="4">
        <v>1992</v>
      </c>
      <c r="AH118">
        <f t="shared" si="40"/>
        <v>1576</v>
      </c>
      <c r="AI118">
        <f t="shared" si="40"/>
        <v>4543</v>
      </c>
      <c r="AJ118">
        <f t="shared" si="40"/>
        <v>2922</v>
      </c>
      <c r="AK118">
        <f t="shared" si="40"/>
        <v>5067</v>
      </c>
      <c r="AL118">
        <f t="shared" si="40"/>
        <v>1904</v>
      </c>
      <c r="AM118">
        <f t="shared" si="40"/>
        <v>16012</v>
      </c>
      <c r="AO118" s="4">
        <v>1992</v>
      </c>
      <c r="AP118">
        <f t="shared" si="41"/>
        <v>0</v>
      </c>
      <c r="AQ118">
        <f t="shared" si="41"/>
        <v>0</v>
      </c>
      <c r="AR118">
        <f t="shared" si="41"/>
        <v>0</v>
      </c>
      <c r="AS118">
        <f t="shared" si="41"/>
        <v>0</v>
      </c>
      <c r="AT118">
        <f t="shared" si="41"/>
        <v>0</v>
      </c>
      <c r="AU118">
        <f t="shared" si="41"/>
        <v>0</v>
      </c>
    </row>
    <row r="119" spans="1:47" ht="12.75">
      <c r="A119" s="4">
        <v>1993</v>
      </c>
      <c r="B119">
        <f t="shared" si="36"/>
        <v>1927</v>
      </c>
      <c r="C119">
        <f t="shared" si="36"/>
        <v>3858</v>
      </c>
      <c r="D119">
        <f t="shared" si="36"/>
        <v>3777</v>
      </c>
      <c r="E119">
        <f t="shared" si="36"/>
        <v>3895</v>
      </c>
      <c r="F119">
        <f t="shared" si="36"/>
        <v>2855</v>
      </c>
      <c r="G119">
        <f t="shared" si="36"/>
        <v>16312</v>
      </c>
      <c r="I119" s="4">
        <v>1993</v>
      </c>
      <c r="J119">
        <f t="shared" si="37"/>
        <v>2301</v>
      </c>
      <c r="K119">
        <f t="shared" si="37"/>
        <v>6330</v>
      </c>
      <c r="L119">
        <f t="shared" si="37"/>
        <v>3569</v>
      </c>
      <c r="M119">
        <f t="shared" si="37"/>
        <v>8180</v>
      </c>
      <c r="N119">
        <f t="shared" si="37"/>
        <v>2108</v>
      </c>
      <c r="O119">
        <f t="shared" si="37"/>
        <v>22488</v>
      </c>
      <c r="Q119" s="4">
        <v>1993</v>
      </c>
      <c r="R119">
        <f t="shared" si="38"/>
        <v>96</v>
      </c>
      <c r="S119">
        <f t="shared" si="38"/>
        <v>69</v>
      </c>
      <c r="T119">
        <f t="shared" si="38"/>
        <v>64</v>
      </c>
      <c r="U119">
        <f t="shared" si="38"/>
        <v>86</v>
      </c>
      <c r="V119">
        <f t="shared" si="38"/>
        <v>65</v>
      </c>
      <c r="W119">
        <f t="shared" si="38"/>
        <v>380</v>
      </c>
      <c r="Y119" s="4">
        <v>1993</v>
      </c>
      <c r="Z119">
        <f t="shared" si="39"/>
        <v>8</v>
      </c>
      <c r="AA119">
        <f t="shared" si="39"/>
        <v>26</v>
      </c>
      <c r="AB119">
        <f t="shared" si="39"/>
        <v>22</v>
      </c>
      <c r="AC119">
        <f t="shared" si="39"/>
        <v>21</v>
      </c>
      <c r="AD119">
        <f t="shared" si="39"/>
        <v>15</v>
      </c>
      <c r="AE119">
        <f t="shared" si="39"/>
        <v>92</v>
      </c>
      <c r="AG119" s="4">
        <v>1993</v>
      </c>
      <c r="AH119">
        <f t="shared" si="40"/>
        <v>1711</v>
      </c>
      <c r="AI119">
        <f t="shared" si="40"/>
        <v>4316</v>
      </c>
      <c r="AJ119">
        <f t="shared" si="40"/>
        <v>3031</v>
      </c>
      <c r="AK119">
        <f t="shared" si="40"/>
        <v>4908</v>
      </c>
      <c r="AL119">
        <f t="shared" si="40"/>
        <v>2076</v>
      </c>
      <c r="AM119">
        <f t="shared" si="40"/>
        <v>16042</v>
      </c>
      <c r="AO119" s="4">
        <v>1993</v>
      </c>
      <c r="AP119">
        <f t="shared" si="41"/>
        <v>0</v>
      </c>
      <c r="AQ119">
        <f t="shared" si="41"/>
        <v>0</v>
      </c>
      <c r="AR119">
        <f t="shared" si="41"/>
        <v>0</v>
      </c>
      <c r="AS119">
        <f t="shared" si="41"/>
        <v>0</v>
      </c>
      <c r="AT119">
        <f t="shared" si="41"/>
        <v>0</v>
      </c>
      <c r="AU119">
        <f t="shared" si="41"/>
        <v>0</v>
      </c>
    </row>
    <row r="120" spans="1:47" ht="12.75">
      <c r="A120" s="4">
        <v>1994</v>
      </c>
      <c r="B120">
        <f t="shared" si="36"/>
        <v>2474</v>
      </c>
      <c r="C120">
        <f t="shared" si="36"/>
        <v>4421</v>
      </c>
      <c r="D120">
        <f t="shared" si="36"/>
        <v>4577</v>
      </c>
      <c r="E120">
        <f t="shared" si="36"/>
        <v>5131</v>
      </c>
      <c r="F120">
        <f t="shared" si="36"/>
        <v>3440</v>
      </c>
      <c r="G120">
        <f t="shared" si="36"/>
        <v>20043</v>
      </c>
      <c r="I120" s="4">
        <v>1994</v>
      </c>
      <c r="J120">
        <f t="shared" si="37"/>
        <v>2745</v>
      </c>
      <c r="K120">
        <f t="shared" si="37"/>
        <v>6484</v>
      </c>
      <c r="L120">
        <f t="shared" si="37"/>
        <v>3863</v>
      </c>
      <c r="M120">
        <f t="shared" si="37"/>
        <v>8778</v>
      </c>
      <c r="N120">
        <f t="shared" si="37"/>
        <v>2232</v>
      </c>
      <c r="O120">
        <f t="shared" si="37"/>
        <v>24102</v>
      </c>
      <c r="Q120" s="4">
        <v>1994</v>
      </c>
      <c r="R120">
        <f t="shared" si="38"/>
        <v>114</v>
      </c>
      <c r="S120">
        <f t="shared" si="38"/>
        <v>83</v>
      </c>
      <c r="T120">
        <f t="shared" si="38"/>
        <v>100</v>
      </c>
      <c r="U120">
        <f t="shared" si="38"/>
        <v>97</v>
      </c>
      <c r="V120">
        <f t="shared" si="38"/>
        <v>84</v>
      </c>
      <c r="W120">
        <f t="shared" si="38"/>
        <v>478</v>
      </c>
      <c r="Y120" s="4">
        <v>1994</v>
      </c>
      <c r="Z120">
        <f t="shared" si="39"/>
        <v>24</v>
      </c>
      <c r="AA120">
        <f t="shared" si="39"/>
        <v>29</v>
      </c>
      <c r="AB120">
        <f t="shared" si="39"/>
        <v>24</v>
      </c>
      <c r="AC120">
        <f t="shared" si="39"/>
        <v>32</v>
      </c>
      <c r="AD120">
        <f t="shared" si="39"/>
        <v>18</v>
      </c>
      <c r="AE120">
        <f t="shared" si="39"/>
        <v>127</v>
      </c>
      <c r="AG120" s="4">
        <v>1994</v>
      </c>
      <c r="AH120">
        <f t="shared" si="40"/>
        <v>2031</v>
      </c>
      <c r="AI120">
        <f t="shared" si="40"/>
        <v>4174</v>
      </c>
      <c r="AJ120">
        <f t="shared" si="40"/>
        <v>3066</v>
      </c>
      <c r="AK120">
        <f t="shared" si="40"/>
        <v>5069</v>
      </c>
      <c r="AL120">
        <f t="shared" si="40"/>
        <v>2174</v>
      </c>
      <c r="AM120">
        <f t="shared" si="40"/>
        <v>16514</v>
      </c>
      <c r="AO120" s="4">
        <v>1994</v>
      </c>
      <c r="AP120">
        <f t="shared" si="41"/>
        <v>0</v>
      </c>
      <c r="AQ120">
        <f t="shared" si="41"/>
        <v>0</v>
      </c>
      <c r="AR120">
        <f t="shared" si="41"/>
        <v>0</v>
      </c>
      <c r="AS120">
        <f t="shared" si="41"/>
        <v>0</v>
      </c>
      <c r="AT120">
        <f t="shared" si="41"/>
        <v>0</v>
      </c>
      <c r="AU120">
        <f t="shared" si="41"/>
        <v>0</v>
      </c>
    </row>
    <row r="121" spans="1:47" ht="12.75">
      <c r="A121" s="4">
        <v>1995</v>
      </c>
      <c r="B121">
        <f t="shared" si="36"/>
        <v>2925</v>
      </c>
      <c r="C121">
        <f t="shared" si="36"/>
        <v>4946</v>
      </c>
      <c r="D121">
        <f t="shared" si="36"/>
        <v>5173</v>
      </c>
      <c r="E121">
        <f t="shared" si="36"/>
        <v>6491</v>
      </c>
      <c r="F121">
        <f t="shared" si="36"/>
        <v>4007</v>
      </c>
      <c r="G121">
        <f t="shared" si="36"/>
        <v>23542</v>
      </c>
      <c r="I121" s="4">
        <v>1995</v>
      </c>
      <c r="J121">
        <f t="shared" si="37"/>
        <v>2846</v>
      </c>
      <c r="K121">
        <f t="shared" si="37"/>
        <v>6653</v>
      </c>
      <c r="L121">
        <f t="shared" si="37"/>
        <v>4078</v>
      </c>
      <c r="M121">
        <f t="shared" si="37"/>
        <v>9388</v>
      </c>
      <c r="N121">
        <f t="shared" si="37"/>
        <v>2386</v>
      </c>
      <c r="O121">
        <f t="shared" si="37"/>
        <v>25351</v>
      </c>
      <c r="Q121" s="4">
        <v>1995</v>
      </c>
      <c r="R121">
        <f t="shared" si="38"/>
        <v>148</v>
      </c>
      <c r="S121">
        <f t="shared" si="38"/>
        <v>92</v>
      </c>
      <c r="T121">
        <f t="shared" si="38"/>
        <v>104</v>
      </c>
      <c r="U121">
        <f t="shared" si="38"/>
        <v>106</v>
      </c>
      <c r="V121">
        <f t="shared" si="38"/>
        <v>118</v>
      </c>
      <c r="W121">
        <f t="shared" si="38"/>
        <v>568</v>
      </c>
      <c r="Y121" s="4">
        <v>1995</v>
      </c>
      <c r="Z121">
        <f t="shared" si="39"/>
        <v>25</v>
      </c>
      <c r="AA121">
        <f t="shared" si="39"/>
        <v>29</v>
      </c>
      <c r="AB121">
        <f t="shared" si="39"/>
        <v>20</v>
      </c>
      <c r="AC121">
        <f t="shared" si="39"/>
        <v>42</v>
      </c>
      <c r="AD121">
        <f t="shared" si="39"/>
        <v>16</v>
      </c>
      <c r="AE121">
        <f t="shared" si="39"/>
        <v>132</v>
      </c>
      <c r="AG121" s="4">
        <v>1995</v>
      </c>
      <c r="AH121">
        <f t="shared" si="40"/>
        <v>2078</v>
      </c>
      <c r="AI121">
        <f t="shared" si="40"/>
        <v>3969</v>
      </c>
      <c r="AJ121">
        <f t="shared" si="40"/>
        <v>2856</v>
      </c>
      <c r="AK121">
        <f t="shared" si="40"/>
        <v>4968</v>
      </c>
      <c r="AL121">
        <f t="shared" si="40"/>
        <v>2177</v>
      </c>
      <c r="AM121">
        <f t="shared" si="40"/>
        <v>16048</v>
      </c>
      <c r="AO121" s="4">
        <v>1995</v>
      </c>
      <c r="AP121">
        <f t="shared" si="41"/>
        <v>0</v>
      </c>
      <c r="AQ121">
        <f t="shared" si="41"/>
        <v>0</v>
      </c>
      <c r="AR121">
        <f t="shared" si="41"/>
        <v>0</v>
      </c>
      <c r="AS121">
        <f t="shared" si="41"/>
        <v>0</v>
      </c>
      <c r="AT121">
        <f t="shared" si="41"/>
        <v>0</v>
      </c>
      <c r="AU121">
        <f t="shared" si="41"/>
        <v>0</v>
      </c>
    </row>
    <row r="122" spans="1:47" ht="12.75">
      <c r="A122" s="4">
        <v>1996</v>
      </c>
      <c r="B122">
        <f t="shared" si="36"/>
        <v>3557</v>
      </c>
      <c r="C122">
        <f t="shared" si="36"/>
        <v>5169</v>
      </c>
      <c r="D122">
        <f t="shared" si="36"/>
        <v>5433</v>
      </c>
      <c r="E122">
        <f t="shared" si="36"/>
        <v>7536</v>
      </c>
      <c r="F122">
        <f t="shared" si="36"/>
        <v>4332</v>
      </c>
      <c r="G122">
        <f t="shared" si="36"/>
        <v>26027</v>
      </c>
      <c r="I122" s="4">
        <v>1996</v>
      </c>
      <c r="J122">
        <f t="shared" si="37"/>
        <v>3389</v>
      </c>
      <c r="K122">
        <f t="shared" si="37"/>
        <v>6820</v>
      </c>
      <c r="L122">
        <f t="shared" si="37"/>
        <v>4403</v>
      </c>
      <c r="M122">
        <f t="shared" si="37"/>
        <v>10337</v>
      </c>
      <c r="N122">
        <f t="shared" si="37"/>
        <v>2463</v>
      </c>
      <c r="O122">
        <f t="shared" si="37"/>
        <v>27412</v>
      </c>
      <c r="Q122" s="4">
        <v>1996</v>
      </c>
      <c r="R122">
        <f t="shared" si="38"/>
        <v>185</v>
      </c>
      <c r="S122">
        <f t="shared" si="38"/>
        <v>95</v>
      </c>
      <c r="T122">
        <f t="shared" si="38"/>
        <v>125</v>
      </c>
      <c r="U122">
        <f t="shared" si="38"/>
        <v>167</v>
      </c>
      <c r="V122">
        <f t="shared" si="38"/>
        <v>120</v>
      </c>
      <c r="W122">
        <f t="shared" si="38"/>
        <v>692</v>
      </c>
      <c r="Y122" s="4">
        <v>1996</v>
      </c>
      <c r="Z122">
        <f t="shared" si="39"/>
        <v>39</v>
      </c>
      <c r="AA122">
        <f t="shared" si="39"/>
        <v>44</v>
      </c>
      <c r="AB122">
        <f t="shared" si="39"/>
        <v>34</v>
      </c>
      <c r="AC122">
        <f t="shared" si="39"/>
        <v>45</v>
      </c>
      <c r="AD122">
        <f t="shared" si="39"/>
        <v>23</v>
      </c>
      <c r="AE122">
        <f t="shared" si="39"/>
        <v>185</v>
      </c>
      <c r="AG122" s="4">
        <v>1996</v>
      </c>
      <c r="AH122">
        <f t="shared" si="40"/>
        <v>2126</v>
      </c>
      <c r="AI122">
        <f t="shared" si="40"/>
        <v>3552</v>
      </c>
      <c r="AJ122">
        <f t="shared" si="40"/>
        <v>2624</v>
      </c>
      <c r="AK122">
        <f t="shared" si="40"/>
        <v>4906</v>
      </c>
      <c r="AL122">
        <f t="shared" si="40"/>
        <v>2259</v>
      </c>
      <c r="AM122">
        <f t="shared" si="40"/>
        <v>15467</v>
      </c>
      <c r="AO122" s="4">
        <v>1996</v>
      </c>
      <c r="AP122">
        <f t="shared" si="41"/>
        <v>0</v>
      </c>
      <c r="AQ122">
        <f t="shared" si="41"/>
        <v>0</v>
      </c>
      <c r="AR122">
        <f t="shared" si="41"/>
        <v>0</v>
      </c>
      <c r="AS122">
        <f t="shared" si="41"/>
        <v>0</v>
      </c>
      <c r="AT122">
        <f t="shared" si="41"/>
        <v>0</v>
      </c>
      <c r="AU122">
        <f t="shared" si="41"/>
        <v>0</v>
      </c>
    </row>
    <row r="123" spans="1:47" ht="12.75">
      <c r="A123" s="4">
        <v>1997</v>
      </c>
      <c r="B123">
        <f t="shared" si="36"/>
        <v>4145</v>
      </c>
      <c r="C123">
        <f t="shared" si="36"/>
        <v>5816</v>
      </c>
      <c r="D123">
        <f t="shared" si="36"/>
        <v>5873</v>
      </c>
      <c r="E123">
        <f t="shared" si="36"/>
        <v>9254</v>
      </c>
      <c r="F123">
        <f t="shared" si="36"/>
        <v>4723</v>
      </c>
      <c r="G123">
        <f t="shared" si="36"/>
        <v>29811</v>
      </c>
      <c r="I123" s="4">
        <v>1997</v>
      </c>
      <c r="J123">
        <f t="shared" si="37"/>
        <v>3718</v>
      </c>
      <c r="K123">
        <f t="shared" si="37"/>
        <v>7324</v>
      </c>
      <c r="L123">
        <f t="shared" si="37"/>
        <v>4590</v>
      </c>
      <c r="M123">
        <f t="shared" si="37"/>
        <v>11144</v>
      </c>
      <c r="N123">
        <f t="shared" si="37"/>
        <v>2718</v>
      </c>
      <c r="O123">
        <f t="shared" si="37"/>
        <v>29494</v>
      </c>
      <c r="Q123" s="4">
        <v>1997</v>
      </c>
      <c r="R123">
        <f t="shared" si="38"/>
        <v>204</v>
      </c>
      <c r="S123">
        <f t="shared" si="38"/>
        <v>111</v>
      </c>
      <c r="T123">
        <f t="shared" si="38"/>
        <v>138</v>
      </c>
      <c r="U123">
        <f t="shared" si="38"/>
        <v>172</v>
      </c>
      <c r="V123">
        <f t="shared" si="38"/>
        <v>145</v>
      </c>
      <c r="W123">
        <f t="shared" si="38"/>
        <v>770</v>
      </c>
      <c r="Y123" s="4">
        <v>1997</v>
      </c>
      <c r="Z123">
        <f t="shared" si="39"/>
        <v>40</v>
      </c>
      <c r="AA123">
        <f t="shared" si="39"/>
        <v>39</v>
      </c>
      <c r="AB123">
        <f t="shared" si="39"/>
        <v>37</v>
      </c>
      <c r="AC123">
        <f t="shared" si="39"/>
        <v>67</v>
      </c>
      <c r="AD123">
        <f t="shared" si="39"/>
        <v>31</v>
      </c>
      <c r="AE123">
        <f t="shared" si="39"/>
        <v>214</v>
      </c>
      <c r="AG123" s="4">
        <v>1997</v>
      </c>
      <c r="AH123">
        <f t="shared" si="40"/>
        <v>2329</v>
      </c>
      <c r="AI123">
        <f t="shared" si="40"/>
        <v>3744</v>
      </c>
      <c r="AJ123">
        <f t="shared" si="40"/>
        <v>2570</v>
      </c>
      <c r="AK123">
        <f t="shared" si="40"/>
        <v>4951</v>
      </c>
      <c r="AL123">
        <f t="shared" si="40"/>
        <v>2211</v>
      </c>
      <c r="AM123">
        <f t="shared" si="40"/>
        <v>15805</v>
      </c>
      <c r="AO123" s="4">
        <v>1997</v>
      </c>
      <c r="AP123">
        <f t="shared" si="41"/>
        <v>0</v>
      </c>
      <c r="AQ123">
        <f t="shared" si="41"/>
        <v>0</v>
      </c>
      <c r="AR123">
        <f t="shared" si="41"/>
        <v>0</v>
      </c>
      <c r="AS123">
        <f t="shared" si="41"/>
        <v>0</v>
      </c>
      <c r="AT123">
        <f t="shared" si="41"/>
        <v>0</v>
      </c>
      <c r="AU123">
        <f t="shared" si="41"/>
        <v>0</v>
      </c>
    </row>
    <row r="124" spans="1:47" ht="12.75">
      <c r="A124" s="4">
        <v>1998</v>
      </c>
      <c r="B124">
        <f t="shared" si="36"/>
        <v>4113</v>
      </c>
      <c r="C124">
        <f t="shared" si="36"/>
        <v>5607</v>
      </c>
      <c r="D124">
        <f t="shared" si="36"/>
        <v>5828</v>
      </c>
      <c r="E124">
        <f t="shared" si="36"/>
        <v>9987</v>
      </c>
      <c r="F124">
        <f t="shared" si="36"/>
        <v>4576</v>
      </c>
      <c r="G124">
        <f t="shared" si="36"/>
        <v>30111</v>
      </c>
      <c r="I124" s="4">
        <v>1998</v>
      </c>
      <c r="J124">
        <f t="shared" si="37"/>
        <v>3977</v>
      </c>
      <c r="K124">
        <f t="shared" si="37"/>
        <v>7217</v>
      </c>
      <c r="L124">
        <f t="shared" si="37"/>
        <v>4855</v>
      </c>
      <c r="M124">
        <f t="shared" si="37"/>
        <v>12267</v>
      </c>
      <c r="N124">
        <f t="shared" si="37"/>
        <v>2718</v>
      </c>
      <c r="O124">
        <f t="shared" si="37"/>
        <v>31034</v>
      </c>
      <c r="Q124" s="4">
        <v>1998</v>
      </c>
      <c r="R124">
        <f t="shared" si="38"/>
        <v>199</v>
      </c>
      <c r="S124">
        <f t="shared" si="38"/>
        <v>103</v>
      </c>
      <c r="T124">
        <f t="shared" si="38"/>
        <v>135</v>
      </c>
      <c r="U124">
        <f t="shared" si="38"/>
        <v>205</v>
      </c>
      <c r="V124">
        <f t="shared" si="38"/>
        <v>158</v>
      </c>
      <c r="W124">
        <f t="shared" si="38"/>
        <v>800</v>
      </c>
      <c r="Y124" s="4">
        <v>1998</v>
      </c>
      <c r="Z124">
        <f t="shared" si="39"/>
        <v>33</v>
      </c>
      <c r="AA124">
        <f t="shared" si="39"/>
        <v>31</v>
      </c>
      <c r="AB124">
        <f t="shared" si="39"/>
        <v>31</v>
      </c>
      <c r="AC124">
        <f t="shared" si="39"/>
        <v>75</v>
      </c>
      <c r="AD124">
        <f t="shared" si="39"/>
        <v>36</v>
      </c>
      <c r="AE124">
        <f t="shared" si="39"/>
        <v>206</v>
      </c>
      <c r="AG124" s="4">
        <v>1998</v>
      </c>
      <c r="AH124">
        <f t="shared" si="40"/>
        <v>2110</v>
      </c>
      <c r="AI124">
        <f t="shared" si="40"/>
        <v>3159</v>
      </c>
      <c r="AJ124">
        <f t="shared" si="40"/>
        <v>2222</v>
      </c>
      <c r="AK124">
        <f t="shared" si="40"/>
        <v>4675</v>
      </c>
      <c r="AL124">
        <f t="shared" si="40"/>
        <v>2154</v>
      </c>
      <c r="AM124">
        <f t="shared" si="40"/>
        <v>14320</v>
      </c>
      <c r="AO124" s="4">
        <v>1998</v>
      </c>
      <c r="AP124">
        <f t="shared" si="41"/>
        <v>0</v>
      </c>
      <c r="AQ124">
        <f t="shared" si="41"/>
        <v>0</v>
      </c>
      <c r="AR124">
        <f t="shared" si="41"/>
        <v>0</v>
      </c>
      <c r="AS124">
        <f t="shared" si="41"/>
        <v>0</v>
      </c>
      <c r="AT124">
        <f t="shared" si="41"/>
        <v>0</v>
      </c>
      <c r="AU124">
        <f t="shared" si="41"/>
        <v>0</v>
      </c>
    </row>
    <row r="125" spans="1:47" ht="12.75">
      <c r="A125" s="4">
        <v>1999</v>
      </c>
      <c r="B125">
        <f aca="true" t="shared" si="42" ref="B125:G125">B104+B62+B41</f>
        <v>4381</v>
      </c>
      <c r="C125">
        <f t="shared" si="42"/>
        <v>5514</v>
      </c>
      <c r="D125">
        <f t="shared" si="42"/>
        <v>5718</v>
      </c>
      <c r="E125">
        <f t="shared" si="42"/>
        <v>10268</v>
      </c>
      <c r="F125">
        <f t="shared" si="42"/>
        <v>4392</v>
      </c>
      <c r="G125">
        <f t="shared" si="42"/>
        <v>30273</v>
      </c>
      <c r="I125" s="4">
        <v>1999</v>
      </c>
      <c r="J125">
        <f aca="true" t="shared" si="43" ref="J125:O125">J104+J62+J41</f>
        <v>4070</v>
      </c>
      <c r="K125">
        <f t="shared" si="43"/>
        <v>6968</v>
      </c>
      <c r="L125">
        <f t="shared" si="43"/>
        <v>4767</v>
      </c>
      <c r="M125">
        <f t="shared" si="43"/>
        <v>12506</v>
      </c>
      <c r="N125">
        <f t="shared" si="43"/>
        <v>2681</v>
      </c>
      <c r="O125">
        <f t="shared" si="43"/>
        <v>30992</v>
      </c>
      <c r="Q125" s="4">
        <v>1999</v>
      </c>
      <c r="R125">
        <f aca="true" t="shared" si="44" ref="R125:W125">R104+R62+R41</f>
        <v>214</v>
      </c>
      <c r="S125">
        <f t="shared" si="44"/>
        <v>106</v>
      </c>
      <c r="T125">
        <f t="shared" si="44"/>
        <v>139</v>
      </c>
      <c r="U125">
        <f t="shared" si="44"/>
        <v>196</v>
      </c>
      <c r="V125">
        <f t="shared" si="44"/>
        <v>148</v>
      </c>
      <c r="W125">
        <f t="shared" si="44"/>
        <v>803</v>
      </c>
      <c r="Y125" s="4">
        <v>1999</v>
      </c>
      <c r="Z125">
        <f aca="true" t="shared" si="45" ref="Z125:AE125">Z104+Z62+Z41</f>
        <v>29</v>
      </c>
      <c r="AA125">
        <f t="shared" si="45"/>
        <v>28</v>
      </c>
      <c r="AB125">
        <f t="shared" si="45"/>
        <v>43</v>
      </c>
      <c r="AC125">
        <f t="shared" si="45"/>
        <v>67</v>
      </c>
      <c r="AD125">
        <f t="shared" si="45"/>
        <v>17</v>
      </c>
      <c r="AE125">
        <f t="shared" si="45"/>
        <v>184</v>
      </c>
      <c r="AG125" s="4">
        <v>1999</v>
      </c>
      <c r="AH125">
        <f aca="true" t="shared" si="46" ref="AH125:AM125">AH104+AH62+AH41</f>
        <v>1995</v>
      </c>
      <c r="AI125">
        <f t="shared" si="46"/>
        <v>2555</v>
      </c>
      <c r="AJ125">
        <f t="shared" si="46"/>
        <v>1844</v>
      </c>
      <c r="AK125">
        <f t="shared" si="46"/>
        <v>4213</v>
      </c>
      <c r="AL125">
        <f t="shared" si="46"/>
        <v>1735</v>
      </c>
      <c r="AM125">
        <f t="shared" si="46"/>
        <v>12342</v>
      </c>
      <c r="AO125" s="4">
        <v>1999</v>
      </c>
      <c r="AP125">
        <f aca="true" t="shared" si="47" ref="AP125:AU125">AP104+AP62+AP41</f>
        <v>0</v>
      </c>
      <c r="AQ125">
        <f t="shared" si="47"/>
        <v>0</v>
      </c>
      <c r="AR125">
        <f t="shared" si="47"/>
        <v>0</v>
      </c>
      <c r="AS125">
        <f t="shared" si="47"/>
        <v>0</v>
      </c>
      <c r="AT125">
        <f t="shared" si="47"/>
        <v>0</v>
      </c>
      <c r="AU125">
        <f t="shared" si="47"/>
        <v>0</v>
      </c>
    </row>
    <row r="126" spans="1:47" ht="12.75">
      <c r="A126" s="4" t="s">
        <v>14</v>
      </c>
      <c r="B126" s="2">
        <f>SUM(B109:B125)</f>
        <v>35289</v>
      </c>
      <c r="C126" s="2">
        <f>SUM(C109:C125)</f>
        <v>68648</v>
      </c>
      <c r="D126" s="2">
        <f>SUM(D109:D125)</f>
        <v>59497</v>
      </c>
      <c r="E126" s="2">
        <f>SUM(E109:E125)</f>
        <v>69325</v>
      </c>
      <c r="F126" s="2">
        <f>SUM(F109:F125)</f>
        <v>44494</v>
      </c>
      <c r="G126">
        <f>SUM(B126:F126)</f>
        <v>277253</v>
      </c>
      <c r="I126" s="4" t="s">
        <v>14</v>
      </c>
      <c r="J126" s="2">
        <f>SUM(J109:J125)</f>
        <v>39004</v>
      </c>
      <c r="K126" s="2">
        <f>SUM(K109:K125)</f>
        <v>99404</v>
      </c>
      <c r="L126" s="2">
        <f>SUM(L109:L125)</f>
        <v>54121</v>
      </c>
      <c r="M126" s="2">
        <f>SUM(M109:M125)</f>
        <v>118441</v>
      </c>
      <c r="N126" s="2">
        <f>SUM(N109:N125)</f>
        <v>29871</v>
      </c>
      <c r="O126">
        <f>SUM(J126:N126)</f>
        <v>340841</v>
      </c>
      <c r="Q126" s="4" t="s">
        <v>14</v>
      </c>
      <c r="R126" s="2">
        <f>SUM(R109:R125)</f>
        <v>1635</v>
      </c>
      <c r="S126" s="2">
        <f>SUM(S109:S125)</f>
        <v>1107</v>
      </c>
      <c r="T126" s="2">
        <f>SUM(T109:T125)</f>
        <v>1145</v>
      </c>
      <c r="U126" s="2">
        <f>SUM(U109:U125)</f>
        <v>1278</v>
      </c>
      <c r="V126" s="2">
        <f>SUM(V109:V125)</f>
        <v>1053</v>
      </c>
      <c r="W126">
        <f>SUM(R126:V126)</f>
        <v>6218</v>
      </c>
      <c r="Y126" s="4" t="s">
        <v>14</v>
      </c>
      <c r="Z126" s="2">
        <f>SUM(Z109:Z125)</f>
        <v>253</v>
      </c>
      <c r="AA126" s="2">
        <f>SUM(AA109:AA125)</f>
        <v>338</v>
      </c>
      <c r="AB126" s="2">
        <f>SUM(AB109:AB125)</f>
        <v>290</v>
      </c>
      <c r="AC126" s="2">
        <f>SUM(AC109:AC125)</f>
        <v>385</v>
      </c>
      <c r="AD126" s="2">
        <f>SUM(AD109:AD125)</f>
        <v>178</v>
      </c>
      <c r="AE126">
        <f>SUM(Z126:AD126)</f>
        <v>1444</v>
      </c>
      <c r="AG126" s="4" t="s">
        <v>14</v>
      </c>
      <c r="AH126" s="2">
        <f>SUM(AH109:AH125)</f>
        <v>25391</v>
      </c>
      <c r="AI126" s="2">
        <f>SUM(AI109:AI125)</f>
        <v>61321</v>
      </c>
      <c r="AJ126" s="2">
        <f>SUM(AJ109:AJ125)</f>
        <v>36199</v>
      </c>
      <c r="AK126" s="2">
        <f>SUM(AK109:AK125)</f>
        <v>62673</v>
      </c>
      <c r="AL126" s="2">
        <f>SUM(AL109:AL125)</f>
        <v>25834</v>
      </c>
      <c r="AM126">
        <f>SUM(AH126:AL126)</f>
        <v>211418</v>
      </c>
      <c r="AO126" s="4" t="s">
        <v>14</v>
      </c>
      <c r="AP126" s="2">
        <f>SUM(AP109:AP125)</f>
        <v>0</v>
      </c>
      <c r="AQ126" s="2">
        <f>SUM(AQ109:AQ125)</f>
        <v>0</v>
      </c>
      <c r="AR126" s="2">
        <f>SUM(AR109:AR125)</f>
        <v>0</v>
      </c>
      <c r="AS126" s="2">
        <f>SUM(AS109:AS125)</f>
        <v>0</v>
      </c>
      <c r="AT126" s="2">
        <f>SUM(AT109:AT125)</f>
        <v>0</v>
      </c>
      <c r="AU126">
        <f>SUM(AP126:AT126)</f>
        <v>0</v>
      </c>
    </row>
    <row r="128" spans="1:41" ht="12.75">
      <c r="A128" s="4" t="s">
        <v>12</v>
      </c>
      <c r="I128" s="4" t="s">
        <v>13</v>
      </c>
      <c r="Q128" s="4" t="s">
        <v>29</v>
      </c>
      <c r="Y128" s="4" t="s">
        <v>30</v>
      </c>
      <c r="AG128" s="4" t="s">
        <v>27</v>
      </c>
      <c r="AO128" s="4" t="s">
        <v>28</v>
      </c>
    </row>
    <row r="129" spans="1:47" ht="12.75">
      <c r="A129" s="4" t="s">
        <v>11</v>
      </c>
      <c r="B129" s="12" t="s">
        <v>1</v>
      </c>
      <c r="C129" s="12" t="s">
        <v>6</v>
      </c>
      <c r="D129" s="12" t="s">
        <v>7</v>
      </c>
      <c r="E129" s="12" t="s">
        <v>2</v>
      </c>
      <c r="F129" s="12" t="s">
        <v>5</v>
      </c>
      <c r="G129" s="12" t="s">
        <v>14</v>
      </c>
      <c r="I129" s="4" t="s">
        <v>11</v>
      </c>
      <c r="J129" s="12" t="s">
        <v>1</v>
      </c>
      <c r="K129" s="12" t="s">
        <v>6</v>
      </c>
      <c r="L129" s="12" t="s">
        <v>7</v>
      </c>
      <c r="M129" s="12" t="s">
        <v>2</v>
      </c>
      <c r="N129" s="12" t="s">
        <v>5</v>
      </c>
      <c r="O129" s="12" t="s">
        <v>14</v>
      </c>
      <c r="Q129" s="4" t="s">
        <v>11</v>
      </c>
      <c r="R129" s="12" t="s">
        <v>1</v>
      </c>
      <c r="S129" s="12" t="s">
        <v>6</v>
      </c>
      <c r="T129" s="12" t="s">
        <v>7</v>
      </c>
      <c r="U129" s="12" t="s">
        <v>2</v>
      </c>
      <c r="V129" s="12" t="s">
        <v>5</v>
      </c>
      <c r="W129" s="12" t="s">
        <v>14</v>
      </c>
      <c r="Y129" s="4" t="s">
        <v>11</v>
      </c>
      <c r="Z129" s="12" t="s">
        <v>1</v>
      </c>
      <c r="AA129" s="12" t="s">
        <v>6</v>
      </c>
      <c r="AB129" s="12" t="s">
        <v>7</v>
      </c>
      <c r="AC129" s="12" t="s">
        <v>2</v>
      </c>
      <c r="AD129" s="12" t="s">
        <v>5</v>
      </c>
      <c r="AE129" s="12" t="s">
        <v>14</v>
      </c>
      <c r="AG129" s="4" t="s">
        <v>11</v>
      </c>
      <c r="AH129" s="12" t="s">
        <v>1</v>
      </c>
      <c r="AI129" s="12" t="s">
        <v>6</v>
      </c>
      <c r="AJ129" s="12" t="s">
        <v>7</v>
      </c>
      <c r="AK129" s="12" t="s">
        <v>2</v>
      </c>
      <c r="AL129" s="12" t="s">
        <v>5</v>
      </c>
      <c r="AM129" s="12" t="s">
        <v>14</v>
      </c>
      <c r="AO129" s="4" t="s">
        <v>11</v>
      </c>
      <c r="AP129" s="12" t="s">
        <v>1</v>
      </c>
      <c r="AQ129" s="12" t="s">
        <v>6</v>
      </c>
      <c r="AR129" s="12" t="s">
        <v>7</v>
      </c>
      <c r="AS129" s="12" t="s">
        <v>2</v>
      </c>
      <c r="AT129" s="12" t="s">
        <v>5</v>
      </c>
      <c r="AU129" s="12" t="s">
        <v>14</v>
      </c>
    </row>
    <row r="130" spans="1:47" ht="12.75">
      <c r="A130" s="4">
        <v>1983</v>
      </c>
      <c r="B130">
        <f aca="true" t="shared" si="48" ref="B130:G145">B4+B25+B46+B88</f>
        <v>2024</v>
      </c>
      <c r="C130">
        <f t="shared" si="48"/>
        <v>3750</v>
      </c>
      <c r="D130">
        <f t="shared" si="48"/>
        <v>1550</v>
      </c>
      <c r="E130">
        <f t="shared" si="48"/>
        <v>647</v>
      </c>
      <c r="F130">
        <f t="shared" si="48"/>
        <v>1401</v>
      </c>
      <c r="G130">
        <f t="shared" si="48"/>
        <v>9372</v>
      </c>
      <c r="I130" s="4">
        <v>1983</v>
      </c>
      <c r="J130">
        <f aca="true" t="shared" si="49" ref="J130:O145">J4+J25+J46+J88</f>
        <v>1826</v>
      </c>
      <c r="K130">
        <f t="shared" si="49"/>
        <v>4385</v>
      </c>
      <c r="L130">
        <f t="shared" si="49"/>
        <v>1343</v>
      </c>
      <c r="M130">
        <f t="shared" si="49"/>
        <v>799</v>
      </c>
      <c r="N130">
        <f t="shared" si="49"/>
        <v>962</v>
      </c>
      <c r="O130">
        <f t="shared" si="49"/>
        <v>9315</v>
      </c>
      <c r="Q130" s="4">
        <v>1983</v>
      </c>
      <c r="R130">
        <f aca="true" t="shared" si="50" ref="R130:W145">R4+R25+R46+R88</f>
        <v>34</v>
      </c>
      <c r="S130">
        <f t="shared" si="50"/>
        <v>30</v>
      </c>
      <c r="T130">
        <f t="shared" si="50"/>
        <v>17</v>
      </c>
      <c r="U130">
        <f t="shared" si="50"/>
        <v>7</v>
      </c>
      <c r="V130">
        <f t="shared" si="50"/>
        <v>18</v>
      </c>
      <c r="W130">
        <f t="shared" si="50"/>
        <v>106</v>
      </c>
      <c r="Y130" s="4">
        <v>1983</v>
      </c>
      <c r="Z130">
        <f aca="true" t="shared" si="51" ref="Z130:AE145">Z4+Z25+Z46+Z88</f>
        <v>3</v>
      </c>
      <c r="AA130">
        <f t="shared" si="51"/>
        <v>10</v>
      </c>
      <c r="AB130">
        <f t="shared" si="51"/>
        <v>4</v>
      </c>
      <c r="AC130">
        <f t="shared" si="51"/>
        <v>2</v>
      </c>
      <c r="AD130">
        <f t="shared" si="51"/>
        <v>6</v>
      </c>
      <c r="AE130">
        <f t="shared" si="51"/>
        <v>25</v>
      </c>
      <c r="AG130" s="4">
        <v>1983</v>
      </c>
      <c r="AH130">
        <f aca="true" t="shared" si="52" ref="AH130:AM145">AH4+AH25+AH46+AH88</f>
        <v>1713</v>
      </c>
      <c r="AI130">
        <f t="shared" si="52"/>
        <v>3565</v>
      </c>
      <c r="AJ130">
        <f t="shared" si="52"/>
        <v>782</v>
      </c>
      <c r="AK130">
        <f t="shared" si="52"/>
        <v>1178</v>
      </c>
      <c r="AL130">
        <f t="shared" si="52"/>
        <v>821</v>
      </c>
      <c r="AM130">
        <f t="shared" si="52"/>
        <v>8059</v>
      </c>
      <c r="AO130" s="4">
        <v>1983</v>
      </c>
      <c r="AP130">
        <f aca="true" t="shared" si="53" ref="AP130:AU145">AP4+AP25+AP46+AP88</f>
        <v>0</v>
      </c>
      <c r="AQ130">
        <f t="shared" si="53"/>
        <v>0</v>
      </c>
      <c r="AR130">
        <f t="shared" si="53"/>
        <v>0</v>
      </c>
      <c r="AS130">
        <f t="shared" si="53"/>
        <v>0</v>
      </c>
      <c r="AT130">
        <f t="shared" si="53"/>
        <v>0</v>
      </c>
      <c r="AU130">
        <f t="shared" si="53"/>
        <v>0</v>
      </c>
    </row>
    <row r="131" spans="1:47" ht="12.75">
      <c r="A131" s="4">
        <v>1984</v>
      </c>
      <c r="B131">
        <f t="shared" si="48"/>
        <v>2196</v>
      </c>
      <c r="C131">
        <f t="shared" si="48"/>
        <v>3679</v>
      </c>
      <c r="D131">
        <f t="shared" si="48"/>
        <v>1831</v>
      </c>
      <c r="E131">
        <f t="shared" si="48"/>
        <v>822</v>
      </c>
      <c r="F131">
        <f t="shared" si="48"/>
        <v>1455</v>
      </c>
      <c r="G131">
        <f t="shared" si="48"/>
        <v>9983</v>
      </c>
      <c r="I131" s="4">
        <v>1984</v>
      </c>
      <c r="J131">
        <f t="shared" si="49"/>
        <v>1826</v>
      </c>
      <c r="K131">
        <f t="shared" si="49"/>
        <v>4449</v>
      </c>
      <c r="L131">
        <f t="shared" si="49"/>
        <v>1613</v>
      </c>
      <c r="M131">
        <f t="shared" si="49"/>
        <v>1037</v>
      </c>
      <c r="N131">
        <f t="shared" si="49"/>
        <v>993</v>
      </c>
      <c r="O131">
        <f t="shared" si="49"/>
        <v>9918</v>
      </c>
      <c r="Q131" s="4">
        <v>1984</v>
      </c>
      <c r="R131">
        <f t="shared" si="50"/>
        <v>35</v>
      </c>
      <c r="S131">
        <f t="shared" si="50"/>
        <v>44</v>
      </c>
      <c r="T131">
        <f t="shared" si="50"/>
        <v>29</v>
      </c>
      <c r="U131">
        <f t="shared" si="50"/>
        <v>13</v>
      </c>
      <c r="V131">
        <f t="shared" si="50"/>
        <v>19</v>
      </c>
      <c r="W131">
        <f t="shared" si="50"/>
        <v>140</v>
      </c>
      <c r="Y131" s="4">
        <v>1984</v>
      </c>
      <c r="Z131">
        <f t="shared" si="51"/>
        <v>8</v>
      </c>
      <c r="AA131">
        <f t="shared" si="51"/>
        <v>12</v>
      </c>
      <c r="AB131">
        <f t="shared" si="51"/>
        <v>7</v>
      </c>
      <c r="AC131">
        <f t="shared" si="51"/>
        <v>1</v>
      </c>
      <c r="AD131">
        <f t="shared" si="51"/>
        <v>3</v>
      </c>
      <c r="AE131">
        <f t="shared" si="51"/>
        <v>31</v>
      </c>
      <c r="AG131" s="4">
        <v>1984</v>
      </c>
      <c r="AH131">
        <f t="shared" si="52"/>
        <v>1873</v>
      </c>
      <c r="AI131">
        <f t="shared" si="52"/>
        <v>3804</v>
      </c>
      <c r="AJ131">
        <f t="shared" si="52"/>
        <v>980</v>
      </c>
      <c r="AK131">
        <f t="shared" si="52"/>
        <v>1642</v>
      </c>
      <c r="AL131">
        <f t="shared" si="52"/>
        <v>884</v>
      </c>
      <c r="AM131">
        <f t="shared" si="52"/>
        <v>9183</v>
      </c>
      <c r="AO131" s="4">
        <v>1984</v>
      </c>
      <c r="AP131">
        <f t="shared" si="53"/>
        <v>0</v>
      </c>
      <c r="AQ131">
        <f t="shared" si="53"/>
        <v>0</v>
      </c>
      <c r="AR131">
        <f t="shared" si="53"/>
        <v>0</v>
      </c>
      <c r="AS131">
        <f t="shared" si="53"/>
        <v>0</v>
      </c>
      <c r="AT131">
        <f t="shared" si="53"/>
        <v>0</v>
      </c>
      <c r="AU131">
        <f t="shared" si="53"/>
        <v>0</v>
      </c>
    </row>
    <row r="132" spans="1:47" ht="12.75">
      <c r="A132" s="4">
        <v>1985</v>
      </c>
      <c r="B132">
        <f t="shared" si="48"/>
        <v>2489</v>
      </c>
      <c r="C132">
        <f t="shared" si="48"/>
        <v>4357</v>
      </c>
      <c r="D132">
        <f t="shared" si="48"/>
        <v>2231</v>
      </c>
      <c r="E132">
        <f t="shared" si="48"/>
        <v>1152</v>
      </c>
      <c r="F132">
        <f t="shared" si="48"/>
        <v>1838</v>
      </c>
      <c r="G132">
        <f t="shared" si="48"/>
        <v>12067</v>
      </c>
      <c r="I132" s="4">
        <v>1985</v>
      </c>
      <c r="J132">
        <f t="shared" si="49"/>
        <v>2106</v>
      </c>
      <c r="K132">
        <f t="shared" si="49"/>
        <v>5634</v>
      </c>
      <c r="L132">
        <f t="shared" si="49"/>
        <v>2096</v>
      </c>
      <c r="M132">
        <f t="shared" si="49"/>
        <v>1932</v>
      </c>
      <c r="N132">
        <f t="shared" si="49"/>
        <v>1132</v>
      </c>
      <c r="O132">
        <f t="shared" si="49"/>
        <v>12900</v>
      </c>
      <c r="Q132" s="4">
        <v>1985</v>
      </c>
      <c r="R132">
        <f t="shared" si="50"/>
        <v>57</v>
      </c>
      <c r="S132">
        <f t="shared" si="50"/>
        <v>59</v>
      </c>
      <c r="T132">
        <f t="shared" si="50"/>
        <v>21</v>
      </c>
      <c r="U132">
        <f t="shared" si="50"/>
        <v>14</v>
      </c>
      <c r="V132">
        <f t="shared" si="50"/>
        <v>23</v>
      </c>
      <c r="W132">
        <f t="shared" si="50"/>
        <v>174</v>
      </c>
      <c r="Y132" s="4">
        <v>1985</v>
      </c>
      <c r="Z132">
        <f t="shared" si="51"/>
        <v>7</v>
      </c>
      <c r="AA132">
        <f t="shared" si="51"/>
        <v>9</v>
      </c>
      <c r="AB132">
        <f t="shared" si="51"/>
        <v>5</v>
      </c>
      <c r="AC132">
        <f t="shared" si="51"/>
        <v>0</v>
      </c>
      <c r="AD132">
        <f t="shared" si="51"/>
        <v>0</v>
      </c>
      <c r="AE132">
        <f t="shared" si="51"/>
        <v>21</v>
      </c>
      <c r="AG132" s="4">
        <v>1985</v>
      </c>
      <c r="AH132">
        <f t="shared" si="52"/>
        <v>2267</v>
      </c>
      <c r="AI132">
        <f t="shared" si="52"/>
        <v>4613</v>
      </c>
      <c r="AJ132">
        <f t="shared" si="52"/>
        <v>1433</v>
      </c>
      <c r="AK132">
        <f t="shared" si="52"/>
        <v>2506</v>
      </c>
      <c r="AL132">
        <f t="shared" si="52"/>
        <v>1140</v>
      </c>
      <c r="AM132">
        <f t="shared" si="52"/>
        <v>11959</v>
      </c>
      <c r="AO132" s="4">
        <v>1985</v>
      </c>
      <c r="AP132">
        <f t="shared" si="53"/>
        <v>0</v>
      </c>
      <c r="AQ132">
        <f t="shared" si="53"/>
        <v>0</v>
      </c>
      <c r="AR132">
        <f t="shared" si="53"/>
        <v>0</v>
      </c>
      <c r="AS132">
        <f t="shared" si="53"/>
        <v>0</v>
      </c>
      <c r="AT132">
        <f t="shared" si="53"/>
        <v>0</v>
      </c>
      <c r="AU132">
        <f t="shared" si="53"/>
        <v>0</v>
      </c>
    </row>
    <row r="133" spans="1:47" ht="12.75">
      <c r="A133" s="4">
        <v>1986</v>
      </c>
      <c r="B133">
        <f t="shared" si="48"/>
        <v>2675</v>
      </c>
      <c r="C133">
        <f t="shared" si="48"/>
        <v>5066</v>
      </c>
      <c r="D133">
        <f t="shared" si="48"/>
        <v>2947</v>
      </c>
      <c r="E133">
        <f t="shared" si="48"/>
        <v>1802</v>
      </c>
      <c r="F133">
        <f t="shared" si="48"/>
        <v>2071</v>
      </c>
      <c r="G133">
        <f t="shared" si="48"/>
        <v>14561</v>
      </c>
      <c r="I133" s="4">
        <v>1986</v>
      </c>
      <c r="J133">
        <f t="shared" si="49"/>
        <v>2791</v>
      </c>
      <c r="K133">
        <f t="shared" si="49"/>
        <v>7164</v>
      </c>
      <c r="L133">
        <f t="shared" si="49"/>
        <v>2662</v>
      </c>
      <c r="M133">
        <f t="shared" si="49"/>
        <v>3365</v>
      </c>
      <c r="N133">
        <f t="shared" si="49"/>
        <v>1493</v>
      </c>
      <c r="O133">
        <f t="shared" si="49"/>
        <v>17475</v>
      </c>
      <c r="Q133" s="4">
        <v>1986</v>
      </c>
      <c r="R133">
        <f t="shared" si="50"/>
        <v>55</v>
      </c>
      <c r="S133">
        <f t="shared" si="50"/>
        <v>59</v>
      </c>
      <c r="T133">
        <f t="shared" si="50"/>
        <v>38</v>
      </c>
      <c r="U133">
        <f t="shared" si="50"/>
        <v>33</v>
      </c>
      <c r="V133">
        <f t="shared" si="50"/>
        <v>25</v>
      </c>
      <c r="W133">
        <f t="shared" si="50"/>
        <v>210</v>
      </c>
      <c r="Y133" s="4">
        <v>1986</v>
      </c>
      <c r="Z133">
        <f t="shared" si="51"/>
        <v>2</v>
      </c>
      <c r="AA133">
        <f t="shared" si="51"/>
        <v>11</v>
      </c>
      <c r="AB133">
        <f t="shared" si="51"/>
        <v>2</v>
      </c>
      <c r="AC133">
        <f t="shared" si="51"/>
        <v>2</v>
      </c>
      <c r="AD133">
        <f t="shared" si="51"/>
        <v>2</v>
      </c>
      <c r="AE133">
        <f t="shared" si="51"/>
        <v>19</v>
      </c>
      <c r="AG133" s="4">
        <v>1986</v>
      </c>
      <c r="AH133">
        <f t="shared" si="52"/>
        <v>2547</v>
      </c>
      <c r="AI133">
        <f t="shared" si="52"/>
        <v>5715</v>
      </c>
      <c r="AJ133">
        <f t="shared" si="52"/>
        <v>2000</v>
      </c>
      <c r="AK133">
        <f t="shared" si="52"/>
        <v>4023</v>
      </c>
      <c r="AL133">
        <f t="shared" si="52"/>
        <v>1483</v>
      </c>
      <c r="AM133">
        <f t="shared" si="52"/>
        <v>15768</v>
      </c>
      <c r="AO133" s="4">
        <v>1986</v>
      </c>
      <c r="AP133">
        <f t="shared" si="53"/>
        <v>0</v>
      </c>
      <c r="AQ133">
        <f t="shared" si="53"/>
        <v>0</v>
      </c>
      <c r="AR133">
        <f t="shared" si="53"/>
        <v>0</v>
      </c>
      <c r="AS133">
        <f t="shared" si="53"/>
        <v>0</v>
      </c>
      <c r="AT133">
        <f t="shared" si="53"/>
        <v>0</v>
      </c>
      <c r="AU133">
        <f t="shared" si="53"/>
        <v>0</v>
      </c>
    </row>
    <row r="134" spans="1:47" ht="12.75">
      <c r="A134" s="4">
        <v>1987</v>
      </c>
      <c r="B134">
        <f t="shared" si="48"/>
        <v>3096</v>
      </c>
      <c r="C134">
        <f t="shared" si="48"/>
        <v>5918</v>
      </c>
      <c r="D134">
        <f t="shared" si="48"/>
        <v>3465</v>
      </c>
      <c r="E134">
        <f t="shared" si="48"/>
        <v>2541</v>
      </c>
      <c r="F134">
        <f t="shared" si="48"/>
        <v>2433</v>
      </c>
      <c r="G134">
        <f t="shared" si="48"/>
        <v>17453</v>
      </c>
      <c r="I134" s="4">
        <v>1987</v>
      </c>
      <c r="J134">
        <f t="shared" si="49"/>
        <v>2957</v>
      </c>
      <c r="K134">
        <f t="shared" si="49"/>
        <v>8067</v>
      </c>
      <c r="L134">
        <f t="shared" si="49"/>
        <v>3261</v>
      </c>
      <c r="M134">
        <f t="shared" si="49"/>
        <v>5699</v>
      </c>
      <c r="N134">
        <f t="shared" si="49"/>
        <v>1607</v>
      </c>
      <c r="O134">
        <f t="shared" si="49"/>
        <v>21591</v>
      </c>
      <c r="Q134" s="4">
        <v>1987</v>
      </c>
      <c r="R134">
        <f t="shared" si="50"/>
        <v>84</v>
      </c>
      <c r="S134">
        <f t="shared" si="50"/>
        <v>58</v>
      </c>
      <c r="T134">
        <f t="shared" si="50"/>
        <v>37</v>
      </c>
      <c r="U134">
        <f t="shared" si="50"/>
        <v>35</v>
      </c>
      <c r="V134">
        <f t="shared" si="50"/>
        <v>30</v>
      </c>
      <c r="W134">
        <f t="shared" si="50"/>
        <v>244</v>
      </c>
      <c r="Y134" s="4">
        <v>1987</v>
      </c>
      <c r="Z134">
        <f t="shared" si="51"/>
        <v>3</v>
      </c>
      <c r="AA134">
        <f t="shared" si="51"/>
        <v>10</v>
      </c>
      <c r="AB134">
        <f t="shared" si="51"/>
        <v>5</v>
      </c>
      <c r="AC134">
        <f t="shared" si="51"/>
        <v>1</v>
      </c>
      <c r="AD134">
        <f t="shared" si="51"/>
        <v>1</v>
      </c>
      <c r="AE134">
        <f t="shared" si="51"/>
        <v>20</v>
      </c>
      <c r="AG134" s="4">
        <v>1987</v>
      </c>
      <c r="AH134">
        <f t="shared" si="52"/>
        <v>2820</v>
      </c>
      <c r="AI134">
        <f t="shared" si="52"/>
        <v>6387</v>
      </c>
      <c r="AJ134">
        <f t="shared" si="52"/>
        <v>2565</v>
      </c>
      <c r="AK134">
        <f t="shared" si="52"/>
        <v>5493</v>
      </c>
      <c r="AL134">
        <f t="shared" si="52"/>
        <v>1669</v>
      </c>
      <c r="AM134">
        <f t="shared" si="52"/>
        <v>18934</v>
      </c>
      <c r="AO134" s="4">
        <v>1987</v>
      </c>
      <c r="AP134">
        <f t="shared" si="53"/>
        <v>0</v>
      </c>
      <c r="AQ134">
        <f t="shared" si="53"/>
        <v>0</v>
      </c>
      <c r="AR134">
        <f t="shared" si="53"/>
        <v>0</v>
      </c>
      <c r="AS134">
        <f t="shared" si="53"/>
        <v>0</v>
      </c>
      <c r="AT134">
        <f t="shared" si="53"/>
        <v>0</v>
      </c>
      <c r="AU134">
        <f t="shared" si="53"/>
        <v>0</v>
      </c>
    </row>
    <row r="135" spans="1:47" ht="12.75">
      <c r="A135" s="4">
        <v>1988</v>
      </c>
      <c r="B135">
        <f t="shared" si="48"/>
        <v>3208</v>
      </c>
      <c r="C135">
        <f t="shared" si="48"/>
        <v>6336</v>
      </c>
      <c r="D135">
        <f t="shared" si="48"/>
        <v>4219</v>
      </c>
      <c r="E135">
        <f t="shared" si="48"/>
        <v>3670</v>
      </c>
      <c r="F135">
        <f t="shared" si="48"/>
        <v>2875</v>
      </c>
      <c r="G135">
        <f t="shared" si="48"/>
        <v>20308</v>
      </c>
      <c r="I135" s="4">
        <v>1988</v>
      </c>
      <c r="J135">
        <f t="shared" si="49"/>
        <v>3603</v>
      </c>
      <c r="K135">
        <f t="shared" si="49"/>
        <v>9690</v>
      </c>
      <c r="L135">
        <f t="shared" si="49"/>
        <v>4086</v>
      </c>
      <c r="M135">
        <f t="shared" si="49"/>
        <v>9529</v>
      </c>
      <c r="N135">
        <f t="shared" si="49"/>
        <v>2076</v>
      </c>
      <c r="O135">
        <f t="shared" si="49"/>
        <v>28984</v>
      </c>
      <c r="Q135" s="4">
        <v>1988</v>
      </c>
      <c r="R135">
        <f t="shared" si="50"/>
        <v>76</v>
      </c>
      <c r="S135">
        <f t="shared" si="50"/>
        <v>73</v>
      </c>
      <c r="T135">
        <f t="shared" si="50"/>
        <v>49</v>
      </c>
      <c r="U135">
        <f t="shared" si="50"/>
        <v>60</v>
      </c>
      <c r="V135">
        <f t="shared" si="50"/>
        <v>27</v>
      </c>
      <c r="W135">
        <f t="shared" si="50"/>
        <v>285</v>
      </c>
      <c r="Y135" s="4">
        <v>1988</v>
      </c>
      <c r="Z135">
        <f t="shared" si="51"/>
        <v>14</v>
      </c>
      <c r="AA135">
        <f t="shared" si="51"/>
        <v>15</v>
      </c>
      <c r="AB135">
        <f t="shared" si="51"/>
        <v>8</v>
      </c>
      <c r="AC135">
        <f t="shared" si="51"/>
        <v>4</v>
      </c>
      <c r="AD135">
        <f t="shared" si="51"/>
        <v>3</v>
      </c>
      <c r="AE135">
        <f t="shared" si="51"/>
        <v>44</v>
      </c>
      <c r="AG135" s="4">
        <v>1988</v>
      </c>
      <c r="AH135">
        <f t="shared" si="52"/>
        <v>3072</v>
      </c>
      <c r="AI135">
        <f t="shared" si="52"/>
        <v>7047</v>
      </c>
      <c r="AJ135">
        <f t="shared" si="52"/>
        <v>3231</v>
      </c>
      <c r="AK135">
        <f t="shared" si="52"/>
        <v>7507</v>
      </c>
      <c r="AL135">
        <f t="shared" si="52"/>
        <v>1880</v>
      </c>
      <c r="AM135">
        <f t="shared" si="52"/>
        <v>22737</v>
      </c>
      <c r="AO135" s="4">
        <v>1988</v>
      </c>
      <c r="AP135">
        <f t="shared" si="53"/>
        <v>0</v>
      </c>
      <c r="AQ135">
        <f t="shared" si="53"/>
        <v>0</v>
      </c>
      <c r="AR135">
        <f t="shared" si="53"/>
        <v>0</v>
      </c>
      <c r="AS135">
        <f t="shared" si="53"/>
        <v>0</v>
      </c>
      <c r="AT135">
        <f t="shared" si="53"/>
        <v>0</v>
      </c>
      <c r="AU135">
        <f t="shared" si="53"/>
        <v>0</v>
      </c>
    </row>
    <row r="136" spans="1:47" ht="12.75">
      <c r="A136" s="4">
        <v>1989</v>
      </c>
      <c r="B136">
        <f t="shared" si="48"/>
        <v>3500</v>
      </c>
      <c r="C136">
        <f t="shared" si="48"/>
        <v>6911</v>
      </c>
      <c r="D136">
        <f t="shared" si="48"/>
        <v>5037</v>
      </c>
      <c r="E136">
        <f t="shared" si="48"/>
        <v>4949</v>
      </c>
      <c r="F136">
        <f t="shared" si="48"/>
        <v>3842</v>
      </c>
      <c r="G136">
        <f t="shared" si="48"/>
        <v>24239</v>
      </c>
      <c r="I136" s="4">
        <v>1989</v>
      </c>
      <c r="J136">
        <f t="shared" si="49"/>
        <v>3871</v>
      </c>
      <c r="K136">
        <f t="shared" si="49"/>
        <v>10213</v>
      </c>
      <c r="L136">
        <f t="shared" si="49"/>
        <v>4786</v>
      </c>
      <c r="M136">
        <f t="shared" si="49"/>
        <v>12955</v>
      </c>
      <c r="N136">
        <f t="shared" si="49"/>
        <v>2390</v>
      </c>
      <c r="O136">
        <f t="shared" si="49"/>
        <v>34215</v>
      </c>
      <c r="Q136" s="4">
        <v>1989</v>
      </c>
      <c r="R136">
        <f t="shared" si="50"/>
        <v>107</v>
      </c>
      <c r="S136">
        <f t="shared" si="50"/>
        <v>90</v>
      </c>
      <c r="T136">
        <f t="shared" si="50"/>
        <v>69</v>
      </c>
      <c r="U136">
        <f t="shared" si="50"/>
        <v>69</v>
      </c>
      <c r="V136">
        <f t="shared" si="50"/>
        <v>62</v>
      </c>
      <c r="W136">
        <f t="shared" si="50"/>
        <v>397</v>
      </c>
      <c r="Y136" s="4">
        <v>1989</v>
      </c>
      <c r="Z136">
        <f t="shared" si="51"/>
        <v>22</v>
      </c>
      <c r="AA136">
        <f t="shared" si="51"/>
        <v>19</v>
      </c>
      <c r="AB136">
        <f t="shared" si="51"/>
        <v>17</v>
      </c>
      <c r="AC136">
        <f t="shared" si="51"/>
        <v>12</v>
      </c>
      <c r="AD136">
        <f t="shared" si="51"/>
        <v>5</v>
      </c>
      <c r="AE136">
        <f t="shared" si="51"/>
        <v>75</v>
      </c>
      <c r="AG136" s="4">
        <v>1989</v>
      </c>
      <c r="AH136">
        <f t="shared" si="52"/>
        <v>3464</v>
      </c>
      <c r="AI136">
        <f t="shared" si="52"/>
        <v>7674</v>
      </c>
      <c r="AJ136">
        <f t="shared" si="52"/>
        <v>3819</v>
      </c>
      <c r="AK136">
        <f t="shared" si="52"/>
        <v>9624</v>
      </c>
      <c r="AL136">
        <f t="shared" si="52"/>
        <v>2791</v>
      </c>
      <c r="AM136">
        <f t="shared" si="52"/>
        <v>27372</v>
      </c>
      <c r="AO136" s="4">
        <v>1989</v>
      </c>
      <c r="AP136">
        <f t="shared" si="53"/>
        <v>0</v>
      </c>
      <c r="AQ136">
        <f t="shared" si="53"/>
        <v>0</v>
      </c>
      <c r="AR136">
        <f t="shared" si="53"/>
        <v>0</v>
      </c>
      <c r="AS136">
        <f t="shared" si="53"/>
        <v>0</v>
      </c>
      <c r="AT136">
        <f t="shared" si="53"/>
        <v>0</v>
      </c>
      <c r="AU136">
        <f t="shared" si="53"/>
        <v>0</v>
      </c>
    </row>
    <row r="137" spans="1:47" ht="12.75">
      <c r="A137" s="4">
        <v>1990</v>
      </c>
      <c r="B137">
        <f t="shared" si="48"/>
        <v>3708</v>
      </c>
      <c r="C137">
        <f t="shared" si="48"/>
        <v>6822</v>
      </c>
      <c r="D137">
        <f t="shared" si="48"/>
        <v>5684</v>
      </c>
      <c r="E137">
        <f t="shared" si="48"/>
        <v>5993</v>
      </c>
      <c r="F137">
        <f t="shared" si="48"/>
        <v>4700</v>
      </c>
      <c r="G137">
        <f t="shared" si="48"/>
        <v>26907</v>
      </c>
      <c r="I137" s="4">
        <v>1990</v>
      </c>
      <c r="J137">
        <f t="shared" si="49"/>
        <v>4060</v>
      </c>
      <c r="K137">
        <f t="shared" si="49"/>
        <v>10159</v>
      </c>
      <c r="L137">
        <f t="shared" si="49"/>
        <v>5093</v>
      </c>
      <c r="M137">
        <f t="shared" si="49"/>
        <v>13705</v>
      </c>
      <c r="N137">
        <f t="shared" si="49"/>
        <v>2622</v>
      </c>
      <c r="O137">
        <f t="shared" si="49"/>
        <v>35639</v>
      </c>
      <c r="Q137" s="4">
        <v>1990</v>
      </c>
      <c r="R137">
        <f t="shared" si="50"/>
        <v>145</v>
      </c>
      <c r="S137">
        <f t="shared" si="50"/>
        <v>102</v>
      </c>
      <c r="T137">
        <f t="shared" si="50"/>
        <v>92</v>
      </c>
      <c r="U137">
        <f t="shared" si="50"/>
        <v>96</v>
      </c>
      <c r="V137">
        <f t="shared" si="50"/>
        <v>74</v>
      </c>
      <c r="W137">
        <f t="shared" si="50"/>
        <v>509</v>
      </c>
      <c r="Y137" s="4">
        <v>1990</v>
      </c>
      <c r="Z137">
        <f t="shared" si="51"/>
        <v>38</v>
      </c>
      <c r="AA137">
        <f t="shared" si="51"/>
        <v>32</v>
      </c>
      <c r="AB137">
        <f t="shared" si="51"/>
        <v>22</v>
      </c>
      <c r="AC137">
        <f t="shared" si="51"/>
        <v>17</v>
      </c>
      <c r="AD137">
        <f t="shared" si="51"/>
        <v>11</v>
      </c>
      <c r="AE137">
        <f t="shared" si="51"/>
        <v>120</v>
      </c>
      <c r="AG137" s="4">
        <v>1990</v>
      </c>
      <c r="AH137">
        <f t="shared" si="52"/>
        <v>3923</v>
      </c>
      <c r="AI137">
        <f t="shared" si="52"/>
        <v>8008</v>
      </c>
      <c r="AJ137">
        <f t="shared" si="52"/>
        <v>4349</v>
      </c>
      <c r="AK137">
        <f t="shared" si="52"/>
        <v>11093</v>
      </c>
      <c r="AL137">
        <f t="shared" si="52"/>
        <v>3931</v>
      </c>
      <c r="AM137">
        <f t="shared" si="52"/>
        <v>31304</v>
      </c>
      <c r="AO137" s="4">
        <v>1990</v>
      </c>
      <c r="AP137">
        <f t="shared" si="53"/>
        <v>0</v>
      </c>
      <c r="AQ137">
        <f t="shared" si="53"/>
        <v>0</v>
      </c>
      <c r="AR137">
        <f t="shared" si="53"/>
        <v>0</v>
      </c>
      <c r="AS137">
        <f t="shared" si="53"/>
        <v>0</v>
      </c>
      <c r="AT137">
        <f t="shared" si="53"/>
        <v>0</v>
      </c>
      <c r="AU137">
        <f t="shared" si="53"/>
        <v>0</v>
      </c>
    </row>
    <row r="138" spans="1:47" ht="12.75">
      <c r="A138" s="4">
        <v>1991</v>
      </c>
      <c r="B138">
        <f t="shared" si="48"/>
        <v>3908</v>
      </c>
      <c r="C138">
        <f t="shared" si="48"/>
        <v>6431</v>
      </c>
      <c r="D138">
        <f t="shared" si="48"/>
        <v>5812</v>
      </c>
      <c r="E138">
        <f t="shared" si="48"/>
        <v>6092</v>
      </c>
      <c r="F138">
        <f t="shared" si="48"/>
        <v>5039</v>
      </c>
      <c r="G138">
        <f t="shared" si="48"/>
        <v>27282</v>
      </c>
      <c r="I138" s="4">
        <v>1991</v>
      </c>
      <c r="J138">
        <f t="shared" si="49"/>
        <v>4316</v>
      </c>
      <c r="K138">
        <f t="shared" si="49"/>
        <v>9901</v>
      </c>
      <c r="L138">
        <f t="shared" si="49"/>
        <v>5252</v>
      </c>
      <c r="M138">
        <f t="shared" si="49"/>
        <v>13604</v>
      </c>
      <c r="N138">
        <f t="shared" si="49"/>
        <v>2837</v>
      </c>
      <c r="O138">
        <f t="shared" si="49"/>
        <v>35910</v>
      </c>
      <c r="Q138" s="4">
        <v>1991</v>
      </c>
      <c r="R138">
        <f t="shared" si="50"/>
        <v>157</v>
      </c>
      <c r="S138">
        <f t="shared" si="50"/>
        <v>114</v>
      </c>
      <c r="T138">
        <f t="shared" si="50"/>
        <v>110</v>
      </c>
      <c r="U138">
        <f t="shared" si="50"/>
        <v>91</v>
      </c>
      <c r="V138">
        <f t="shared" si="50"/>
        <v>98</v>
      </c>
      <c r="W138">
        <f t="shared" si="50"/>
        <v>570</v>
      </c>
      <c r="Y138" s="4">
        <v>1991</v>
      </c>
      <c r="Z138">
        <f t="shared" si="51"/>
        <v>57</v>
      </c>
      <c r="AA138">
        <f t="shared" si="51"/>
        <v>44</v>
      </c>
      <c r="AB138">
        <f t="shared" si="51"/>
        <v>34</v>
      </c>
      <c r="AC138">
        <f t="shared" si="51"/>
        <v>40</v>
      </c>
      <c r="AD138">
        <f t="shared" si="51"/>
        <v>12</v>
      </c>
      <c r="AE138">
        <f t="shared" si="51"/>
        <v>187</v>
      </c>
      <c r="AG138" s="4">
        <v>1991</v>
      </c>
      <c r="AH138">
        <f t="shared" si="52"/>
        <v>4226</v>
      </c>
      <c r="AI138">
        <f t="shared" si="52"/>
        <v>8120</v>
      </c>
      <c r="AJ138">
        <f t="shared" si="52"/>
        <v>4757</v>
      </c>
      <c r="AK138">
        <f t="shared" si="52"/>
        <v>11099</v>
      </c>
      <c r="AL138">
        <f t="shared" si="52"/>
        <v>4173</v>
      </c>
      <c r="AM138">
        <f t="shared" si="52"/>
        <v>32375</v>
      </c>
      <c r="AO138" s="4">
        <v>1991</v>
      </c>
      <c r="AP138">
        <f t="shared" si="53"/>
        <v>0</v>
      </c>
      <c r="AQ138">
        <f t="shared" si="53"/>
        <v>0</v>
      </c>
      <c r="AR138">
        <f t="shared" si="53"/>
        <v>0</v>
      </c>
      <c r="AS138">
        <f t="shared" si="53"/>
        <v>0</v>
      </c>
      <c r="AT138">
        <f t="shared" si="53"/>
        <v>0</v>
      </c>
      <c r="AU138">
        <f t="shared" si="53"/>
        <v>0</v>
      </c>
    </row>
    <row r="139" spans="1:47" ht="12.75">
      <c r="A139" s="4">
        <v>1992</v>
      </c>
      <c r="B139">
        <f t="shared" si="48"/>
        <v>3957</v>
      </c>
      <c r="C139">
        <f t="shared" si="48"/>
        <v>6164</v>
      </c>
      <c r="D139">
        <f t="shared" si="48"/>
        <v>5489</v>
      </c>
      <c r="E139">
        <f t="shared" si="48"/>
        <v>6340</v>
      </c>
      <c r="F139">
        <f t="shared" si="48"/>
        <v>4797</v>
      </c>
      <c r="G139">
        <f t="shared" si="48"/>
        <v>26747</v>
      </c>
      <c r="I139" s="4">
        <v>1992</v>
      </c>
      <c r="J139">
        <f t="shared" si="49"/>
        <v>4235</v>
      </c>
      <c r="K139">
        <f t="shared" si="49"/>
        <v>9283</v>
      </c>
      <c r="L139">
        <f t="shared" si="49"/>
        <v>4816</v>
      </c>
      <c r="M139">
        <f t="shared" si="49"/>
        <v>12179</v>
      </c>
      <c r="N139">
        <f t="shared" si="49"/>
        <v>2999</v>
      </c>
      <c r="O139">
        <f t="shared" si="49"/>
        <v>33512</v>
      </c>
      <c r="Q139" s="4">
        <v>1992</v>
      </c>
      <c r="R139">
        <f t="shared" si="50"/>
        <v>160</v>
      </c>
      <c r="S139">
        <f t="shared" si="50"/>
        <v>101</v>
      </c>
      <c r="T139">
        <f t="shared" si="50"/>
        <v>96</v>
      </c>
      <c r="U139">
        <f t="shared" si="50"/>
        <v>95</v>
      </c>
      <c r="V139">
        <f t="shared" si="50"/>
        <v>98</v>
      </c>
      <c r="W139">
        <f t="shared" si="50"/>
        <v>550</v>
      </c>
      <c r="Y139" s="4">
        <v>1992</v>
      </c>
      <c r="Z139">
        <f t="shared" si="51"/>
        <v>68</v>
      </c>
      <c r="AA139">
        <f t="shared" si="51"/>
        <v>49</v>
      </c>
      <c r="AB139">
        <f t="shared" si="51"/>
        <v>47</v>
      </c>
      <c r="AC139">
        <f t="shared" si="51"/>
        <v>49</v>
      </c>
      <c r="AD139">
        <f t="shared" si="51"/>
        <v>26</v>
      </c>
      <c r="AE139">
        <f t="shared" si="51"/>
        <v>239</v>
      </c>
      <c r="AG139" s="4">
        <v>1992</v>
      </c>
      <c r="AH139">
        <f t="shared" si="52"/>
        <v>4397</v>
      </c>
      <c r="AI139">
        <f t="shared" si="52"/>
        <v>7956</v>
      </c>
      <c r="AJ139">
        <f t="shared" si="52"/>
        <v>4604</v>
      </c>
      <c r="AK139">
        <f t="shared" si="52"/>
        <v>11076</v>
      </c>
      <c r="AL139">
        <f t="shared" si="52"/>
        <v>4115</v>
      </c>
      <c r="AM139">
        <f t="shared" si="52"/>
        <v>32148</v>
      </c>
      <c r="AO139" s="4">
        <v>1992</v>
      </c>
      <c r="AP139">
        <f t="shared" si="53"/>
        <v>0</v>
      </c>
      <c r="AQ139">
        <f t="shared" si="53"/>
        <v>0</v>
      </c>
      <c r="AR139">
        <f t="shared" si="53"/>
        <v>0</v>
      </c>
      <c r="AS139">
        <f t="shared" si="53"/>
        <v>0</v>
      </c>
      <c r="AT139">
        <f t="shared" si="53"/>
        <v>0</v>
      </c>
      <c r="AU139">
        <f t="shared" si="53"/>
        <v>0</v>
      </c>
    </row>
    <row r="140" spans="1:47" ht="12.75">
      <c r="A140" s="4">
        <v>1993</v>
      </c>
      <c r="B140">
        <f t="shared" si="48"/>
        <v>4333</v>
      </c>
      <c r="C140">
        <f t="shared" si="48"/>
        <v>6209</v>
      </c>
      <c r="D140">
        <f t="shared" si="48"/>
        <v>5945</v>
      </c>
      <c r="E140">
        <f t="shared" si="48"/>
        <v>7360</v>
      </c>
      <c r="F140">
        <f t="shared" si="48"/>
        <v>5137</v>
      </c>
      <c r="G140">
        <f t="shared" si="48"/>
        <v>28984</v>
      </c>
      <c r="I140" s="4">
        <v>1993</v>
      </c>
      <c r="J140">
        <f t="shared" si="49"/>
        <v>4220</v>
      </c>
      <c r="K140">
        <f t="shared" si="49"/>
        <v>9465</v>
      </c>
      <c r="L140">
        <f t="shared" si="49"/>
        <v>5027</v>
      </c>
      <c r="M140">
        <f t="shared" si="49"/>
        <v>11756</v>
      </c>
      <c r="N140">
        <f t="shared" si="49"/>
        <v>3248</v>
      </c>
      <c r="O140">
        <f t="shared" si="49"/>
        <v>33716</v>
      </c>
      <c r="Q140" s="4">
        <v>1993</v>
      </c>
      <c r="R140">
        <f t="shared" si="50"/>
        <v>169</v>
      </c>
      <c r="S140">
        <f t="shared" si="50"/>
        <v>113</v>
      </c>
      <c r="T140">
        <f t="shared" si="50"/>
        <v>101</v>
      </c>
      <c r="U140">
        <f t="shared" si="50"/>
        <v>125</v>
      </c>
      <c r="V140">
        <f t="shared" si="50"/>
        <v>128</v>
      </c>
      <c r="W140">
        <f t="shared" si="50"/>
        <v>636</v>
      </c>
      <c r="Y140" s="4">
        <v>1993</v>
      </c>
      <c r="Z140">
        <f t="shared" si="51"/>
        <v>66</v>
      </c>
      <c r="AA140">
        <f t="shared" si="51"/>
        <v>76</v>
      </c>
      <c r="AB140">
        <f t="shared" si="51"/>
        <v>48</v>
      </c>
      <c r="AC140">
        <f t="shared" si="51"/>
        <v>44</v>
      </c>
      <c r="AD140">
        <f t="shared" si="51"/>
        <v>40</v>
      </c>
      <c r="AE140">
        <f t="shared" si="51"/>
        <v>274</v>
      </c>
      <c r="AG140" s="4">
        <v>1993</v>
      </c>
      <c r="AH140">
        <f t="shared" si="52"/>
        <v>4356</v>
      </c>
      <c r="AI140">
        <f t="shared" si="52"/>
        <v>7361</v>
      </c>
      <c r="AJ140">
        <f t="shared" si="52"/>
        <v>4607</v>
      </c>
      <c r="AK140">
        <f t="shared" si="52"/>
        <v>10576</v>
      </c>
      <c r="AL140">
        <f t="shared" si="52"/>
        <v>4172</v>
      </c>
      <c r="AM140">
        <f t="shared" si="52"/>
        <v>31072</v>
      </c>
      <c r="AO140" s="4">
        <v>1993</v>
      </c>
      <c r="AP140">
        <f t="shared" si="53"/>
        <v>0</v>
      </c>
      <c r="AQ140">
        <f t="shared" si="53"/>
        <v>0</v>
      </c>
      <c r="AR140">
        <f t="shared" si="53"/>
        <v>0</v>
      </c>
      <c r="AS140">
        <f t="shared" si="53"/>
        <v>0</v>
      </c>
      <c r="AT140">
        <f t="shared" si="53"/>
        <v>0</v>
      </c>
      <c r="AU140">
        <f t="shared" si="53"/>
        <v>0</v>
      </c>
    </row>
    <row r="141" spans="1:47" ht="12.75">
      <c r="A141" s="4">
        <v>1994</v>
      </c>
      <c r="B141">
        <f t="shared" si="48"/>
        <v>4733</v>
      </c>
      <c r="C141">
        <f t="shared" si="48"/>
        <v>6637</v>
      </c>
      <c r="D141">
        <f t="shared" si="48"/>
        <v>6744</v>
      </c>
      <c r="E141">
        <f t="shared" si="48"/>
        <v>8889</v>
      </c>
      <c r="F141">
        <f t="shared" si="48"/>
        <v>5661</v>
      </c>
      <c r="G141">
        <f t="shared" si="48"/>
        <v>32664</v>
      </c>
      <c r="I141" s="4">
        <v>1994</v>
      </c>
      <c r="J141">
        <f t="shared" si="49"/>
        <v>4581</v>
      </c>
      <c r="K141">
        <f t="shared" si="49"/>
        <v>9171</v>
      </c>
      <c r="L141">
        <f t="shared" si="49"/>
        <v>5382</v>
      </c>
      <c r="M141">
        <f t="shared" si="49"/>
        <v>12288</v>
      </c>
      <c r="N141">
        <f t="shared" si="49"/>
        <v>3295</v>
      </c>
      <c r="O141">
        <f t="shared" si="49"/>
        <v>34717</v>
      </c>
      <c r="Q141" s="4">
        <v>1994</v>
      </c>
      <c r="R141">
        <f t="shared" si="50"/>
        <v>196</v>
      </c>
      <c r="S141">
        <f t="shared" si="50"/>
        <v>127</v>
      </c>
      <c r="T141">
        <f t="shared" si="50"/>
        <v>158</v>
      </c>
      <c r="U141">
        <f t="shared" si="50"/>
        <v>179</v>
      </c>
      <c r="V141">
        <f t="shared" si="50"/>
        <v>149</v>
      </c>
      <c r="W141">
        <f t="shared" si="50"/>
        <v>809</v>
      </c>
      <c r="Y141" s="4">
        <v>1994</v>
      </c>
      <c r="Z141">
        <f t="shared" si="51"/>
        <v>91</v>
      </c>
      <c r="AA141">
        <f t="shared" si="51"/>
        <v>67</v>
      </c>
      <c r="AB141">
        <f t="shared" si="51"/>
        <v>53</v>
      </c>
      <c r="AC141">
        <f t="shared" si="51"/>
        <v>65</v>
      </c>
      <c r="AD141">
        <f t="shared" si="51"/>
        <v>42</v>
      </c>
      <c r="AE141">
        <f t="shared" si="51"/>
        <v>318</v>
      </c>
      <c r="AG141" s="4">
        <v>1994</v>
      </c>
      <c r="AH141">
        <f t="shared" si="52"/>
        <v>4686</v>
      </c>
      <c r="AI141">
        <f t="shared" si="52"/>
        <v>6780</v>
      </c>
      <c r="AJ141">
        <f t="shared" si="52"/>
        <v>4751</v>
      </c>
      <c r="AK141">
        <f t="shared" si="52"/>
        <v>10587</v>
      </c>
      <c r="AL141">
        <f t="shared" si="52"/>
        <v>4122</v>
      </c>
      <c r="AM141">
        <f t="shared" si="52"/>
        <v>30926</v>
      </c>
      <c r="AO141" s="4">
        <v>1994</v>
      </c>
      <c r="AP141">
        <f t="shared" si="53"/>
        <v>0</v>
      </c>
      <c r="AQ141">
        <f t="shared" si="53"/>
        <v>0</v>
      </c>
      <c r="AR141">
        <f t="shared" si="53"/>
        <v>0</v>
      </c>
      <c r="AS141">
        <f t="shared" si="53"/>
        <v>0</v>
      </c>
      <c r="AT141">
        <f t="shared" si="53"/>
        <v>0</v>
      </c>
      <c r="AU141">
        <f t="shared" si="53"/>
        <v>0</v>
      </c>
    </row>
    <row r="142" spans="1:47" ht="12.75">
      <c r="A142" s="4">
        <v>1995</v>
      </c>
      <c r="B142">
        <f t="shared" si="48"/>
        <v>5380</v>
      </c>
      <c r="C142">
        <f t="shared" si="48"/>
        <v>7139</v>
      </c>
      <c r="D142">
        <f t="shared" si="48"/>
        <v>7673</v>
      </c>
      <c r="E142">
        <f t="shared" si="48"/>
        <v>11040</v>
      </c>
      <c r="F142">
        <f t="shared" si="48"/>
        <v>6346</v>
      </c>
      <c r="G142">
        <f t="shared" si="48"/>
        <v>37578</v>
      </c>
      <c r="I142" s="4">
        <v>1995</v>
      </c>
      <c r="J142">
        <f t="shared" si="49"/>
        <v>4608</v>
      </c>
      <c r="K142">
        <f t="shared" si="49"/>
        <v>9206</v>
      </c>
      <c r="L142">
        <f t="shared" si="49"/>
        <v>5880</v>
      </c>
      <c r="M142">
        <f t="shared" si="49"/>
        <v>13202</v>
      </c>
      <c r="N142">
        <f t="shared" si="49"/>
        <v>3564</v>
      </c>
      <c r="O142">
        <f t="shared" si="49"/>
        <v>36460</v>
      </c>
      <c r="Q142" s="4">
        <v>1995</v>
      </c>
      <c r="R142">
        <f t="shared" si="50"/>
        <v>246</v>
      </c>
      <c r="S142">
        <f t="shared" si="50"/>
        <v>133</v>
      </c>
      <c r="T142">
        <f t="shared" si="50"/>
        <v>156</v>
      </c>
      <c r="U142">
        <f t="shared" si="50"/>
        <v>170</v>
      </c>
      <c r="V142">
        <f t="shared" si="50"/>
        <v>187</v>
      </c>
      <c r="W142">
        <f t="shared" si="50"/>
        <v>892</v>
      </c>
      <c r="Y142" s="4">
        <v>1995</v>
      </c>
      <c r="Z142">
        <f t="shared" si="51"/>
        <v>76</v>
      </c>
      <c r="AA142">
        <f t="shared" si="51"/>
        <v>62</v>
      </c>
      <c r="AB142">
        <f t="shared" si="51"/>
        <v>46</v>
      </c>
      <c r="AC142">
        <f t="shared" si="51"/>
        <v>78</v>
      </c>
      <c r="AD142">
        <f t="shared" si="51"/>
        <v>41</v>
      </c>
      <c r="AE142">
        <f t="shared" si="51"/>
        <v>303</v>
      </c>
      <c r="AG142" s="4">
        <v>1995</v>
      </c>
      <c r="AH142">
        <f t="shared" si="52"/>
        <v>5114</v>
      </c>
      <c r="AI142">
        <f t="shared" si="52"/>
        <v>6976</v>
      </c>
      <c r="AJ142">
        <f t="shared" si="52"/>
        <v>4969</v>
      </c>
      <c r="AK142">
        <f t="shared" si="52"/>
        <v>11893</v>
      </c>
      <c r="AL142">
        <f t="shared" si="52"/>
        <v>4467</v>
      </c>
      <c r="AM142">
        <f t="shared" si="52"/>
        <v>33419</v>
      </c>
      <c r="AO142" s="4">
        <v>1995</v>
      </c>
      <c r="AP142">
        <f t="shared" si="53"/>
        <v>0</v>
      </c>
      <c r="AQ142">
        <f t="shared" si="53"/>
        <v>0</v>
      </c>
      <c r="AR142">
        <f t="shared" si="53"/>
        <v>0</v>
      </c>
      <c r="AS142">
        <f t="shared" si="53"/>
        <v>0</v>
      </c>
      <c r="AT142">
        <f t="shared" si="53"/>
        <v>0</v>
      </c>
      <c r="AU142">
        <f t="shared" si="53"/>
        <v>0</v>
      </c>
    </row>
    <row r="143" spans="1:47" ht="12.75">
      <c r="A143" s="4">
        <v>1996</v>
      </c>
      <c r="B143">
        <f t="shared" si="48"/>
        <v>6192</v>
      </c>
      <c r="C143">
        <f t="shared" si="48"/>
        <v>7343</v>
      </c>
      <c r="D143">
        <f t="shared" si="48"/>
        <v>7757</v>
      </c>
      <c r="E143">
        <f t="shared" si="48"/>
        <v>12405</v>
      </c>
      <c r="F143">
        <f t="shared" si="48"/>
        <v>6483</v>
      </c>
      <c r="G143">
        <f t="shared" si="48"/>
        <v>40180</v>
      </c>
      <c r="I143" s="4">
        <v>1996</v>
      </c>
      <c r="J143">
        <f t="shared" si="49"/>
        <v>5419</v>
      </c>
      <c r="K143">
        <f t="shared" si="49"/>
        <v>9245</v>
      </c>
      <c r="L143">
        <f t="shared" si="49"/>
        <v>6145</v>
      </c>
      <c r="M143">
        <f t="shared" si="49"/>
        <v>14414</v>
      </c>
      <c r="N143">
        <f t="shared" si="49"/>
        <v>3584</v>
      </c>
      <c r="O143">
        <f t="shared" si="49"/>
        <v>38807</v>
      </c>
      <c r="Q143" s="4">
        <v>1996</v>
      </c>
      <c r="R143">
        <f t="shared" si="50"/>
        <v>283</v>
      </c>
      <c r="S143">
        <f t="shared" si="50"/>
        <v>131</v>
      </c>
      <c r="T143">
        <f t="shared" si="50"/>
        <v>159</v>
      </c>
      <c r="U143">
        <f t="shared" si="50"/>
        <v>232</v>
      </c>
      <c r="V143">
        <f t="shared" si="50"/>
        <v>179</v>
      </c>
      <c r="W143">
        <f t="shared" si="50"/>
        <v>984</v>
      </c>
      <c r="Y143" s="4">
        <v>1996</v>
      </c>
      <c r="Z143">
        <f t="shared" si="51"/>
        <v>85</v>
      </c>
      <c r="AA143">
        <f t="shared" si="51"/>
        <v>76</v>
      </c>
      <c r="AB143">
        <f t="shared" si="51"/>
        <v>54</v>
      </c>
      <c r="AC143">
        <f t="shared" si="51"/>
        <v>83</v>
      </c>
      <c r="AD143">
        <f t="shared" si="51"/>
        <v>43</v>
      </c>
      <c r="AE143">
        <f t="shared" si="51"/>
        <v>341</v>
      </c>
      <c r="AG143" s="4">
        <v>1996</v>
      </c>
      <c r="AH143">
        <f t="shared" si="52"/>
        <v>5351</v>
      </c>
      <c r="AI143">
        <f t="shared" si="52"/>
        <v>6487</v>
      </c>
      <c r="AJ143">
        <f t="shared" si="52"/>
        <v>4397</v>
      </c>
      <c r="AK143">
        <f t="shared" si="52"/>
        <v>11533</v>
      </c>
      <c r="AL143">
        <f t="shared" si="52"/>
        <v>4360</v>
      </c>
      <c r="AM143">
        <f t="shared" si="52"/>
        <v>32128</v>
      </c>
      <c r="AO143" s="4">
        <v>1996</v>
      </c>
      <c r="AP143">
        <f t="shared" si="53"/>
        <v>0</v>
      </c>
      <c r="AQ143">
        <f t="shared" si="53"/>
        <v>0</v>
      </c>
      <c r="AR143">
        <f t="shared" si="53"/>
        <v>0</v>
      </c>
      <c r="AS143">
        <f t="shared" si="53"/>
        <v>0</v>
      </c>
      <c r="AT143">
        <f t="shared" si="53"/>
        <v>0</v>
      </c>
      <c r="AU143">
        <f t="shared" si="53"/>
        <v>0</v>
      </c>
    </row>
    <row r="144" spans="1:47" ht="12.75">
      <c r="A144" s="4">
        <v>1997</v>
      </c>
      <c r="B144">
        <f t="shared" si="48"/>
        <v>6897</v>
      </c>
      <c r="C144">
        <f t="shared" si="48"/>
        <v>7857</v>
      </c>
      <c r="D144">
        <f t="shared" si="48"/>
        <v>8180</v>
      </c>
      <c r="E144">
        <f t="shared" si="48"/>
        <v>14807</v>
      </c>
      <c r="F144">
        <f t="shared" si="48"/>
        <v>6824</v>
      </c>
      <c r="G144">
        <f t="shared" si="48"/>
        <v>44565</v>
      </c>
      <c r="I144" s="4">
        <v>1997</v>
      </c>
      <c r="J144">
        <f t="shared" si="49"/>
        <v>5859</v>
      </c>
      <c r="K144">
        <f t="shared" si="49"/>
        <v>9667</v>
      </c>
      <c r="L144">
        <f t="shared" si="49"/>
        <v>6295</v>
      </c>
      <c r="M144">
        <f t="shared" si="49"/>
        <v>15179</v>
      </c>
      <c r="N144">
        <f t="shared" si="49"/>
        <v>3869</v>
      </c>
      <c r="O144">
        <f t="shared" si="49"/>
        <v>40869</v>
      </c>
      <c r="Q144" s="4">
        <v>1997</v>
      </c>
      <c r="R144">
        <f t="shared" si="50"/>
        <v>304</v>
      </c>
      <c r="S144">
        <f t="shared" si="50"/>
        <v>137</v>
      </c>
      <c r="T144">
        <f t="shared" si="50"/>
        <v>171</v>
      </c>
      <c r="U144">
        <f t="shared" si="50"/>
        <v>248</v>
      </c>
      <c r="V144">
        <f t="shared" si="50"/>
        <v>196</v>
      </c>
      <c r="W144">
        <f t="shared" si="50"/>
        <v>1056</v>
      </c>
      <c r="Y144" s="4">
        <v>1997</v>
      </c>
      <c r="Z144">
        <f t="shared" si="51"/>
        <v>84</v>
      </c>
      <c r="AA144">
        <f t="shared" si="51"/>
        <v>65</v>
      </c>
      <c r="AB144">
        <f t="shared" si="51"/>
        <v>54</v>
      </c>
      <c r="AC144">
        <f t="shared" si="51"/>
        <v>110</v>
      </c>
      <c r="AD144">
        <f t="shared" si="51"/>
        <v>47</v>
      </c>
      <c r="AE144">
        <f t="shared" si="51"/>
        <v>360</v>
      </c>
      <c r="AG144" s="4">
        <v>1997</v>
      </c>
      <c r="AH144">
        <f t="shared" si="52"/>
        <v>5678</v>
      </c>
      <c r="AI144">
        <f t="shared" si="52"/>
        <v>6334</v>
      </c>
      <c r="AJ144">
        <f t="shared" si="52"/>
        <v>4144</v>
      </c>
      <c r="AK144">
        <f t="shared" si="52"/>
        <v>11103</v>
      </c>
      <c r="AL144">
        <f t="shared" si="52"/>
        <v>4221</v>
      </c>
      <c r="AM144">
        <f t="shared" si="52"/>
        <v>31480</v>
      </c>
      <c r="AO144" s="4">
        <v>1997</v>
      </c>
      <c r="AP144">
        <f t="shared" si="53"/>
        <v>0</v>
      </c>
      <c r="AQ144">
        <f t="shared" si="53"/>
        <v>0</v>
      </c>
      <c r="AR144">
        <f t="shared" si="53"/>
        <v>0</v>
      </c>
      <c r="AS144">
        <f t="shared" si="53"/>
        <v>0</v>
      </c>
      <c r="AT144">
        <f t="shared" si="53"/>
        <v>0</v>
      </c>
      <c r="AU144">
        <f t="shared" si="53"/>
        <v>0</v>
      </c>
    </row>
    <row r="145" spans="1:47" ht="12.75">
      <c r="A145" s="4">
        <v>1998</v>
      </c>
      <c r="B145">
        <f t="shared" si="48"/>
        <v>6976</v>
      </c>
      <c r="C145">
        <f t="shared" si="48"/>
        <v>7593</v>
      </c>
      <c r="D145">
        <f t="shared" si="48"/>
        <v>8057</v>
      </c>
      <c r="E145">
        <f t="shared" si="48"/>
        <v>15269</v>
      </c>
      <c r="F145">
        <f t="shared" si="48"/>
        <v>6564</v>
      </c>
      <c r="G145">
        <f t="shared" si="48"/>
        <v>44459</v>
      </c>
      <c r="I145" s="4">
        <v>1998</v>
      </c>
      <c r="J145">
        <f t="shared" si="49"/>
        <v>6092</v>
      </c>
      <c r="K145">
        <f t="shared" si="49"/>
        <v>9469</v>
      </c>
      <c r="L145">
        <f t="shared" si="49"/>
        <v>6512</v>
      </c>
      <c r="M145">
        <f t="shared" si="49"/>
        <v>16516</v>
      </c>
      <c r="N145">
        <f t="shared" si="49"/>
        <v>3811</v>
      </c>
      <c r="O145">
        <f t="shared" si="49"/>
        <v>42400</v>
      </c>
      <c r="Q145" s="4">
        <v>1998</v>
      </c>
      <c r="R145">
        <f t="shared" si="50"/>
        <v>315</v>
      </c>
      <c r="S145">
        <f t="shared" si="50"/>
        <v>154</v>
      </c>
      <c r="T145">
        <f t="shared" si="50"/>
        <v>175</v>
      </c>
      <c r="U145">
        <f t="shared" si="50"/>
        <v>287</v>
      </c>
      <c r="V145">
        <f t="shared" si="50"/>
        <v>212</v>
      </c>
      <c r="W145">
        <f t="shared" si="50"/>
        <v>1143</v>
      </c>
      <c r="Y145" s="4">
        <v>1998</v>
      </c>
      <c r="Z145">
        <f t="shared" si="51"/>
        <v>84</v>
      </c>
      <c r="AA145">
        <f t="shared" si="51"/>
        <v>58</v>
      </c>
      <c r="AB145">
        <f t="shared" si="51"/>
        <v>49</v>
      </c>
      <c r="AC145">
        <f t="shared" si="51"/>
        <v>126</v>
      </c>
      <c r="AD145">
        <f t="shared" si="51"/>
        <v>63</v>
      </c>
      <c r="AE145">
        <f t="shared" si="51"/>
        <v>380</v>
      </c>
      <c r="AG145" s="4">
        <v>1998</v>
      </c>
      <c r="AH145">
        <f t="shared" si="52"/>
        <v>5858</v>
      </c>
      <c r="AI145">
        <f t="shared" si="52"/>
        <v>5865</v>
      </c>
      <c r="AJ145">
        <f t="shared" si="52"/>
        <v>3793</v>
      </c>
      <c r="AK145">
        <f t="shared" si="52"/>
        <v>11092</v>
      </c>
      <c r="AL145">
        <f t="shared" si="52"/>
        <v>4198</v>
      </c>
      <c r="AM145">
        <f t="shared" si="52"/>
        <v>30806</v>
      </c>
      <c r="AO145" s="4">
        <v>1998</v>
      </c>
      <c r="AP145">
        <f t="shared" si="53"/>
        <v>0</v>
      </c>
      <c r="AQ145">
        <f t="shared" si="53"/>
        <v>0</v>
      </c>
      <c r="AR145">
        <f t="shared" si="53"/>
        <v>0</v>
      </c>
      <c r="AS145">
        <f t="shared" si="53"/>
        <v>0</v>
      </c>
      <c r="AT145">
        <f t="shared" si="53"/>
        <v>0</v>
      </c>
      <c r="AU145">
        <f t="shared" si="53"/>
        <v>0</v>
      </c>
    </row>
    <row r="146" spans="1:47" ht="12.75">
      <c r="A146" s="4">
        <v>1999</v>
      </c>
      <c r="B146">
        <f aca="true" t="shared" si="54" ref="B146:G146">B20+B41+B62+B104</f>
        <v>6889</v>
      </c>
      <c r="C146">
        <f t="shared" si="54"/>
        <v>7250</v>
      </c>
      <c r="D146">
        <f t="shared" si="54"/>
        <v>7608</v>
      </c>
      <c r="E146">
        <f t="shared" si="54"/>
        <v>15303</v>
      </c>
      <c r="F146">
        <f t="shared" si="54"/>
        <v>6273</v>
      </c>
      <c r="G146">
        <f t="shared" si="54"/>
        <v>43323</v>
      </c>
      <c r="I146" s="4">
        <v>1999</v>
      </c>
      <c r="J146">
        <f aca="true" t="shared" si="55" ref="J146:O146">J20+J41+J62+J104</f>
        <v>6047</v>
      </c>
      <c r="K146">
        <f t="shared" si="55"/>
        <v>8996</v>
      </c>
      <c r="L146">
        <f t="shared" si="55"/>
        <v>6344</v>
      </c>
      <c r="M146">
        <f t="shared" si="55"/>
        <v>16835</v>
      </c>
      <c r="N146">
        <f t="shared" si="55"/>
        <v>3762</v>
      </c>
      <c r="O146">
        <f t="shared" si="55"/>
        <v>41984</v>
      </c>
      <c r="Q146" s="4">
        <v>1999</v>
      </c>
      <c r="R146">
        <f aca="true" t="shared" si="56" ref="R146:W146">R20+R41+R62+R104</f>
        <v>310</v>
      </c>
      <c r="S146">
        <f t="shared" si="56"/>
        <v>145</v>
      </c>
      <c r="T146">
        <f t="shared" si="56"/>
        <v>162</v>
      </c>
      <c r="U146">
        <f t="shared" si="56"/>
        <v>254</v>
      </c>
      <c r="V146">
        <f t="shared" si="56"/>
        <v>203</v>
      </c>
      <c r="W146">
        <f t="shared" si="56"/>
        <v>1074</v>
      </c>
      <c r="Y146" s="4">
        <v>1999</v>
      </c>
      <c r="Z146">
        <f aca="true" t="shared" si="57" ref="Z146:AE146">Z20+Z41+Z62+Z104</f>
        <v>93</v>
      </c>
      <c r="AA146">
        <f t="shared" si="57"/>
        <v>50</v>
      </c>
      <c r="AB146">
        <f t="shared" si="57"/>
        <v>67</v>
      </c>
      <c r="AC146">
        <f t="shared" si="57"/>
        <v>134</v>
      </c>
      <c r="AD146">
        <f t="shared" si="57"/>
        <v>40</v>
      </c>
      <c r="AE146">
        <f t="shared" si="57"/>
        <v>384</v>
      </c>
      <c r="AG146" s="4">
        <v>1999</v>
      </c>
      <c r="AH146">
        <f aca="true" t="shared" si="58" ref="AH146:AM146">AH20+AH41+AH62+AH104</f>
        <v>5812</v>
      </c>
      <c r="AI146">
        <f t="shared" si="58"/>
        <v>4920</v>
      </c>
      <c r="AJ146">
        <f t="shared" si="58"/>
        <v>3389</v>
      </c>
      <c r="AK146">
        <f t="shared" si="58"/>
        <v>9919</v>
      </c>
      <c r="AL146">
        <f t="shared" si="58"/>
        <v>3713</v>
      </c>
      <c r="AM146">
        <f t="shared" si="58"/>
        <v>27753</v>
      </c>
      <c r="AO146" s="4">
        <v>1999</v>
      </c>
      <c r="AP146">
        <f aca="true" t="shared" si="59" ref="AP146:AU146">AP20+AP41+AP62+AP104</f>
        <v>0</v>
      </c>
      <c r="AQ146">
        <f t="shared" si="59"/>
        <v>0</v>
      </c>
      <c r="AR146">
        <f t="shared" si="59"/>
        <v>0</v>
      </c>
      <c r="AS146">
        <f t="shared" si="59"/>
        <v>0</v>
      </c>
      <c r="AT146">
        <f t="shared" si="59"/>
        <v>0</v>
      </c>
      <c r="AU146">
        <f t="shared" si="59"/>
        <v>0</v>
      </c>
    </row>
    <row r="147" spans="1:47" ht="12.75">
      <c r="A147" s="4" t="s">
        <v>14</v>
      </c>
      <c r="B147" s="2">
        <f>SUM(B130:B146)</f>
        <v>72161</v>
      </c>
      <c r="C147" s="2">
        <f>SUM(C130:C146)</f>
        <v>105462</v>
      </c>
      <c r="D147" s="2">
        <f>SUM(D130:D146)</f>
        <v>90229</v>
      </c>
      <c r="E147" s="2">
        <f>SUM(E130:E146)</f>
        <v>119081</v>
      </c>
      <c r="F147" s="2">
        <f>SUM(F130:F146)</f>
        <v>73739</v>
      </c>
      <c r="G147">
        <f>SUM(B147:F147)</f>
        <v>460672</v>
      </c>
      <c r="I147" s="4" t="s">
        <v>14</v>
      </c>
      <c r="J147" s="2">
        <f>SUM(J130:J146)</f>
        <v>68417</v>
      </c>
      <c r="K147" s="2">
        <f>SUM(K130:K146)</f>
        <v>144164</v>
      </c>
      <c r="L147" s="2">
        <f>SUM(L130:L146)</f>
        <v>76593</v>
      </c>
      <c r="M147" s="2">
        <f>SUM(M130:M146)</f>
        <v>174994</v>
      </c>
      <c r="N147" s="2">
        <f>SUM(N130:N146)</f>
        <v>44244</v>
      </c>
      <c r="O147">
        <f>SUM(J147:N147)</f>
        <v>508412</v>
      </c>
      <c r="Q147" s="4" t="s">
        <v>14</v>
      </c>
      <c r="R147" s="2">
        <f>SUM(R130:R146)</f>
        <v>2733</v>
      </c>
      <c r="S147" s="2">
        <f>SUM(S130:S146)</f>
        <v>1670</v>
      </c>
      <c r="T147" s="2">
        <f>SUM(T130:T146)</f>
        <v>1640</v>
      </c>
      <c r="U147" s="2">
        <f>SUM(U130:U146)</f>
        <v>2008</v>
      </c>
      <c r="V147" s="2">
        <f>SUM(V130:V146)</f>
        <v>1728</v>
      </c>
      <c r="W147">
        <f>SUM(R147:V147)</f>
        <v>9779</v>
      </c>
      <c r="Y147" s="4" t="s">
        <v>14</v>
      </c>
      <c r="Z147" s="2">
        <f>SUM(Z130:Z146)</f>
        <v>801</v>
      </c>
      <c r="AA147" s="2">
        <f>SUM(AA130:AA146)</f>
        <v>665</v>
      </c>
      <c r="AB147" s="2">
        <f>SUM(AB130:AB146)</f>
        <v>522</v>
      </c>
      <c r="AC147" s="2">
        <f>SUM(AC130:AC146)</f>
        <v>768</v>
      </c>
      <c r="AD147" s="2">
        <f>SUM(AD130:AD146)</f>
        <v>385</v>
      </c>
      <c r="AE147">
        <f>SUM(Z147:AD147)</f>
        <v>3141</v>
      </c>
      <c r="AG147" s="4" t="s">
        <v>14</v>
      </c>
      <c r="AH147" s="2">
        <f>SUM(AH130:AH146)</f>
        <v>67157</v>
      </c>
      <c r="AI147" s="2">
        <f>SUM(AI130:AI146)</f>
        <v>107612</v>
      </c>
      <c r="AJ147" s="2">
        <f>SUM(AJ130:AJ146)</f>
        <v>58570</v>
      </c>
      <c r="AK147" s="2">
        <f>SUM(AK130:AK146)</f>
        <v>141944</v>
      </c>
      <c r="AL147" s="2">
        <f>SUM(AL130:AL146)</f>
        <v>52140</v>
      </c>
      <c r="AM147">
        <f>SUM(AH147:AL147)</f>
        <v>427423</v>
      </c>
      <c r="AO147" s="4" t="s">
        <v>14</v>
      </c>
      <c r="AP147" s="2">
        <f>SUM(AP130:AP146)</f>
        <v>0</v>
      </c>
      <c r="AQ147" s="2">
        <f>SUM(AQ130:AQ146)</f>
        <v>0</v>
      </c>
      <c r="AR147" s="2">
        <f>SUM(AR130:AR146)</f>
        <v>0</v>
      </c>
      <c r="AS147" s="2">
        <f>SUM(AS130:AS146)</f>
        <v>0</v>
      </c>
      <c r="AT147" s="2">
        <f>SUM(AT130:AT146)</f>
        <v>0</v>
      </c>
      <c r="AU147">
        <f>SUM(AP147:AT147)</f>
        <v>0</v>
      </c>
    </row>
    <row r="188" ht="14.25" customHeight="1"/>
    <row r="189" spans="17:33" ht="12.75">
      <c r="Q189" s="4"/>
      <c r="AG189" s="4"/>
    </row>
    <row r="190" ht="12.75">
      <c r="AG190" s="4"/>
    </row>
  </sheetData>
  <mergeCells count="12">
    <mergeCell ref="B1:G1"/>
    <mergeCell ref="B2:G2"/>
    <mergeCell ref="R1:W1"/>
    <mergeCell ref="R2:W2"/>
    <mergeCell ref="J1:O1"/>
    <mergeCell ref="J2:O2"/>
    <mergeCell ref="AP1:AU1"/>
    <mergeCell ref="AP2:AU2"/>
    <mergeCell ref="Z1:AE1"/>
    <mergeCell ref="Z2:AE2"/>
    <mergeCell ref="AH1:AM1"/>
    <mergeCell ref="AH2:AM2"/>
  </mergeCells>
  <printOptions/>
  <pageMargins left="0.75" right="0.75" top="1" bottom="1" header="0.5" footer="0.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Jyocom</cp:lastModifiedBy>
  <cp:lastPrinted>2003-02-07T19:18:57Z</cp:lastPrinted>
  <dcterms:created xsi:type="dcterms:W3CDTF">2002-11-27T18:07:23Z</dcterms:created>
  <dcterms:modified xsi:type="dcterms:W3CDTF">2003-05-14T18:11:18Z</dcterms:modified>
  <cp:category/>
  <cp:version/>
  <cp:contentType/>
  <cp:contentStatus/>
</cp:coreProperties>
</file>