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FL_NEW_V" sheetId="3" r:id="rId3"/>
    <sheet name="FL_NEW_V_PC" sheetId="4" r:id="rId4"/>
    <sheet name="FL_NEW_R" sheetId="5" r:id="rId5"/>
    <sheet name="FL_NEW_R_PC" sheetId="6" r:id="rId6"/>
    <sheet name="FL_NEW_L" sheetId="7" r:id="rId7"/>
    <sheet name="FL_NEW_L_PC" sheetId="8" r:id="rId8"/>
    <sheet name="FL_NEW_D" sheetId="9" r:id="rId9"/>
    <sheet name="FL_NEW_D_PC" sheetId="10" r:id="rId10"/>
    <sheet name="FL_NEW_O" sheetId="11" r:id="rId11"/>
    <sheet name="FL_NEW_O_PC" sheetId="12" r:id="rId12"/>
    <sheet name="FL_NEW_T" sheetId="13" r:id="rId13"/>
    <sheet name="FL_NEW_T_PC" sheetId="14" r:id="rId14"/>
    <sheet name="FL_NEW_%" sheetId="15" r:id="rId15"/>
    <sheet name="FL_NEW_BNH_%" sheetId="16" r:id="rId16"/>
    <sheet name="FL_NEW_WNH_%" sheetId="17" r:id="rId17"/>
    <sheet name="FL_ADMIT_%" sheetId="18" r:id="rId18"/>
    <sheet name="FL_ADMIT_N" sheetId="19" r:id="rId19"/>
    <sheet name="FL_RACE_TOT" sheetId="20" r:id="rId20"/>
    <sheet name="FL_RACE_TOT_D" sheetId="21" r:id="rId21"/>
    <sheet name="FL_RACE_TOT_PC" sheetId="22" r:id="rId22"/>
    <sheet name="FL_RACE_TOT_PC_D" sheetId="23" r:id="rId23"/>
    <sheet name="FL_RACE_NEW" sheetId="24" r:id="rId24"/>
    <sheet name="FL_RACE_NEW_D" sheetId="25" r:id="rId25"/>
    <sheet name="FL_RACE_NEW_PC" sheetId="26" r:id="rId26"/>
    <sheet name="FL_RACE_NEW_PC_D" sheetId="27" r:id="rId27"/>
    <sheet name="FL_RACE_PP" sheetId="28" r:id="rId28"/>
    <sheet name="FL_RACE_PP_D" sheetId="29" r:id="rId29"/>
    <sheet name="FL_RACE_PP_PC" sheetId="30" r:id="rId30"/>
    <sheet name="FL_RACE_PP_PC_D" sheetId="31" r:id="rId31"/>
    <sheet name="FL_RACE_OTHER" sheetId="32" r:id="rId32"/>
    <sheet name="FL_RACE_OTHER_D" sheetId="33" r:id="rId33"/>
    <sheet name="FL_RACE_OTHER_PC" sheetId="34" r:id="rId34"/>
    <sheet name="FL_RACE_OTH_PC_D" sheetId="35" r:id="rId35"/>
    <sheet name="FL_RACE_PP+OTH" sheetId="36" r:id="rId36"/>
    <sheet name="FL_RACE_PP+OTH_D" sheetId="37" r:id="rId37"/>
    <sheet name="FL_RACE_PP+OTH_PC" sheetId="38" r:id="rId38"/>
    <sheet name="FL_RACE_PP+OTH_PC_D" sheetId="39" r:id="rId39"/>
    <sheet name="FL_RACE_%_TOT" sheetId="40" r:id="rId40"/>
    <sheet name="FL_RACEBAL_%_TOT" sheetId="41" r:id="rId41"/>
    <sheet name="FL_RACEBAL_TOT" sheetId="42" r:id="rId42"/>
    <sheet name="FL_RACEBAL_TOT_PC" sheetId="43" r:id="rId43"/>
    <sheet name="FL_RACEBAL_%_NEW" sheetId="44" r:id="rId44"/>
    <sheet name="FL_RACEBAL_NEW" sheetId="45" r:id="rId45"/>
    <sheet name="FL_RACEBAL_NEW_PC" sheetId="46" r:id="rId46"/>
    <sheet name="FL_Data1" sheetId="47" r:id="rId47"/>
    <sheet name="FL_Data2" sheetId="48" r:id="rId48"/>
    <sheet name="FL_Data3" sheetId="49" r:id="rId49"/>
    <sheet name="FL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<sst xmlns="http://schemas.openxmlformats.org/spreadsheetml/2006/main" count="945" uniqueCount="79">
  <si>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</si>
  <si>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</si>
  <si>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</si>
  <si>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</si>
  <si>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</si>
  <si>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</si>
  <si>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</si>
  <si>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</si>
  <si>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</si>
  <si>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</si>
  <si>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</si>
  <si>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</si>
  <si>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</si>
  <si>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</si>
  <si>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</si>
  <si>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</si>
  <si>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</si>
  <si>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</si>
  <si>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</si>
  <si>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</si>
  <si>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</si>
  <si>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</si>
  <si>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</si>
  <si>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</si>
  <si>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</si>
  <si>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</si>
  <si>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</si>
  <si>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</si>
  <si>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</si>
  <si>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</si>
  <si>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</si>
  <si>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</si>
  <si>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</si>
  <si>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</si>
  <si>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</si>
  <si>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</si>
  <si>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</si>
  <si>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.</t>
  </si>
  <si>
    <t>FLORIDA</t>
  </si>
  <si>
    <t>New</t>
  </si>
  <si>
    <t>Sentence</t>
  </si>
  <si>
    <t>|</t>
  </si>
  <si>
    <t>-------------+-----------------------------------------------------------</t>
  </si>
  <si>
    <t>Parole</t>
  </si>
  <si>
    <t>Rev</t>
  </si>
  <si>
    <t>-------------------------------------------------------------------------</t>
  </si>
  <si>
    <t>Admission</t>
  </si>
  <si>
    <t>Type,</t>
  </si>
  <si>
    <t>/</t>
  </si>
  <si>
    <t>Hispanic</t>
  </si>
  <si>
    <t>and</t>
  </si>
  <si>
    <t>Offense</t>
  </si>
  <si>
    <t>Category,</t>
  </si>
  <si>
    <t>Aggregated</t>
  </si>
  <si>
    <t>Black,</t>
  </si>
  <si>
    <t>NH</t>
  </si>
  <si>
    <t>-----------------------</t>
  </si>
  <si>
    <t>Burglary/R</t>
  </si>
  <si>
    <t>Larceny/Th</t>
  </si>
  <si>
    <t>Other,</t>
  </si>
  <si>
    <t>NK</t>
  </si>
  <si>
    <t>------------</t>
  </si>
  <si>
    <t>-----------</t>
  </si>
  <si>
    <t>-------------</t>
  </si>
  <si>
    <t>--------------------</t>
  </si>
  <si>
    <t>---</t>
  </si>
  <si>
    <t>Race /</t>
  </si>
  <si>
    <t>Hispanic a</t>
  </si>
  <si>
    <t>nd Offense Ca</t>
  </si>
  <si>
    <t>tegory, Aggregated</t>
  </si>
  <si>
    <t>-------------------</t>
  </si>
  <si>
    <t>and Year</t>
  </si>
  <si>
    <t>Drugs   Other,</t>
  </si>
  <si>
    <t>American Indian</t>
  </si>
  <si>
    <t>tegory, Agg</t>
  </si>
  <si>
    <t>regated</t>
  </si>
  <si>
    <t>----------</t>
  </si>
  <si>
    <t>Other, NK</t>
  </si>
  <si>
    <t>hisp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</si>
</sst>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7675"/>
          <c:w val="0.910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FL_Data2!$AA$110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FL_Data2!$AA$111:$AA$127</c:f>
              <c:numCache>
                <c:ptCount val="17"/>
                <c:pt idx="0">
                  <c:v>75.74679903403573</c:v>
                </c:pt>
                <c:pt idx="1">
                  <c:v>75.44551585581644</c:v>
                </c:pt>
                <c:pt idx="2">
                  <c:v>75.13969278379415</c:v>
                </c:pt>
                <c:pt idx="3">
                  <c:v>74.81280118811657</c:v>
                </c:pt>
                <c:pt idx="4">
                  <c:v>74.43554624383623</c:v>
                </c:pt>
                <c:pt idx="5">
                  <c:v>74.00864898650809</c:v>
                </c:pt>
                <c:pt idx="6">
                  <c:v>73.61492091219576</c:v>
                </c:pt>
                <c:pt idx="7">
                  <c:v>73.12007306601099</c:v>
                </c:pt>
                <c:pt idx="8">
                  <c:v>72.65529312358474</c:v>
                </c:pt>
                <c:pt idx="9">
                  <c:v>72.12916912721612</c:v>
                </c:pt>
                <c:pt idx="10">
                  <c:v>71.61694969363609</c:v>
                </c:pt>
                <c:pt idx="11">
                  <c:v>71.04988197078916</c:v>
                </c:pt>
                <c:pt idx="12">
                  <c:v>70.40304741430327</c:v>
                </c:pt>
                <c:pt idx="13">
                  <c:v>69.7488880329268</c:v>
                </c:pt>
                <c:pt idx="14">
                  <c:v>69.14414626090095</c:v>
                </c:pt>
                <c:pt idx="15">
                  <c:v>68.59673482365109</c:v>
                </c:pt>
                <c:pt idx="16">
                  <c:v>67.99894171518903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FL_Data2!$AB$111:$AB$127</c:f>
              <c:numCache>
                <c:ptCount val="17"/>
                <c:pt idx="0">
                  <c:v>13.349693205877648</c:v>
                </c:pt>
                <c:pt idx="1">
                  <c:v>13.271394675068876</c:v>
                </c:pt>
                <c:pt idx="2">
                  <c:v>13.207118321574034</c:v>
                </c:pt>
                <c:pt idx="3">
                  <c:v>13.154750160745083</c:v>
                </c:pt>
                <c:pt idx="4">
                  <c:v>13.135897914423628</c:v>
                </c:pt>
                <c:pt idx="5">
                  <c:v>13.148616091463857</c:v>
                </c:pt>
                <c:pt idx="6">
                  <c:v>13.148211948890173</c:v>
                </c:pt>
                <c:pt idx="7">
                  <c:v>13.230102244022197</c:v>
                </c:pt>
                <c:pt idx="8">
                  <c:v>13.364794769884819</c:v>
                </c:pt>
                <c:pt idx="9">
                  <c:v>13.558611676240439</c:v>
                </c:pt>
                <c:pt idx="10">
                  <c:v>13.712219693263464</c:v>
                </c:pt>
                <c:pt idx="11">
                  <c:v>13.872711809754016</c:v>
                </c:pt>
                <c:pt idx="12">
                  <c:v>14.000638543719907</c:v>
                </c:pt>
                <c:pt idx="13">
                  <c:v>14.12384120204249</c:v>
                </c:pt>
                <c:pt idx="14">
                  <c:v>14.286011026094181</c:v>
                </c:pt>
                <c:pt idx="15">
                  <c:v>14.427333090514436</c:v>
                </c:pt>
                <c:pt idx="16">
                  <c:v>14.56968069604329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FL_Data2!$AF$111:$AF$127</c:f>
              <c:numCache>
                <c:ptCount val="17"/>
                <c:pt idx="0">
                  <c:v>10.90350776008662</c:v>
                </c:pt>
                <c:pt idx="1">
                  <c:v>11.283089469114685</c:v>
                </c:pt>
                <c:pt idx="2">
                  <c:v>11.65318889463182</c:v>
                </c:pt>
                <c:pt idx="3">
                  <c:v>12.03244865113835</c:v>
                </c:pt>
                <c:pt idx="4">
                  <c:v>12.428555841740144</c:v>
                </c:pt>
                <c:pt idx="5">
                  <c:v>12.84273492202805</c:v>
                </c:pt>
                <c:pt idx="6">
                  <c:v>13.23686713891407</c:v>
                </c:pt>
                <c:pt idx="7">
                  <c:v>13.649824689966815</c:v>
                </c:pt>
                <c:pt idx="8">
                  <c:v>13.97991210653044</c:v>
                </c:pt>
                <c:pt idx="9">
                  <c:v>14.312219196543445</c:v>
                </c:pt>
                <c:pt idx="10">
                  <c:v>14.67083061310045</c:v>
                </c:pt>
                <c:pt idx="11">
                  <c:v>15.077406219456826</c:v>
                </c:pt>
                <c:pt idx="12">
                  <c:v>15.59631404197682</c:v>
                </c:pt>
                <c:pt idx="13">
                  <c:v>16.12727076503071</c:v>
                </c:pt>
                <c:pt idx="14">
                  <c:v>16.569842713004867</c:v>
                </c:pt>
                <c:pt idx="15">
                  <c:v>16.975932085834472</c:v>
                </c:pt>
                <c:pt idx="16">
                  <c:v>17.431377588767674</c:v>
                </c:pt>
              </c:numCache>
            </c:numRef>
          </c:yVal>
          <c:smooth val="0"/>
        </c:ser>
        <c:axId val="54940064"/>
        <c:axId val="24698529"/>
      </c:scatterChart>
      <c:scatterChart>
        <c:scatterStyle val="lineMarker"/>
        <c:varyColors val="0"/>
        <c:ser>
          <c:idx val="0"/>
          <c:order val="0"/>
          <c:tx>
            <c:strRef>
              <c:f>FL_Data2!$AG$110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FL_Data2!$AG$111:$AG$127</c:f>
              <c:numCache>
                <c:ptCount val="17"/>
                <c:pt idx="0">
                  <c:v>0.17624102108762585</c:v>
                </c:pt>
                <c:pt idx="1">
                  <c:v>0.17590700420727157</c:v>
                </c:pt>
                <c:pt idx="2">
                  <c:v>0.1757675315438939</c:v>
                </c:pt>
                <c:pt idx="3">
                  <c:v>0.17583555156112257</c:v>
                </c:pt>
                <c:pt idx="4">
                  <c:v>0.17647345357543298</c:v>
                </c:pt>
                <c:pt idx="5">
                  <c:v>0.17766323627743663</c:v>
                </c:pt>
                <c:pt idx="6">
                  <c:v>0.17860797493177655</c:v>
                </c:pt>
                <c:pt idx="7">
                  <c:v>0.18093666607907227</c:v>
                </c:pt>
                <c:pt idx="8">
                  <c:v>0.1839479850029874</c:v>
                </c:pt>
                <c:pt idx="9">
                  <c:v>0.1879768177050086</c:v>
                </c:pt>
                <c:pt idx="10">
                  <c:v>0.1914661229209255</c:v>
                </c:pt>
                <c:pt idx="11">
                  <c:v>0.19525312956125</c:v>
                </c:pt>
                <c:pt idx="12">
                  <c:v>0.1988640983298615</c:v>
                </c:pt>
                <c:pt idx="13">
                  <c:v>0.20249557520364997</c:v>
                </c:pt>
                <c:pt idx="14">
                  <c:v>0.2066120098177062</c:v>
                </c:pt>
                <c:pt idx="15">
                  <c:v>0.2103209887118434</c:v>
                </c:pt>
                <c:pt idx="16">
                  <c:v>0.21426334481892145</c:v>
                </c:pt>
              </c:numCache>
            </c:numRef>
          </c:yVal>
          <c:smooth val="0"/>
        </c:ser>
        <c:axId val="20960170"/>
        <c:axId val="54423803"/>
      </c:scatterChart>
      <c:val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crossBetween val="midCat"/>
        <c:dispUnits/>
        <c:majorUnit val="1"/>
      </c:valAx>
      <c:valAx>
        <c:axId val="246985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crossBetween val="midCat"/>
        <c:dispUnits/>
        <c:majorUnit val="10"/>
      </c:valAx>
      <c:valAx>
        <c:axId val="20960170"/>
        <c:scaling>
          <c:orientation val="minMax"/>
        </c:scaling>
        <c:axPos val="b"/>
        <c:delete val="1"/>
        <c:majorTickMark val="in"/>
        <c:minorTickMark val="none"/>
        <c:tickLblPos val="nextTo"/>
        <c:crossAx val="54423803"/>
        <c:crosses val="max"/>
        <c:crossBetween val="midCat"/>
        <c:dispUnits/>
      </c:valAx>
      <c:valAx>
        <c:axId val="54423803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FL_Data3!$L$65:$L$81</c:f>
              <c:numCache>
                <c:ptCount val="17"/>
                <c:pt idx="2">
                  <c:v>12.38095930392746</c:v>
                </c:pt>
                <c:pt idx="5">
                  <c:v>25.922806909674225</c:v>
                </c:pt>
                <c:pt idx="6">
                  <c:v>35.33173131287855</c:v>
                </c:pt>
                <c:pt idx="7">
                  <c:v>29.95050550276194</c:v>
                </c:pt>
                <c:pt idx="8">
                  <c:v>21.95634560655078</c:v>
                </c:pt>
                <c:pt idx="9">
                  <c:v>22.46203167228594</c:v>
                </c:pt>
                <c:pt idx="10">
                  <c:v>17.88976706342172</c:v>
                </c:pt>
                <c:pt idx="11">
                  <c:v>12.651412457114988</c:v>
                </c:pt>
                <c:pt idx="12">
                  <c:v>8.400958209888978</c:v>
                </c:pt>
                <c:pt idx="13">
                  <c:v>7.791219176734466</c:v>
                </c:pt>
                <c:pt idx="14">
                  <c:v>7.554657751842199</c:v>
                </c:pt>
                <c:pt idx="15">
                  <c:v>8.82994954607899</c:v>
                </c:pt>
                <c:pt idx="16">
                  <c:v>10.899727759835399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FL_Data3!$M$65:$M$81</c:f>
              <c:numCache>
                <c:ptCount val="17"/>
                <c:pt idx="2">
                  <c:v>60.700618545973384</c:v>
                </c:pt>
                <c:pt idx="5">
                  <c:v>421.8467940941449</c:v>
                </c:pt>
                <c:pt idx="6">
                  <c:v>592.2479967020435</c:v>
                </c:pt>
                <c:pt idx="7">
                  <c:v>577.8175427310356</c:v>
                </c:pt>
                <c:pt idx="8">
                  <c:v>429.8147528818533</c:v>
                </c:pt>
                <c:pt idx="9">
                  <c:v>374.6463796926371</c:v>
                </c:pt>
                <c:pt idx="10">
                  <c:v>264.5660213205647</c:v>
                </c:pt>
                <c:pt idx="11">
                  <c:v>187.82784684647473</c:v>
                </c:pt>
                <c:pt idx="12">
                  <c:v>134.2365009488698</c:v>
                </c:pt>
                <c:pt idx="13">
                  <c:v>141.58578037076333</c:v>
                </c:pt>
                <c:pt idx="14">
                  <c:v>147.64035248717025</c:v>
                </c:pt>
                <c:pt idx="15">
                  <c:v>171.3268181099653</c:v>
                </c:pt>
                <c:pt idx="16">
                  <c:v>199.531262774452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FL_Data3!$N$65:$N$81</c:f>
              <c:numCache>
                <c:ptCount val="17"/>
                <c:pt idx="2">
                  <c:v>19.604349134112994</c:v>
                </c:pt>
                <c:pt idx="5">
                  <c:v>85.65222251528142</c:v>
                </c:pt>
                <c:pt idx="6">
                  <c:v>119.72763604403767</c:v>
                </c:pt>
                <c:pt idx="7">
                  <c:v>113.89170067271984</c:v>
                </c:pt>
                <c:pt idx="8">
                  <c:v>85.32461273919037</c:v>
                </c:pt>
                <c:pt idx="9">
                  <c:v>78.1891233122323</c:v>
                </c:pt>
                <c:pt idx="10">
                  <c:v>57.53012704569722</c:v>
                </c:pt>
                <c:pt idx="11">
                  <c:v>41.26773329658344</c:v>
                </c:pt>
                <c:pt idx="12">
                  <c:v>29.274192948920167</c:v>
                </c:pt>
                <c:pt idx="13">
                  <c:v>30.321702603683036</c:v>
                </c:pt>
                <c:pt idx="14">
                  <c:v>31.54197654236918</c:v>
                </c:pt>
                <c:pt idx="15">
                  <c:v>37.06750171421037</c:v>
                </c:pt>
                <c:pt idx="16">
                  <c:v>44.18478392414419</c:v>
                </c:pt>
              </c:numCache>
            </c:numRef>
          </c:yVal>
          <c:smooth val="1"/>
        </c:ser>
        <c:axId val="37225100"/>
        <c:axId val="66590445"/>
      </c:scatterChart>
      <c:val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At val="0"/>
        <c:crossBetween val="midCat"/>
        <c:dispUnits/>
        <c:majorUnit val="1"/>
      </c:valAx>
      <c:valAx>
        <c:axId val="6659044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FL_Data1!$N$5:$N$21</c:f>
              <c:numCache>
                <c:ptCount val="17"/>
                <c:pt idx="2">
                  <c:v>1057</c:v>
                </c:pt>
                <c:pt idx="5">
                  <c:v>1999</c:v>
                </c:pt>
                <c:pt idx="6">
                  <c:v>2251</c:v>
                </c:pt>
                <c:pt idx="7">
                  <c:v>2128</c:v>
                </c:pt>
                <c:pt idx="8">
                  <c:v>1889</c:v>
                </c:pt>
                <c:pt idx="9">
                  <c:v>1856</c:v>
                </c:pt>
                <c:pt idx="10">
                  <c:v>1682</c:v>
                </c:pt>
                <c:pt idx="11">
                  <c:v>1410</c:v>
                </c:pt>
                <c:pt idx="12">
                  <c:v>1339</c:v>
                </c:pt>
                <c:pt idx="13">
                  <c:v>1565</c:v>
                </c:pt>
                <c:pt idx="14">
                  <c:v>1618</c:v>
                </c:pt>
                <c:pt idx="15">
                  <c:v>1713</c:v>
                </c:pt>
                <c:pt idx="16">
                  <c:v>1904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FL_Data1!$O$5:$O$21</c:f>
              <c:numCache>
                <c:ptCount val="17"/>
                <c:pt idx="2">
                  <c:v>753</c:v>
                </c:pt>
                <c:pt idx="5">
                  <c:v>2458</c:v>
                </c:pt>
                <c:pt idx="6">
                  <c:v>3072</c:v>
                </c:pt>
                <c:pt idx="7">
                  <c:v>1967</c:v>
                </c:pt>
                <c:pt idx="8">
                  <c:v>1713</c:v>
                </c:pt>
                <c:pt idx="9">
                  <c:v>1415</c:v>
                </c:pt>
                <c:pt idx="10">
                  <c:v>1176</c:v>
                </c:pt>
                <c:pt idx="11">
                  <c:v>1022</c:v>
                </c:pt>
                <c:pt idx="12">
                  <c:v>994</c:v>
                </c:pt>
                <c:pt idx="13">
                  <c:v>995</c:v>
                </c:pt>
                <c:pt idx="14">
                  <c:v>1253</c:v>
                </c:pt>
                <c:pt idx="15">
                  <c:v>1163</c:v>
                </c:pt>
                <c:pt idx="16">
                  <c:v>1301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FL_Data1!$P$5:$P$21</c:f>
              <c:numCache>
                <c:ptCount val="17"/>
                <c:pt idx="2">
                  <c:v>1810</c:v>
                </c:pt>
                <c:pt idx="5">
                  <c:v>4457</c:v>
                </c:pt>
                <c:pt idx="6">
                  <c:v>5323</c:v>
                </c:pt>
                <c:pt idx="7">
                  <c:v>4095</c:v>
                </c:pt>
                <c:pt idx="8">
                  <c:v>3602</c:v>
                </c:pt>
                <c:pt idx="9">
                  <c:v>3271</c:v>
                </c:pt>
                <c:pt idx="10">
                  <c:v>2858</c:v>
                </c:pt>
                <c:pt idx="11">
                  <c:v>2432</c:v>
                </c:pt>
                <c:pt idx="12">
                  <c:v>2333</c:v>
                </c:pt>
                <c:pt idx="13">
                  <c:v>2560</c:v>
                </c:pt>
                <c:pt idx="14">
                  <c:v>2871</c:v>
                </c:pt>
                <c:pt idx="15">
                  <c:v>2876</c:v>
                </c:pt>
                <c:pt idx="16">
                  <c:v>3205</c:v>
                </c:pt>
              </c:numCache>
            </c:numRef>
          </c:yVal>
          <c:smooth val="1"/>
        </c:ser>
        <c:axId val="62443094"/>
        <c:axId val="25116935"/>
      </c:scatterChart>
      <c:scatterChart>
        <c:scatterStyle val="lineMarker"/>
        <c:varyColors val="0"/>
        <c:ser>
          <c:idx val="5"/>
          <c:order val="3"/>
          <c:tx>
            <c:strRef>
              <c:f>FL_Data1!$A$23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FL_Data1!$O$28:$O$44</c:f>
              <c:numCache>
                <c:ptCount val="17"/>
                <c:pt idx="2">
                  <c:v>41.60220994475139</c:v>
                </c:pt>
                <c:pt idx="5">
                  <c:v>55.149203500112186</c:v>
                </c:pt>
                <c:pt idx="6">
                  <c:v>57.711816644749206</c:v>
                </c:pt>
                <c:pt idx="7">
                  <c:v>48.034188034188034</c:v>
                </c:pt>
                <c:pt idx="8">
                  <c:v>47.556912826207665</c:v>
                </c:pt>
                <c:pt idx="9">
                  <c:v>43.25894221950474</c:v>
                </c:pt>
                <c:pt idx="10">
                  <c:v>41.14765570328902</c:v>
                </c:pt>
                <c:pt idx="11">
                  <c:v>42.02302631578947</c:v>
                </c:pt>
                <c:pt idx="12">
                  <c:v>42.60608658379768</c:v>
                </c:pt>
                <c:pt idx="13">
                  <c:v>38.8671875</c:v>
                </c:pt>
                <c:pt idx="14">
                  <c:v>43.6433298502264</c:v>
                </c:pt>
                <c:pt idx="15">
                  <c:v>40.43810848400556</c:v>
                </c:pt>
                <c:pt idx="16">
                  <c:v>40.592823712948515</c:v>
                </c:pt>
              </c:numCache>
            </c:numRef>
          </c:yVal>
          <c:smooth val="0"/>
        </c:ser>
        <c:axId val="24725824"/>
        <c:axId val="21205825"/>
      </c:scatterChart>
      <c:val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At val="0"/>
        <c:crossBetween val="midCat"/>
        <c:dispUnits/>
        <c:majorUnit val="1"/>
      </c:valAx>
      <c:valAx>
        <c:axId val="251169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 val="autoZero"/>
        <c:crossBetween val="midCat"/>
        <c:dispUnits/>
        <c:majorUnit val="500"/>
      </c:valAx>
      <c:valAx>
        <c:axId val="24725824"/>
        <c:scaling>
          <c:orientation val="minMax"/>
        </c:scaling>
        <c:axPos val="b"/>
        <c:delete val="1"/>
        <c:majorTickMark val="in"/>
        <c:minorTickMark val="none"/>
        <c:tickLblPos val="nextTo"/>
        <c:crossAx val="21205825"/>
        <c:crosses val="max"/>
        <c:crossBetween val="midCat"/>
        <c:dispUnits/>
      </c:valAx>
      <c:valAx>
        <c:axId val="2120582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FL_Data3!$L$85:$L$101</c:f>
              <c:numCache>
                <c:ptCount val="17"/>
                <c:pt idx="2">
                  <c:v>12.392683697207694</c:v>
                </c:pt>
                <c:pt idx="5">
                  <c:v>21.948196108614475</c:v>
                </c:pt>
                <c:pt idx="6">
                  <c:v>24.19584033626091</c:v>
                </c:pt>
                <c:pt idx="7">
                  <c:v>22.3552001788416</c:v>
                </c:pt>
                <c:pt idx="8">
                  <c:v>19.563932476780387</c:v>
                </c:pt>
                <c:pt idx="9">
                  <c:v>19.053716080330304</c:v>
                </c:pt>
                <c:pt idx="10">
                  <c:v>17.126117359519256</c:v>
                </c:pt>
                <c:pt idx="11">
                  <c:v>14.213937501619228</c:v>
                </c:pt>
                <c:pt idx="12">
                  <c:v>13.40748872829719</c:v>
                </c:pt>
                <c:pt idx="13">
                  <c:v>15.552625014782448</c:v>
                </c:pt>
                <c:pt idx="14">
                  <c:v>15.936683497367246</c:v>
                </c:pt>
                <c:pt idx="15">
                  <c:v>16.750502295053497</c:v>
                </c:pt>
                <c:pt idx="16">
                  <c:v>18.529537191720177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FL_Data3!$M$85:$M$101</c:f>
              <c:numCache>
                <c:ptCount val="17"/>
                <c:pt idx="2">
                  <c:v>50.22809424738237</c:v>
                </c:pt>
                <c:pt idx="5">
                  <c:v>151.90439787333844</c:v>
                </c:pt>
                <c:pt idx="6">
                  <c:v>184.8781471261739</c:v>
                </c:pt>
                <c:pt idx="7">
                  <c:v>114.20489414710079</c:v>
                </c:pt>
                <c:pt idx="8">
                  <c:v>96.44651187930505</c:v>
                </c:pt>
                <c:pt idx="9">
                  <c:v>77.27764245846667</c:v>
                </c:pt>
                <c:pt idx="10">
                  <c:v>62.538621321202825</c:v>
                </c:pt>
                <c:pt idx="11">
                  <c:v>52.765271983809015</c:v>
                </c:pt>
                <c:pt idx="12">
                  <c:v>50.04916802069639</c:v>
                </c:pt>
                <c:pt idx="13">
                  <c:v>48.83114435664109</c:v>
                </c:pt>
                <c:pt idx="14">
                  <c:v>59.73308416739565</c:v>
                </c:pt>
                <c:pt idx="15">
                  <c:v>54.07139469793478</c:v>
                </c:pt>
                <c:pt idx="16">
                  <c:v>59.091776205226964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FL_Data3!$N$85:$N$101</c:f>
              <c:numCache>
                <c:ptCount val="17"/>
                <c:pt idx="2">
                  <c:v>18.04876497087717</c:v>
                </c:pt>
                <c:pt idx="5">
                  <c:v>41.55349469365509</c:v>
                </c:pt>
                <c:pt idx="6">
                  <c:v>48.54587192736231</c:v>
                </c:pt>
                <c:pt idx="7">
                  <c:v>36.427908635068945</c:v>
                </c:pt>
                <c:pt idx="8">
                  <c:v>31.5090480917125</c:v>
                </c:pt>
                <c:pt idx="9">
                  <c:v>28.266647032969917</c:v>
                </c:pt>
                <c:pt idx="10">
                  <c:v>24.42381210585304</c:v>
                </c:pt>
                <c:pt idx="11">
                  <c:v>20.511573140668485</c:v>
                </c:pt>
                <c:pt idx="12">
                  <c:v>19.485504179694935</c:v>
                </c:pt>
                <c:pt idx="13">
                  <c:v>21.156598164466768</c:v>
                </c:pt>
                <c:pt idx="14">
                  <c:v>23.43608039677586</c:v>
                </c:pt>
                <c:pt idx="15">
                  <c:v>23.235862016144075</c:v>
                </c:pt>
                <c:pt idx="16">
                  <c:v>25.6869639900022</c:v>
                </c:pt>
              </c:numCache>
            </c:numRef>
          </c:yVal>
          <c:smooth val="1"/>
        </c:ser>
        <c:axId val="56634698"/>
        <c:axId val="39950235"/>
      </c:scatterChart>
      <c:val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At val="0"/>
        <c:crossBetween val="midCat"/>
        <c:dispUnits/>
        <c:majorUnit val="1"/>
      </c:valAx>
      <c:valAx>
        <c:axId val="399502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FL_Data1!$Q$5:$Q$21</c:f>
              <c:numCache>
                <c:ptCount val="17"/>
                <c:pt idx="2">
                  <c:v>7168</c:v>
                </c:pt>
                <c:pt idx="5">
                  <c:v>12456</c:v>
                </c:pt>
                <c:pt idx="6">
                  <c:v>14856</c:v>
                </c:pt>
                <c:pt idx="7">
                  <c:v>14117</c:v>
                </c:pt>
                <c:pt idx="8">
                  <c:v>11970</c:v>
                </c:pt>
                <c:pt idx="9">
                  <c:v>12081</c:v>
                </c:pt>
                <c:pt idx="10">
                  <c:v>10582</c:v>
                </c:pt>
                <c:pt idx="11">
                  <c:v>8800</c:v>
                </c:pt>
                <c:pt idx="12">
                  <c:v>7628</c:v>
                </c:pt>
                <c:pt idx="13">
                  <c:v>8270</c:v>
                </c:pt>
                <c:pt idx="14">
                  <c:v>8445</c:v>
                </c:pt>
                <c:pt idx="15">
                  <c:v>8657</c:v>
                </c:pt>
                <c:pt idx="16">
                  <c:v>9224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FL_Data1!$R$5:$R$21</c:f>
              <c:numCache>
                <c:ptCount val="17"/>
                <c:pt idx="2">
                  <c:v>6705</c:v>
                </c:pt>
                <c:pt idx="5">
                  <c:v>20044</c:v>
                </c:pt>
                <c:pt idx="6">
                  <c:v>25578</c:v>
                </c:pt>
                <c:pt idx="7">
                  <c:v>24312</c:v>
                </c:pt>
                <c:pt idx="8">
                  <c:v>19745</c:v>
                </c:pt>
                <c:pt idx="9">
                  <c:v>17385</c:v>
                </c:pt>
                <c:pt idx="10">
                  <c:v>14139</c:v>
                </c:pt>
                <c:pt idx="11">
                  <c:v>11369</c:v>
                </c:pt>
                <c:pt idx="12">
                  <c:v>9883</c:v>
                </c:pt>
                <c:pt idx="13">
                  <c:v>10349</c:v>
                </c:pt>
                <c:pt idx="14">
                  <c:v>11296</c:v>
                </c:pt>
                <c:pt idx="15">
                  <c:v>11769</c:v>
                </c:pt>
                <c:pt idx="16">
                  <c:v>12555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FL_Data1!$S$5:$S$21</c:f>
              <c:numCache>
                <c:ptCount val="17"/>
                <c:pt idx="2">
                  <c:v>13873</c:v>
                </c:pt>
                <c:pt idx="5">
                  <c:v>32500</c:v>
                </c:pt>
                <c:pt idx="6">
                  <c:v>40434</c:v>
                </c:pt>
                <c:pt idx="7">
                  <c:v>38429</c:v>
                </c:pt>
                <c:pt idx="8">
                  <c:v>31715</c:v>
                </c:pt>
                <c:pt idx="9">
                  <c:v>29466</c:v>
                </c:pt>
                <c:pt idx="10">
                  <c:v>24721</c:v>
                </c:pt>
                <c:pt idx="11">
                  <c:v>20169</c:v>
                </c:pt>
                <c:pt idx="12">
                  <c:v>17511</c:v>
                </c:pt>
                <c:pt idx="13">
                  <c:v>18619</c:v>
                </c:pt>
                <c:pt idx="14">
                  <c:v>19741</c:v>
                </c:pt>
                <c:pt idx="15">
                  <c:v>20426</c:v>
                </c:pt>
                <c:pt idx="16">
                  <c:v>21779</c:v>
                </c:pt>
              </c:numCache>
            </c:numRef>
          </c:yVal>
          <c:smooth val="1"/>
        </c:ser>
        <c:axId val="24007796"/>
        <c:axId val="14743573"/>
      </c:scatterChart>
      <c:scatterChart>
        <c:scatterStyle val="lineMarker"/>
        <c:varyColors val="0"/>
        <c:ser>
          <c:idx val="5"/>
          <c:order val="3"/>
          <c:tx>
            <c:strRef>
              <c:f>FL_Data1!$A$23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FL_Data1!$R$28:$R$44</c:f>
              <c:numCache>
                <c:ptCount val="17"/>
                <c:pt idx="2">
                  <c:v>48.33129099690046</c:v>
                </c:pt>
                <c:pt idx="5">
                  <c:v>61.673846153846156</c:v>
                </c:pt>
                <c:pt idx="6">
                  <c:v>63.25864371568481</c:v>
                </c:pt>
                <c:pt idx="7">
                  <c:v>63.26472195477374</c:v>
                </c:pt>
                <c:pt idx="8">
                  <c:v>62.25760681065742</c:v>
                </c:pt>
                <c:pt idx="9">
                  <c:v>59.00020362451639</c:v>
                </c:pt>
                <c:pt idx="10">
                  <c:v>57.19428825694754</c:v>
                </c:pt>
                <c:pt idx="11">
                  <c:v>56.36868461500322</c:v>
                </c:pt>
                <c:pt idx="12">
                  <c:v>56.438809890925704</c:v>
                </c:pt>
                <c:pt idx="13">
                  <c:v>55.583006606155</c:v>
                </c:pt>
                <c:pt idx="14">
                  <c:v>57.221012106782844</c:v>
                </c:pt>
                <c:pt idx="15">
                  <c:v>57.617742093410364</c:v>
                </c:pt>
                <c:pt idx="16">
                  <c:v>57.64727489783736</c:v>
                </c:pt>
              </c:numCache>
            </c:numRef>
          </c:yVal>
          <c:smooth val="0"/>
        </c:ser>
        <c:axId val="65583294"/>
        <c:axId val="53378735"/>
      </c:scatterChart>
      <c:val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At val="0"/>
        <c:crossBetween val="midCat"/>
        <c:dispUnits/>
        <c:majorUnit val="1"/>
      </c:valAx>
      <c:valAx>
        <c:axId val="14743573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crossBetween val="midCat"/>
        <c:dispUnits/>
        <c:majorUnit val="5000"/>
      </c:valAx>
      <c:valAx>
        <c:axId val="65583294"/>
        <c:scaling>
          <c:orientation val="minMax"/>
        </c:scaling>
        <c:axPos val="b"/>
        <c:delete val="1"/>
        <c:majorTickMark val="in"/>
        <c:minorTickMark val="none"/>
        <c:tickLblPos val="nextTo"/>
        <c:crossAx val="53378735"/>
        <c:crosses val="max"/>
        <c:crossBetween val="midCat"/>
        <c:dispUnits/>
      </c:valAx>
      <c:valAx>
        <c:axId val="5337873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FL_Data3!$L$105:$L$121</c:f>
              <c:numCache>
                <c:ptCount val="17"/>
                <c:pt idx="2">
                  <c:v>82.80938973829512</c:v>
                </c:pt>
                <c:pt idx="5">
                  <c:v>136.17982808161346</c:v>
                </c:pt>
                <c:pt idx="6">
                  <c:v>159.25613968104918</c:v>
                </c:pt>
                <c:pt idx="7">
                  <c:v>139.37332743077607</c:v>
                </c:pt>
                <c:pt idx="8">
                  <c:v>117.7150113981397</c:v>
                </c:pt>
                <c:pt idx="9">
                  <c:v>119.28077970762813</c:v>
                </c:pt>
                <c:pt idx="10">
                  <c:v>104.37564152938874</c:v>
                </c:pt>
                <c:pt idx="11">
                  <c:v>84.98120080755326</c:v>
                </c:pt>
                <c:pt idx="12">
                  <c:v>72.4845488455141</c:v>
                </c:pt>
                <c:pt idx="13">
                  <c:v>76.43146261258262</c:v>
                </c:pt>
                <c:pt idx="14">
                  <c:v>76.92552417456007</c:v>
                </c:pt>
                <c:pt idx="15">
                  <c:v>78.1885676306175</c:v>
                </c:pt>
                <c:pt idx="16">
                  <c:v>82.39026358461292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FL_Data3!$M$105:$M$121</c:f>
              <c:numCache>
                <c:ptCount val="17"/>
                <c:pt idx="2">
                  <c:v>441.5803239278504</c:v>
                </c:pt>
                <c:pt idx="5">
                  <c:v>1231.9211827531035</c:v>
                </c:pt>
                <c:pt idx="6">
                  <c:v>1534.6932388882035</c:v>
                </c:pt>
                <c:pt idx="7">
                  <c:v>1308.6824169169556</c:v>
                </c:pt>
                <c:pt idx="8">
                  <c:v>1049.7073949082096</c:v>
                </c:pt>
                <c:pt idx="9">
                  <c:v>902.2096490557382</c:v>
                </c:pt>
                <c:pt idx="10">
                  <c:v>715.3652500109017</c:v>
                </c:pt>
                <c:pt idx="11">
                  <c:v>550.4212961050762</c:v>
                </c:pt>
                <c:pt idx="12">
                  <c:v>460.26101094284274</c:v>
                </c:pt>
                <c:pt idx="13">
                  <c:v>460.87766497810696</c:v>
                </c:pt>
                <c:pt idx="14">
                  <c:v>489.78268694000235</c:v>
                </c:pt>
                <c:pt idx="15">
                  <c:v>491.0593901974094</c:v>
                </c:pt>
                <c:pt idx="16">
                  <c:v>517.927382066259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FL_Data3!$N$105:$N$121</c:f>
              <c:numCache>
                <c:ptCount val="17"/>
                <c:pt idx="2">
                  <c:v>136.44268016381895</c:v>
                </c:pt>
                <c:pt idx="5">
                  <c:v>301.4842624879346</c:v>
                </c:pt>
                <c:pt idx="6">
                  <c:v>367.6918877504164</c:v>
                </c:pt>
                <c:pt idx="7">
                  <c:v>318.5284797303819</c:v>
                </c:pt>
                <c:pt idx="8">
                  <c:v>262.517083073929</c:v>
                </c:pt>
                <c:pt idx="9">
                  <c:v>243.16575385531658</c:v>
                </c:pt>
                <c:pt idx="10">
                  <c:v>202.56039830127173</c:v>
                </c:pt>
                <c:pt idx="11">
                  <c:v>161.01416234724593</c:v>
                </c:pt>
                <c:pt idx="12">
                  <c:v>136.8077833105028</c:v>
                </c:pt>
                <c:pt idx="13">
                  <c:v>141.17070697086768</c:v>
                </c:pt>
                <c:pt idx="14">
                  <c:v>147.62036847624336</c:v>
                </c:pt>
                <c:pt idx="15">
                  <c:v>149.93432798873496</c:v>
                </c:pt>
                <c:pt idx="16">
                  <c:v>159.24314743131163</c:v>
                </c:pt>
              </c:numCache>
            </c:numRef>
          </c:yVal>
          <c:smooth val="1"/>
        </c:ser>
        <c:axId val="10646568"/>
        <c:axId val="28710249"/>
      </c:scatterChart>
      <c:val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At val="0"/>
        <c:crossBetween val="midCat"/>
        <c:dispUnits/>
        <c:majorUnit val="1"/>
      </c:valAx>
      <c:valAx>
        <c:axId val="2871024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FL_Data1!$J$48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FL_Data1!$J$49:$J$65</c:f>
              <c:numCache>
                <c:ptCount val="17"/>
                <c:pt idx="2">
                  <c:v>20.915748408733144</c:v>
                </c:pt>
                <c:pt idx="5">
                  <c:v>14.3227951469902</c:v>
                </c:pt>
                <c:pt idx="6">
                  <c:v>13.349599981230792</c:v>
                </c:pt>
                <c:pt idx="7">
                  <c:v>14.800010588453292</c:v>
                </c:pt>
                <c:pt idx="8">
                  <c:v>16.78370342253432</c:v>
                </c:pt>
                <c:pt idx="9">
                  <c:v>17.122614325909353</c:v>
                </c:pt>
                <c:pt idx="10">
                  <c:v>19.498809571849403</c:v>
                </c:pt>
                <c:pt idx="11">
                  <c:v>22.012639766650462</c:v>
                </c:pt>
                <c:pt idx="12">
                  <c:v>26.91278161945126</c:v>
                </c:pt>
                <c:pt idx="13">
                  <c:v>26.766527285237917</c:v>
                </c:pt>
                <c:pt idx="14">
                  <c:v>25.383458646616543</c:v>
                </c:pt>
                <c:pt idx="15">
                  <c:v>25</c:v>
                </c:pt>
                <c:pt idx="16">
                  <c:v>23.15702932310222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FL_Data1!$K$49:$K$65</c:f>
              <c:numCache>
                <c:ptCount val="17"/>
                <c:pt idx="2">
                  <c:v>32.79720758332763</c:v>
                </c:pt>
                <c:pt idx="5">
                  <c:v>28.54351376574895</c:v>
                </c:pt>
                <c:pt idx="6">
                  <c:v>27.079276446988715</c:v>
                </c:pt>
                <c:pt idx="7">
                  <c:v>26.044947984223203</c:v>
                </c:pt>
                <c:pt idx="8">
                  <c:v>26.649585626621118</c:v>
                </c:pt>
                <c:pt idx="9">
                  <c:v>26.529712871622767</c:v>
                </c:pt>
                <c:pt idx="10">
                  <c:v>27.319317218837014</c:v>
                </c:pt>
                <c:pt idx="11">
                  <c:v>27.856101118133203</c:v>
                </c:pt>
                <c:pt idx="12">
                  <c:v>29.25496319428954</c:v>
                </c:pt>
                <c:pt idx="13">
                  <c:v>29.693537288942995</c:v>
                </c:pt>
                <c:pt idx="14">
                  <c:v>30.721804511278194</c:v>
                </c:pt>
                <c:pt idx="15">
                  <c:v>28.13416780754938</c:v>
                </c:pt>
                <c:pt idx="16">
                  <c:v>25.97972047136202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FL_Data1!$L$49:$L$65</c:f>
              <c:numCache>
                <c:ptCount val="17"/>
                <c:pt idx="2">
                  <c:v>17.760591335295324</c:v>
                </c:pt>
                <c:pt idx="5">
                  <c:v>14.713602426504899</c:v>
                </c:pt>
                <c:pt idx="6">
                  <c:v>13.959599277385449</c:v>
                </c:pt>
                <c:pt idx="7">
                  <c:v>12.444079731053288</c:v>
                </c:pt>
                <c:pt idx="8">
                  <c:v>12.548238122350858</c:v>
                </c:pt>
                <c:pt idx="9">
                  <c:v>12.895352384826605</c:v>
                </c:pt>
                <c:pt idx="10">
                  <c:v>12.84451797748275</c:v>
                </c:pt>
                <c:pt idx="11">
                  <c:v>11.696645600388916</c:v>
                </c:pt>
                <c:pt idx="12">
                  <c:v>8.448583537809503</c:v>
                </c:pt>
                <c:pt idx="13">
                  <c:v>7.748901709627905</c:v>
                </c:pt>
                <c:pt idx="14">
                  <c:v>7.182957393483709</c:v>
                </c:pt>
                <c:pt idx="15">
                  <c:v>7.520046939174653</c:v>
                </c:pt>
                <c:pt idx="16">
                  <c:v>7.988489997259523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FL_Data1!$M$49:$M$65</c:f>
              <c:numCache>
                <c:ptCount val="17"/>
                <c:pt idx="2">
                  <c:v>15.536239819314215</c:v>
                </c:pt>
                <c:pt idx="5">
                  <c:v>28.829328044797016</c:v>
                </c:pt>
                <c:pt idx="6">
                  <c:v>32.53642399643385</c:v>
                </c:pt>
                <c:pt idx="7">
                  <c:v>35.35484554093761</c:v>
                </c:pt>
                <c:pt idx="8">
                  <c:v>32.068071107737076</c:v>
                </c:pt>
                <c:pt idx="9">
                  <c:v>31.882436692769247</c:v>
                </c:pt>
                <c:pt idx="10">
                  <c:v>28.31604858560994</c:v>
                </c:pt>
                <c:pt idx="11">
                  <c:v>25.960136120563927</c:v>
                </c:pt>
                <c:pt idx="12">
                  <c:v>21.375195181797903</c:v>
                </c:pt>
                <c:pt idx="13">
                  <c:v>21.261843010638863</c:v>
                </c:pt>
                <c:pt idx="14">
                  <c:v>21.2531328320802</c:v>
                </c:pt>
                <c:pt idx="15">
                  <c:v>24.115000977899474</c:v>
                </c:pt>
                <c:pt idx="16">
                  <c:v>26.96629213483146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FL_Data1!$N$48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FL_Data1!$N$49:$N$65</c:f>
              <c:numCache>
                <c:ptCount val="17"/>
                <c:pt idx="2">
                  <c:v>12.990212853329682</c:v>
                </c:pt>
                <c:pt idx="5">
                  <c:v>13.590760615958935</c:v>
                </c:pt>
                <c:pt idx="6">
                  <c:v>13.075100297961196</c:v>
                </c:pt>
                <c:pt idx="7">
                  <c:v>11.35611615533261</c:v>
                </c:pt>
                <c:pt idx="8">
                  <c:v>11.950401720756627</c:v>
                </c:pt>
                <c:pt idx="9">
                  <c:v>11.56988372487203</c:v>
                </c:pt>
                <c:pt idx="10">
                  <c:v>12.021306646220895</c:v>
                </c:pt>
                <c:pt idx="11">
                  <c:v>12.47447739426349</c:v>
                </c:pt>
                <c:pt idx="12">
                  <c:v>14.008476466651794</c:v>
                </c:pt>
                <c:pt idx="13">
                  <c:v>14.529190705552322</c:v>
                </c:pt>
                <c:pt idx="14">
                  <c:v>15.458646616541353</c:v>
                </c:pt>
                <c:pt idx="15">
                  <c:v>15.230784275376491</c:v>
                </c:pt>
                <c:pt idx="16">
                  <c:v>15.908468073444778</c:v>
                </c:pt>
              </c:numCache>
            </c:numRef>
          </c:yVal>
          <c:smooth val="0"/>
        </c:ser>
        <c:axId val="57065650"/>
        <c:axId val="43828803"/>
      </c:scatterChart>
      <c:val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crossBetween val="midCat"/>
        <c:dispUnits/>
        <c:majorUnit val="1"/>
      </c:val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FLORIDA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FL_Data1!$J$90:$J$106</c:f>
              <c:numCache>
                <c:ptCount val="17"/>
                <c:pt idx="2">
                  <c:v>19.57703927492447</c:v>
                </c:pt>
                <c:pt idx="5">
                  <c:v>11.929366910805658</c:v>
                </c:pt>
                <c:pt idx="6">
                  <c:v>11.536802478334183</c:v>
                </c:pt>
                <c:pt idx="7">
                  <c:v>12.54214729370009</c:v>
                </c:pt>
                <c:pt idx="8">
                  <c:v>14.567689337052133</c:v>
                </c:pt>
                <c:pt idx="9">
                  <c:v>15.024213075060533</c:v>
                </c:pt>
                <c:pt idx="10">
                  <c:v>17.789176330657153</c:v>
                </c:pt>
                <c:pt idx="11">
                  <c:v>20.12006378388519</c:v>
                </c:pt>
                <c:pt idx="12">
                  <c:v>24.297122853079532</c:v>
                </c:pt>
                <c:pt idx="13">
                  <c:v>23.93781279948887</c:v>
                </c:pt>
                <c:pt idx="14">
                  <c:v>22.659139575627798</c:v>
                </c:pt>
                <c:pt idx="15">
                  <c:v>21.20810452565802</c:v>
                </c:pt>
                <c:pt idx="16">
                  <c:v>19.635183723581516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FL_Data1!$K$90:$K$106</c:f>
              <c:numCache>
                <c:ptCount val="17"/>
                <c:pt idx="2">
                  <c:v>37.40181268882175</c:v>
                </c:pt>
                <c:pt idx="5">
                  <c:v>28.619444165746966</c:v>
                </c:pt>
                <c:pt idx="6">
                  <c:v>26.116622877534212</c:v>
                </c:pt>
                <c:pt idx="7">
                  <c:v>24.361135758651287</c:v>
                </c:pt>
                <c:pt idx="8">
                  <c:v>25.51491096331259</c:v>
                </c:pt>
                <c:pt idx="9">
                  <c:v>24.63680387409201</c:v>
                </c:pt>
                <c:pt idx="10">
                  <c:v>26.680047576568537</c:v>
                </c:pt>
                <c:pt idx="11">
                  <c:v>27.295750867648437</c:v>
                </c:pt>
                <c:pt idx="12">
                  <c:v>29.37315392189038</c:v>
                </c:pt>
                <c:pt idx="13">
                  <c:v>28.740283249920136</c:v>
                </c:pt>
                <c:pt idx="14">
                  <c:v>29.365388358964378</c:v>
                </c:pt>
                <c:pt idx="15">
                  <c:v>26.756296156031055</c:v>
                </c:pt>
                <c:pt idx="16">
                  <c:v>23.704288345172323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FL_Data1!$L$90:$L$106</c:f>
              <c:numCache>
                <c:ptCount val="17"/>
                <c:pt idx="2">
                  <c:v>17.900302114803626</c:v>
                </c:pt>
                <c:pt idx="5">
                  <c:v>12.877495735928566</c:v>
                </c:pt>
                <c:pt idx="6">
                  <c:v>11.709344731579154</c:v>
                </c:pt>
                <c:pt idx="7">
                  <c:v>10.217391304347826</c:v>
                </c:pt>
                <c:pt idx="8">
                  <c:v>9.783308302939284</c:v>
                </c:pt>
                <c:pt idx="9">
                  <c:v>10.24818401937046</c:v>
                </c:pt>
                <c:pt idx="10">
                  <c:v>9.8052334225394</c:v>
                </c:pt>
                <c:pt idx="11">
                  <c:v>8.87346402776475</c:v>
                </c:pt>
                <c:pt idx="12">
                  <c:v>6.2903402253582765</c:v>
                </c:pt>
                <c:pt idx="13">
                  <c:v>6.005750186348632</c:v>
                </c:pt>
                <c:pt idx="14">
                  <c:v>5.635584971773409</c:v>
                </c:pt>
                <c:pt idx="15">
                  <c:v>6.13520166635107</c:v>
                </c:pt>
                <c:pt idx="16">
                  <c:v>6.726300096465843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FL_Data1!$M$90:$M$106</c:f>
              <c:numCache>
                <c:ptCount val="17"/>
                <c:pt idx="2">
                  <c:v>13.746223564954683</c:v>
                </c:pt>
                <c:pt idx="5">
                  <c:v>34.24300190629076</c:v>
                </c:pt>
                <c:pt idx="6">
                  <c:v>38.590643504176306</c:v>
                </c:pt>
                <c:pt idx="7">
                  <c:v>44.15261756876664</c:v>
                </c:pt>
                <c:pt idx="8">
                  <c:v>40.94614889508689</c:v>
                </c:pt>
                <c:pt idx="9">
                  <c:v>41.52542372881356</c:v>
                </c:pt>
                <c:pt idx="10">
                  <c:v>36.983348201011005</c:v>
                </c:pt>
                <c:pt idx="11">
                  <c:v>34.124378576118566</c:v>
                </c:pt>
                <c:pt idx="12">
                  <c:v>29.165299201400284</c:v>
                </c:pt>
                <c:pt idx="13">
                  <c:v>30.720902992226602</c:v>
                </c:pt>
                <c:pt idx="14">
                  <c:v>30.144052949192137</c:v>
                </c:pt>
                <c:pt idx="15">
                  <c:v>34.88922552546866</c:v>
                </c:pt>
                <c:pt idx="16">
                  <c:v>38.524949574673336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FL_Data1!$N$89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FL_Data1!$N$90:$N$106</c:f>
              <c:numCache>
                <c:ptCount val="17"/>
                <c:pt idx="2">
                  <c:v>11.374622356495468</c:v>
                </c:pt>
                <c:pt idx="5">
                  <c:v>12.330691281228052</c:v>
                </c:pt>
                <c:pt idx="6">
                  <c:v>12.046586408376141</c:v>
                </c:pt>
                <c:pt idx="7">
                  <c:v>8.726708074534162</c:v>
                </c:pt>
                <c:pt idx="8">
                  <c:v>9.187942501609097</c:v>
                </c:pt>
                <c:pt idx="9">
                  <c:v>8.565375302663439</c:v>
                </c:pt>
                <c:pt idx="10">
                  <c:v>8.742194469223907</c:v>
                </c:pt>
                <c:pt idx="11">
                  <c:v>9.58634274458306</c:v>
                </c:pt>
                <c:pt idx="12">
                  <c:v>10.874083798271524</c:v>
                </c:pt>
                <c:pt idx="13">
                  <c:v>10.59525077201576</c:v>
                </c:pt>
                <c:pt idx="14">
                  <c:v>12.195834144442282</c:v>
                </c:pt>
                <c:pt idx="15">
                  <c:v>11.011172126491195</c:v>
                </c:pt>
                <c:pt idx="16">
                  <c:v>11.409278260106989</c:v>
                </c:pt>
              </c:numCache>
            </c:numRef>
          </c:yVal>
          <c:smooth val="0"/>
        </c:ser>
        <c:axId val="58914908"/>
        <c:axId val="60472125"/>
      </c:scatterChart>
      <c:val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crossBetween val="midCat"/>
        <c:dispUnits/>
        <c:majorUnit val="1"/>
      </c:valAx>
      <c:valAx>
        <c:axId val="6047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FL_Data1!$B$90:$B$106</c:f>
              <c:numCache>
                <c:ptCount val="17"/>
                <c:pt idx="2">
                  <c:v>21.874557553447545</c:v>
                </c:pt>
                <c:pt idx="5">
                  <c:v>17.729581552850117</c:v>
                </c:pt>
                <c:pt idx="6">
                  <c:v>15.786987041036719</c:v>
                </c:pt>
                <c:pt idx="7">
                  <c:v>17.47192281600965</c:v>
                </c:pt>
                <c:pt idx="8">
                  <c:v>19.42635931726201</c:v>
                </c:pt>
                <c:pt idx="9">
                  <c:v>19.62303124193132</c:v>
                </c:pt>
                <c:pt idx="10">
                  <c:v>21.422300263388937</c:v>
                </c:pt>
                <c:pt idx="11">
                  <c:v>23.748517200474495</c:v>
                </c:pt>
                <c:pt idx="12">
                  <c:v>29.368697333885898</c:v>
                </c:pt>
                <c:pt idx="13">
                  <c:v>28.838902613444283</c:v>
                </c:pt>
                <c:pt idx="14">
                  <c:v>27.682458386683738</c:v>
                </c:pt>
                <c:pt idx="15">
                  <c:v>28.214107053526767</c:v>
                </c:pt>
                <c:pt idx="16">
                  <c:v>25.97448618001417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FL_Data1!$C$90:$C$106</c:f>
              <c:numCache>
                <c:ptCount val="17"/>
                <c:pt idx="2">
                  <c:v>29.43508424182359</c:v>
                </c:pt>
                <c:pt idx="5">
                  <c:v>28.751108602757398</c:v>
                </c:pt>
                <c:pt idx="6">
                  <c:v>28.563714902807774</c:v>
                </c:pt>
                <c:pt idx="7">
                  <c:v>28.24300896962388</c:v>
                </c:pt>
                <c:pt idx="8">
                  <c:v>27.802217138835122</c:v>
                </c:pt>
                <c:pt idx="9">
                  <c:v>28.599707375849903</c:v>
                </c:pt>
                <c:pt idx="10">
                  <c:v>27.909472246610083</c:v>
                </c:pt>
                <c:pt idx="11">
                  <c:v>28.529062870699885</c:v>
                </c:pt>
                <c:pt idx="12">
                  <c:v>28.77469263710457</c:v>
                </c:pt>
                <c:pt idx="13">
                  <c:v>30.178130282147965</c:v>
                </c:pt>
                <c:pt idx="14">
                  <c:v>32.11267605633803</c:v>
                </c:pt>
                <c:pt idx="15">
                  <c:v>29.289644822411205</c:v>
                </c:pt>
                <c:pt idx="16">
                  <c:v>28.301441058351053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FL_Data1!$D$90:$D$106</c:f>
              <c:numCache>
                <c:ptCount val="17"/>
                <c:pt idx="2">
                  <c:v>18.773892113832648</c:v>
                </c:pt>
                <c:pt idx="5">
                  <c:v>18.366524228009354</c:v>
                </c:pt>
                <c:pt idx="6">
                  <c:v>18.270788336933045</c:v>
                </c:pt>
                <c:pt idx="7">
                  <c:v>16.75586040551745</c:v>
                </c:pt>
                <c:pt idx="8">
                  <c:v>17.499560091500967</c:v>
                </c:pt>
                <c:pt idx="9">
                  <c:v>16.972200705740597</c:v>
                </c:pt>
                <c:pt idx="10">
                  <c:v>17.120280948200175</c:v>
                </c:pt>
                <c:pt idx="11">
                  <c:v>16.109134045077106</c:v>
                </c:pt>
                <c:pt idx="12">
                  <c:v>11.76958143389971</c:v>
                </c:pt>
                <c:pt idx="13">
                  <c:v>10.440774931738396</c:v>
                </c:pt>
                <c:pt idx="14">
                  <c:v>9.667093469910371</c:v>
                </c:pt>
                <c:pt idx="15">
                  <c:v>9.779889944972487</c:v>
                </c:pt>
                <c:pt idx="16">
                  <c:v>10.004724781478856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FL_Data1!$E$90:$E$106</c:f>
              <c:numCache>
                <c:ptCount val="17"/>
                <c:pt idx="2">
                  <c:v>14.951153900608807</c:v>
                </c:pt>
                <c:pt idx="5">
                  <c:v>19.03571716520197</c:v>
                </c:pt>
                <c:pt idx="6">
                  <c:v>22.185475161987043</c:v>
                </c:pt>
                <c:pt idx="7">
                  <c:v>21.489409813823773</c:v>
                </c:pt>
                <c:pt idx="8">
                  <c:v>18.652120358965334</c:v>
                </c:pt>
                <c:pt idx="9">
                  <c:v>18.83122471813409</c:v>
                </c:pt>
                <c:pt idx="10">
                  <c:v>17.139791239879038</c:v>
                </c:pt>
                <c:pt idx="11">
                  <c:v>14.887307236061684</c:v>
                </c:pt>
                <c:pt idx="12">
                  <c:v>11.589998618593729</c:v>
                </c:pt>
                <c:pt idx="13">
                  <c:v>10.19373293459888</c:v>
                </c:pt>
                <c:pt idx="14">
                  <c:v>9.820742637644047</c:v>
                </c:pt>
                <c:pt idx="15">
                  <c:v>11.293146573286643</c:v>
                </c:pt>
                <c:pt idx="16">
                  <c:v>13.229388140798488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FL_Data1!$F$89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FL_Data1!$F$90:$F$106</c:f>
              <c:numCache>
                <c:ptCount val="17"/>
                <c:pt idx="2">
                  <c:v>14.965312190287413</c:v>
                </c:pt>
                <c:pt idx="5">
                  <c:v>16.117068451181165</c:v>
                </c:pt>
                <c:pt idx="6">
                  <c:v>15.193034557235421</c:v>
                </c:pt>
                <c:pt idx="7">
                  <c:v>16.03979799502525</c:v>
                </c:pt>
                <c:pt idx="8">
                  <c:v>16.619743093436565</c:v>
                </c:pt>
                <c:pt idx="9">
                  <c:v>15.97383595834409</c:v>
                </c:pt>
                <c:pt idx="10">
                  <c:v>16.408155301921763</c:v>
                </c:pt>
                <c:pt idx="11">
                  <c:v>16.72597864768683</c:v>
                </c:pt>
                <c:pt idx="12">
                  <c:v>18.497029976516092</c:v>
                </c:pt>
                <c:pt idx="13">
                  <c:v>20.348459238070472</c:v>
                </c:pt>
                <c:pt idx="14">
                  <c:v>20.717029449423816</c:v>
                </c:pt>
                <c:pt idx="15">
                  <c:v>21.4232116058029</c:v>
                </c:pt>
                <c:pt idx="16">
                  <c:v>22.48995983935743</c:v>
                </c:pt>
              </c:numCache>
            </c:numRef>
          </c:yVal>
          <c:smooth val="0"/>
        </c:ser>
        <c:axId val="7378214"/>
        <c:axId val="66403927"/>
      </c:scatterChart>
      <c:val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crossBetween val="midCat"/>
        <c:dispUnits/>
        <c:majorUnit val="1"/>
      </c:valAx>
      <c:valAx>
        <c:axId val="66403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FL_Data1!$J$110:$J$126</c:f>
              <c:numCache>
                <c:ptCount val="17"/>
                <c:pt idx="2">
                  <c:v>85.78558008454674</c:v>
                </c:pt>
                <c:pt idx="5">
                  <c:v>92.7103612372918</c:v>
                </c:pt>
                <c:pt idx="6">
                  <c:v>92.87877797389467</c:v>
                </c:pt>
                <c:pt idx="7">
                  <c:v>98.3315112707585</c:v>
                </c:pt>
                <c:pt idx="8">
                  <c:v>97.41472282993868</c:v>
                </c:pt>
                <c:pt idx="9">
                  <c:v>94.2159054615139</c:v>
                </c:pt>
                <c:pt idx="10">
                  <c:v>91.24415479214993</c:v>
                </c:pt>
                <c:pt idx="11">
                  <c:v>90.49315912190401</c:v>
                </c:pt>
                <c:pt idx="12">
                  <c:v>92.16694078947368</c:v>
                </c:pt>
                <c:pt idx="13">
                  <c:v>96.23083583762033</c:v>
                </c:pt>
                <c:pt idx="14">
                  <c:v>97.37882559671988</c:v>
                </c:pt>
                <c:pt idx="15">
                  <c:v>97.53910721098818</c:v>
                </c:pt>
                <c:pt idx="16">
                  <c:v>98.08260908520742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FL_Data1!$K$110:$K$126</c:f>
              <c:numCache>
                <c:ptCount val="17"/>
                <c:pt idx="2">
                  <c:v>6.0533114138093005</c:v>
                </c:pt>
                <c:pt idx="5">
                  <c:v>1.6439541423318191</c:v>
                </c:pt>
                <c:pt idx="6">
                  <c:v>1.0154496524372971</c:v>
                </c:pt>
                <c:pt idx="7">
                  <c:v>0.2290592951220782</c:v>
                </c:pt>
                <c:pt idx="8">
                  <c:v>1.710165470064401</c:v>
                </c:pt>
                <c:pt idx="9">
                  <c:v>5.404024273395081</c:v>
                </c:pt>
                <c:pt idx="10">
                  <c:v>8.520195883500865</c:v>
                </c:pt>
                <c:pt idx="11">
                  <c:v>9.260481281069904</c:v>
                </c:pt>
                <c:pt idx="12">
                  <c:v>7.447574013157894</c:v>
                </c:pt>
                <c:pt idx="13">
                  <c:v>3.478836652574747</c:v>
                </c:pt>
                <c:pt idx="14">
                  <c:v>2.313662322448382</c:v>
                </c:pt>
                <c:pt idx="15">
                  <c:v>2.227203357497139</c:v>
                </c:pt>
                <c:pt idx="16">
                  <c:v>1.7561150434548878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FL_Data1!$L$110:$L$126</c:f>
              <c:numCache>
                <c:ptCount val="17"/>
                <c:pt idx="2">
                  <c:v>8.161108501643964</c:v>
                </c:pt>
                <c:pt idx="5">
                  <c:v>5.645684620376379</c:v>
                </c:pt>
                <c:pt idx="6">
                  <c:v>6.105772373668039</c:v>
                </c:pt>
                <c:pt idx="7">
                  <c:v>1.4394294341194231</c:v>
                </c:pt>
                <c:pt idx="8">
                  <c:v>0.8751116999969187</c:v>
                </c:pt>
                <c:pt idx="9">
                  <c:v>0.38007026509102526</c:v>
                </c:pt>
                <c:pt idx="10">
                  <c:v>0.23564932434920285</c:v>
                </c:pt>
                <c:pt idx="11">
                  <c:v>0.2463595970260877</c:v>
                </c:pt>
                <c:pt idx="12">
                  <c:v>0.385485197368421</c:v>
                </c:pt>
                <c:pt idx="13">
                  <c:v>0.2903275098049203</c:v>
                </c:pt>
                <c:pt idx="14">
                  <c:v>0.30751208083174697</c:v>
                </c:pt>
                <c:pt idx="15">
                  <c:v>0.23368943151468902</c:v>
                </c:pt>
                <c:pt idx="16">
                  <c:v>0.16127587133769375</c:v>
                </c:pt>
              </c:numCache>
            </c:numRef>
          </c:yVal>
          <c:smooth val="0"/>
        </c:ser>
        <c:axId val="60764432"/>
        <c:axId val="10008977"/>
      </c:scatterChart>
      <c:val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crossBetween val="midCat"/>
        <c:dispUnits/>
        <c:majorUnit val="1"/>
      </c:valAx>
      <c:valAx>
        <c:axId val="100089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FL_Data1!$B$110:$B$126</c:f>
              <c:numCache>
                <c:ptCount val="17"/>
                <c:pt idx="2">
                  <c:v>14611</c:v>
                </c:pt>
                <c:pt idx="5">
                  <c:v>34288</c:v>
                </c:pt>
                <c:pt idx="6">
                  <c:v>42623</c:v>
                </c:pt>
                <c:pt idx="7">
                  <c:v>37777</c:v>
                </c:pt>
                <c:pt idx="8">
                  <c:v>31614</c:v>
                </c:pt>
                <c:pt idx="9">
                  <c:v>29499</c:v>
                </c:pt>
                <c:pt idx="10">
                  <c:v>24781</c:v>
                </c:pt>
                <c:pt idx="11">
                  <c:v>20570</c:v>
                </c:pt>
                <c:pt idx="12">
                  <c:v>17932</c:v>
                </c:pt>
                <c:pt idx="13">
                  <c:v>18893</c:v>
                </c:pt>
                <c:pt idx="14">
                  <c:v>19950</c:v>
                </c:pt>
                <c:pt idx="15">
                  <c:v>20452</c:v>
                </c:pt>
                <c:pt idx="16">
                  <c:v>21894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FL_Data1!$F$110:$F$126</c:f>
              <c:numCache>
                <c:ptCount val="17"/>
                <c:pt idx="2">
                  <c:v>1031</c:v>
                </c:pt>
                <c:pt idx="5">
                  <c:v>608</c:v>
                </c:pt>
                <c:pt idx="6">
                  <c:v>466</c:v>
                </c:pt>
                <c:pt idx="7">
                  <c:v>88</c:v>
                </c:pt>
                <c:pt idx="8">
                  <c:v>555</c:v>
                </c:pt>
                <c:pt idx="9">
                  <c:v>1692</c:v>
                </c:pt>
                <c:pt idx="10">
                  <c:v>2314</c:v>
                </c:pt>
                <c:pt idx="11">
                  <c:v>2105</c:v>
                </c:pt>
                <c:pt idx="12">
                  <c:v>1449</c:v>
                </c:pt>
                <c:pt idx="13">
                  <c:v>683</c:v>
                </c:pt>
                <c:pt idx="14">
                  <c:v>474</c:v>
                </c:pt>
                <c:pt idx="15">
                  <c:v>467</c:v>
                </c:pt>
                <c:pt idx="16">
                  <c:v>392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FL_Data1!$E$110:$E$126</c:f>
              <c:numCache>
                <c:ptCount val="17"/>
                <c:pt idx="2">
                  <c:v>1390</c:v>
                </c:pt>
                <c:pt idx="5">
                  <c:v>2088</c:v>
                </c:pt>
                <c:pt idx="6">
                  <c:v>2802</c:v>
                </c:pt>
                <c:pt idx="7">
                  <c:v>553</c:v>
                </c:pt>
                <c:pt idx="8">
                  <c:v>284</c:v>
                </c:pt>
                <c:pt idx="9">
                  <c:v>119</c:v>
                </c:pt>
                <c:pt idx="10">
                  <c:v>64</c:v>
                </c:pt>
                <c:pt idx="11">
                  <c:v>56</c:v>
                </c:pt>
                <c:pt idx="12">
                  <c:v>75</c:v>
                </c:pt>
                <c:pt idx="13">
                  <c:v>57</c:v>
                </c:pt>
                <c:pt idx="14">
                  <c:v>63</c:v>
                </c:pt>
                <c:pt idx="15">
                  <c:v>49</c:v>
                </c:pt>
                <c:pt idx="16">
                  <c:v>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FL_Data1!$G$110:$G$126</c:f>
              <c:numCache>
                <c:ptCount val="17"/>
                <c:pt idx="2">
                  <c:v>17032</c:v>
                </c:pt>
                <c:pt idx="5">
                  <c:v>36984</c:v>
                </c:pt>
                <c:pt idx="6">
                  <c:v>45891</c:v>
                </c:pt>
                <c:pt idx="7">
                  <c:v>38418</c:v>
                </c:pt>
                <c:pt idx="8">
                  <c:v>32453</c:v>
                </c:pt>
                <c:pt idx="9">
                  <c:v>31310</c:v>
                </c:pt>
                <c:pt idx="10">
                  <c:v>27159</c:v>
                </c:pt>
                <c:pt idx="11">
                  <c:v>22731</c:v>
                </c:pt>
                <c:pt idx="12">
                  <c:v>19456</c:v>
                </c:pt>
                <c:pt idx="13">
                  <c:v>19633</c:v>
                </c:pt>
                <c:pt idx="14">
                  <c:v>20487</c:v>
                </c:pt>
                <c:pt idx="15">
                  <c:v>20968</c:v>
                </c:pt>
                <c:pt idx="16">
                  <c:v>22322</c:v>
                </c:pt>
              </c:numCache>
            </c:numRef>
          </c:yVal>
          <c:smooth val="0"/>
        </c:ser>
        <c:axId val="22971930"/>
        <c:axId val="5420779"/>
      </c:scatterChart>
      <c:val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crossBetween val="midCat"/>
        <c:dispUnits/>
        <c:majorUnit val="1"/>
      </c:val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3"/>
          <c:order val="0"/>
          <c:tx>
            <c:strRef>
              <c:f>FL_Data2!$AB$110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FL_Data2!$AB$111:$AB$127</c:f>
              <c:numCache>
                <c:ptCount val="17"/>
                <c:pt idx="0">
                  <c:v>13.349693205877648</c:v>
                </c:pt>
                <c:pt idx="1">
                  <c:v>13.271394675068876</c:v>
                </c:pt>
                <c:pt idx="2">
                  <c:v>13.207118321574034</c:v>
                </c:pt>
                <c:pt idx="3">
                  <c:v>13.154750160745083</c:v>
                </c:pt>
                <c:pt idx="4">
                  <c:v>13.135897914423628</c:v>
                </c:pt>
                <c:pt idx="5">
                  <c:v>13.148616091463857</c:v>
                </c:pt>
                <c:pt idx="6">
                  <c:v>13.148211948890173</c:v>
                </c:pt>
                <c:pt idx="7">
                  <c:v>13.230102244022197</c:v>
                </c:pt>
                <c:pt idx="8">
                  <c:v>13.364794769884819</c:v>
                </c:pt>
                <c:pt idx="9">
                  <c:v>13.558611676240439</c:v>
                </c:pt>
                <c:pt idx="10">
                  <c:v>13.712219693263464</c:v>
                </c:pt>
                <c:pt idx="11">
                  <c:v>13.872711809754016</c:v>
                </c:pt>
                <c:pt idx="12">
                  <c:v>14.000638543719907</c:v>
                </c:pt>
                <c:pt idx="13">
                  <c:v>14.12384120204249</c:v>
                </c:pt>
                <c:pt idx="14">
                  <c:v>14.286011026094181</c:v>
                </c:pt>
                <c:pt idx="15">
                  <c:v>14.427333090514436</c:v>
                </c:pt>
                <c:pt idx="16">
                  <c:v>14.56968069604329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FL_Data2!$AE$110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FL_Data2!$AE$111:$AE$127</c:f>
              <c:numCache>
                <c:ptCount val="17"/>
                <c:pt idx="0">
                  <c:v>9.89608256092161</c:v>
                </c:pt>
                <c:pt idx="1">
                  <c:v>10.215304319628114</c:v>
                </c:pt>
                <c:pt idx="2">
                  <c:v>10.52627313210924</c:v>
                </c:pt>
                <c:pt idx="3">
                  <c:v>10.847863243174954</c:v>
                </c:pt>
                <c:pt idx="4">
                  <c:v>11.191119807136719</c:v>
                </c:pt>
                <c:pt idx="5">
                  <c:v>11.552472682332374</c:v>
                </c:pt>
                <c:pt idx="6">
                  <c:v>11.892487620003788</c:v>
                </c:pt>
                <c:pt idx="7">
                  <c:v>12.24998684550633</c:v>
                </c:pt>
                <c:pt idx="8">
                  <c:v>12.512565373994214</c:v>
                </c:pt>
                <c:pt idx="9">
                  <c:v>12.780975617883305</c:v>
                </c:pt>
                <c:pt idx="10">
                  <c:v>13.062382703059658</c:v>
                </c:pt>
                <c:pt idx="11">
                  <c:v>13.404577261467326</c:v>
                </c:pt>
                <c:pt idx="12">
                  <c:v>13.848982647866967</c:v>
                </c:pt>
                <c:pt idx="13">
                  <c:v>14.313729390858516</c:v>
                </c:pt>
                <c:pt idx="14">
                  <c:v>14.686730208024734</c:v>
                </c:pt>
                <c:pt idx="15">
                  <c:v>15.036868897246688</c:v>
                </c:pt>
                <c:pt idx="16">
                  <c:v>15.448119294480323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FL_Data2!$AC$110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FL_Data2!$AC$111:$AC$127</c:f>
              <c:numCache>
                <c:ptCount val="17"/>
                <c:pt idx="0">
                  <c:v>0.21302563377451655</c:v>
                </c:pt>
                <c:pt idx="1">
                  <c:v>0.22049002917131455</c:v>
                </c:pt>
                <c:pt idx="2">
                  <c:v>0.22715742066514968</c:v>
                </c:pt>
                <c:pt idx="3">
                  <c:v>0.23349390985693474</c:v>
                </c:pt>
                <c:pt idx="4">
                  <c:v>0.23957876546795046</c:v>
                </c:pt>
                <c:pt idx="5">
                  <c:v>0.24522173926716095</c:v>
                </c:pt>
                <c:pt idx="6">
                  <c:v>0.2504406251567727</c:v>
                </c:pt>
                <c:pt idx="7">
                  <c:v>0.2550397073672462</c:v>
                </c:pt>
                <c:pt idx="8">
                  <c:v>0.260980532220294</c:v>
                </c:pt>
                <c:pt idx="9">
                  <c:v>0.26523951713375454</c:v>
                </c:pt>
                <c:pt idx="10">
                  <c:v>0.27047616186363416</c:v>
                </c:pt>
                <c:pt idx="11">
                  <c:v>0.27304506196121736</c:v>
                </c:pt>
                <c:pt idx="12">
                  <c:v>0.27786309631104594</c:v>
                </c:pt>
                <c:pt idx="13">
                  <c:v>0.2817304411179912</c:v>
                </c:pt>
                <c:pt idx="14">
                  <c:v>0.28780217048561807</c:v>
                </c:pt>
                <c:pt idx="15">
                  <c:v>0.29139609464034294</c:v>
                </c:pt>
                <c:pt idx="16">
                  <c:v>0.29360918267218766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FL_Data2!$AD$110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FL_Data2!$AD$111:$AD$127</c:f>
              <c:numCache>
                <c:ptCount val="17"/>
                <c:pt idx="0">
                  <c:v>0.7943995653904974</c:v>
                </c:pt>
                <c:pt idx="1">
                  <c:v>0.847295120315255</c:v>
                </c:pt>
                <c:pt idx="2">
                  <c:v>0.8997583418574262</c:v>
                </c:pt>
                <c:pt idx="3">
                  <c:v>0.9510914981064563</c:v>
                </c:pt>
                <c:pt idx="4">
                  <c:v>0.9978572691354819</c:v>
                </c:pt>
                <c:pt idx="5">
                  <c:v>1.0450405004285164</c:v>
                </c:pt>
                <c:pt idx="6">
                  <c:v>1.0939388937535124</c:v>
                </c:pt>
                <c:pt idx="7">
                  <c:v>1.1447981370932525</c:v>
                </c:pt>
                <c:pt idx="8">
                  <c:v>1.2063662003159337</c:v>
                </c:pt>
                <c:pt idx="9">
                  <c:v>1.266004061526386</c:v>
                </c:pt>
                <c:pt idx="10">
                  <c:v>1.3379717481771554</c:v>
                </c:pt>
                <c:pt idx="11">
                  <c:v>1.399783896028291</c:v>
                </c:pt>
                <c:pt idx="12">
                  <c:v>1.4694682977988007</c:v>
                </c:pt>
                <c:pt idx="13">
                  <c:v>1.5318109330542067</c:v>
                </c:pt>
                <c:pt idx="14">
                  <c:v>1.5953103344945125</c:v>
                </c:pt>
                <c:pt idx="15">
                  <c:v>1.6476670939474372</c:v>
                </c:pt>
                <c:pt idx="16">
                  <c:v>1.6896491116151653</c:v>
                </c:pt>
              </c:numCache>
            </c:numRef>
          </c:yVal>
          <c:smooth val="0"/>
        </c:ser>
        <c:axId val="20052180"/>
        <c:axId val="46251893"/>
      </c:scatterChart>
      <c:val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crossBetween val="midCat"/>
        <c:dispUnits/>
        <c:majorUnit val="1"/>
      </c:valAx>
      <c:valAx>
        <c:axId val="4625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495"/>
          <c:w val="0.601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FL_Data2!$K$4:$K$20</c:f>
              <c:numCache>
                <c:ptCount val="17"/>
                <c:pt idx="2">
                  <c:v>8244</c:v>
                </c:pt>
                <c:pt idx="5">
                  <c:v>13259</c:v>
                </c:pt>
                <c:pt idx="6">
                  <c:v>15723</c:v>
                </c:pt>
                <c:pt idx="7">
                  <c:v>13435</c:v>
                </c:pt>
                <c:pt idx="8">
                  <c:v>11557</c:v>
                </c:pt>
                <c:pt idx="9">
                  <c:v>12028</c:v>
                </c:pt>
                <c:pt idx="10">
                  <c:v>10860</c:v>
                </c:pt>
                <c:pt idx="11">
                  <c:v>9032</c:v>
                </c:pt>
                <c:pt idx="12">
                  <c:v>7702</c:v>
                </c:pt>
                <c:pt idx="13">
                  <c:v>7870</c:v>
                </c:pt>
                <c:pt idx="14">
                  <c:v>7950</c:v>
                </c:pt>
                <c:pt idx="15">
                  <c:v>8127</c:v>
                </c:pt>
                <c:pt idx="16">
                  <c:v>8572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FL_Data2!$L$4:$L$20</c:f>
              <c:numCache>
                <c:ptCount val="17"/>
                <c:pt idx="2">
                  <c:v>7748</c:v>
                </c:pt>
                <c:pt idx="5">
                  <c:v>21218</c:v>
                </c:pt>
                <c:pt idx="6">
                  <c:v>27209</c:v>
                </c:pt>
                <c:pt idx="7">
                  <c:v>22999</c:v>
                </c:pt>
                <c:pt idx="8">
                  <c:v>19260</c:v>
                </c:pt>
                <c:pt idx="9">
                  <c:v>17866</c:v>
                </c:pt>
                <c:pt idx="10">
                  <c:v>15108</c:v>
                </c:pt>
                <c:pt idx="11">
                  <c:v>12122</c:v>
                </c:pt>
                <c:pt idx="12">
                  <c:v>10120</c:v>
                </c:pt>
                <c:pt idx="13">
                  <c:v>9912</c:v>
                </c:pt>
                <c:pt idx="14">
                  <c:v>10638</c:v>
                </c:pt>
                <c:pt idx="15">
                  <c:v>10923</c:v>
                </c:pt>
                <c:pt idx="16">
                  <c:v>11711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FL_Data2!$M$4:$M$20</c:f>
              <c:numCache>
                <c:ptCount val="17"/>
                <c:pt idx="2">
                  <c:v>1040</c:v>
                </c:pt>
                <c:pt idx="5">
                  <c:v>2507</c:v>
                </c:pt>
                <c:pt idx="6">
                  <c:v>2959</c:v>
                </c:pt>
                <c:pt idx="7">
                  <c:v>1984</c:v>
                </c:pt>
                <c:pt idx="8">
                  <c:v>1636</c:v>
                </c:pt>
                <c:pt idx="9">
                  <c:v>1416</c:v>
                </c:pt>
                <c:pt idx="10">
                  <c:v>1191</c:v>
                </c:pt>
                <c:pt idx="11">
                  <c:v>1577</c:v>
                </c:pt>
                <c:pt idx="12">
                  <c:v>1634</c:v>
                </c:pt>
                <c:pt idx="13">
                  <c:v>1851</c:v>
                </c:pt>
                <c:pt idx="14">
                  <c:v>1899</c:v>
                </c:pt>
                <c:pt idx="15">
                  <c:v>1918</c:v>
                </c:pt>
                <c:pt idx="16">
                  <c:v>2039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FL_Data2!$N$4:$N$20</c:f>
              <c:numCache>
                <c:ptCount val="17"/>
                <c:pt idx="2">
                  <c:v>17032</c:v>
                </c:pt>
                <c:pt idx="5">
                  <c:v>36984</c:v>
                </c:pt>
                <c:pt idx="6">
                  <c:v>45891</c:v>
                </c:pt>
                <c:pt idx="7">
                  <c:v>38418</c:v>
                </c:pt>
                <c:pt idx="8">
                  <c:v>32453</c:v>
                </c:pt>
                <c:pt idx="9">
                  <c:v>31310</c:v>
                </c:pt>
                <c:pt idx="10">
                  <c:v>27159</c:v>
                </c:pt>
                <c:pt idx="11">
                  <c:v>22731</c:v>
                </c:pt>
                <c:pt idx="12">
                  <c:v>19456</c:v>
                </c:pt>
                <c:pt idx="13">
                  <c:v>19633</c:v>
                </c:pt>
                <c:pt idx="14">
                  <c:v>20487</c:v>
                </c:pt>
                <c:pt idx="15">
                  <c:v>20968</c:v>
                </c:pt>
                <c:pt idx="16">
                  <c:v>22322</c:v>
                </c:pt>
              </c:numCache>
            </c:numRef>
          </c:yVal>
          <c:smooth val="0"/>
        </c:ser>
        <c:axId val="48787012"/>
        <c:axId val="36429925"/>
      </c:scatterChart>
      <c:val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crossBetween val="midCat"/>
        <c:dispUnits/>
        <c:majorUnit val="1"/>
      </c:val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FL_Data2!$K$4:$K$20</c:f>
              <c:numCache>
                <c:ptCount val="17"/>
                <c:pt idx="2">
                  <c:v>8244</c:v>
                </c:pt>
                <c:pt idx="5">
                  <c:v>13259</c:v>
                </c:pt>
                <c:pt idx="6">
                  <c:v>15723</c:v>
                </c:pt>
                <c:pt idx="7">
                  <c:v>13435</c:v>
                </c:pt>
                <c:pt idx="8">
                  <c:v>11557</c:v>
                </c:pt>
                <c:pt idx="9">
                  <c:v>12028</c:v>
                </c:pt>
                <c:pt idx="10">
                  <c:v>10860</c:v>
                </c:pt>
                <c:pt idx="11">
                  <c:v>9032</c:v>
                </c:pt>
                <c:pt idx="12">
                  <c:v>7702</c:v>
                </c:pt>
                <c:pt idx="13">
                  <c:v>7870</c:v>
                </c:pt>
                <c:pt idx="14">
                  <c:v>7950</c:v>
                </c:pt>
                <c:pt idx="15">
                  <c:v>8127</c:v>
                </c:pt>
                <c:pt idx="16">
                  <c:v>8572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FL_Data2!$L$4:$L$20</c:f>
              <c:numCache>
                <c:ptCount val="17"/>
                <c:pt idx="2">
                  <c:v>7748</c:v>
                </c:pt>
                <c:pt idx="5">
                  <c:v>21218</c:v>
                </c:pt>
                <c:pt idx="6">
                  <c:v>27209</c:v>
                </c:pt>
                <c:pt idx="7">
                  <c:v>22999</c:v>
                </c:pt>
                <c:pt idx="8">
                  <c:v>19260</c:v>
                </c:pt>
                <c:pt idx="9">
                  <c:v>17866</c:v>
                </c:pt>
                <c:pt idx="10">
                  <c:v>15108</c:v>
                </c:pt>
                <c:pt idx="11">
                  <c:v>12122</c:v>
                </c:pt>
                <c:pt idx="12">
                  <c:v>10120</c:v>
                </c:pt>
                <c:pt idx="13">
                  <c:v>9912</c:v>
                </c:pt>
                <c:pt idx="14">
                  <c:v>10638</c:v>
                </c:pt>
                <c:pt idx="15">
                  <c:v>10923</c:v>
                </c:pt>
                <c:pt idx="16">
                  <c:v>11711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FL_Data2!$D$4:$D$20</c:f>
              <c:numCache>
                <c:ptCount val="17"/>
                <c:pt idx="2">
                  <c:v>17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  <c:pt idx="10">
                  <c:v>3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FL_Data2!$E$4:$E$20</c:f>
              <c:numCache>
                <c:ptCount val="17"/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FL_Data2!$F$4:$F$20</c:f>
              <c:numCache>
                <c:ptCount val="17"/>
                <c:pt idx="2">
                  <c:v>1021</c:v>
                </c:pt>
                <c:pt idx="5">
                  <c:v>2495</c:v>
                </c:pt>
                <c:pt idx="6">
                  <c:v>2940</c:v>
                </c:pt>
                <c:pt idx="7">
                  <c:v>1976</c:v>
                </c:pt>
                <c:pt idx="8">
                  <c:v>1626</c:v>
                </c:pt>
                <c:pt idx="9">
                  <c:v>1400</c:v>
                </c:pt>
                <c:pt idx="10">
                  <c:v>1184</c:v>
                </c:pt>
                <c:pt idx="11">
                  <c:v>1568</c:v>
                </c:pt>
                <c:pt idx="12">
                  <c:v>1624</c:v>
                </c:pt>
                <c:pt idx="13">
                  <c:v>1844</c:v>
                </c:pt>
                <c:pt idx="14">
                  <c:v>1887</c:v>
                </c:pt>
                <c:pt idx="15">
                  <c:v>1902</c:v>
                </c:pt>
                <c:pt idx="16">
                  <c:v>2024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FL_Data2!$G$3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FL_Data2!$N$3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FL_Data2!$N$4:$N$20</c:f>
              <c:numCache>
                <c:ptCount val="17"/>
                <c:pt idx="2">
                  <c:v>17032</c:v>
                </c:pt>
                <c:pt idx="5">
                  <c:v>36984</c:v>
                </c:pt>
                <c:pt idx="6">
                  <c:v>45891</c:v>
                </c:pt>
                <c:pt idx="7">
                  <c:v>38418</c:v>
                </c:pt>
                <c:pt idx="8">
                  <c:v>32453</c:v>
                </c:pt>
                <c:pt idx="9">
                  <c:v>31310</c:v>
                </c:pt>
                <c:pt idx="10">
                  <c:v>27159</c:v>
                </c:pt>
                <c:pt idx="11">
                  <c:v>22731</c:v>
                </c:pt>
                <c:pt idx="12">
                  <c:v>19456</c:v>
                </c:pt>
                <c:pt idx="13">
                  <c:v>19633</c:v>
                </c:pt>
                <c:pt idx="14">
                  <c:v>20487</c:v>
                </c:pt>
                <c:pt idx="15">
                  <c:v>20968</c:v>
                </c:pt>
                <c:pt idx="16">
                  <c:v>22322</c:v>
                </c:pt>
              </c:numCache>
            </c:numRef>
          </c:yVal>
          <c:smooth val="0"/>
        </c:ser>
        <c:axId val="59433870"/>
        <c:axId val="65142783"/>
      </c:scatterChart>
      <c:val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crossBetween val="midCat"/>
        <c:dispUnits/>
        <c:majorUnit val="1"/>
      </c:valAx>
      <c:valAx>
        <c:axId val="651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FL_Data2!$AK$4:$AK$20</c:f>
              <c:numCache>
                <c:ptCount val="17"/>
                <c:pt idx="2">
                  <c:v>96.65589820225188</c:v>
                </c:pt>
                <c:pt idx="5">
                  <c:v>145.5783552796995</c:v>
                </c:pt>
                <c:pt idx="6">
                  <c:v>169.00541875034665</c:v>
                </c:pt>
                <c:pt idx="7">
                  <c:v>141.1382116554215</c:v>
                </c:pt>
                <c:pt idx="8">
                  <c:v>119.69315385608839</c:v>
                </c:pt>
                <c:pt idx="9">
                  <c:v>123.47957813265779</c:v>
                </c:pt>
                <c:pt idx="10">
                  <c:v>110.57647712507676</c:v>
                </c:pt>
                <c:pt idx="11">
                  <c:v>91.04984646427297</c:v>
                </c:pt>
                <c:pt idx="12">
                  <c:v>77.1205961055601</c:v>
                </c:pt>
                <c:pt idx="13">
                  <c:v>78.21032515420949</c:v>
                </c:pt>
                <c:pt idx="14">
                  <c:v>78.30447083069815</c:v>
                </c:pt>
                <c:pt idx="15">
                  <c:v>79.4695459147109</c:v>
                </c:pt>
                <c:pt idx="16">
                  <c:v>83.42184496188307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FL_Data2!$AL$4:$AL$20</c:f>
              <c:numCache>
                <c:ptCount val="17"/>
                <c:pt idx="2">
                  <c:v>516.8224093342877</c:v>
                </c:pt>
                <c:pt idx="5">
                  <c:v>1311.2723816421867</c:v>
                </c:pt>
                <c:pt idx="6">
                  <c:v>1637.4835628763237</c:v>
                </c:pt>
                <c:pt idx="7">
                  <c:v>1335.3321608994258</c:v>
                </c:pt>
                <c:pt idx="8">
                  <c:v>1084.3898533540075</c:v>
                </c:pt>
                <c:pt idx="9">
                  <c:v>975.7189824473256</c:v>
                </c:pt>
                <c:pt idx="10">
                  <c:v>803.4298392183098</c:v>
                </c:pt>
                <c:pt idx="11">
                  <c:v>625.8518855065879</c:v>
                </c:pt>
                <c:pt idx="12">
                  <c:v>509.554909828418</c:v>
                </c:pt>
                <c:pt idx="13">
                  <c:v>486.4465355407301</c:v>
                </c:pt>
                <c:pt idx="14">
                  <c:v>507.13531474282115</c:v>
                </c:pt>
                <c:pt idx="15">
                  <c:v>507.8433742781957</c:v>
                </c:pt>
                <c:pt idx="16">
                  <c:v>531.9168263946295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FL_Data2!$AR$4:$AR$20</c:f>
              <c:numCache>
                <c:ptCount val="17"/>
                <c:pt idx="2">
                  <c:v>78.62277096884422</c:v>
                </c:pt>
                <c:pt idx="5">
                  <c:v>158.6226969022069</c:v>
                </c:pt>
                <c:pt idx="6">
                  <c:v>176.88492437108414</c:v>
                </c:pt>
                <c:pt idx="7">
                  <c:v>111.64985165876564</c:v>
                </c:pt>
                <c:pt idx="8">
                  <c:v>88.05830363967145</c:v>
                </c:pt>
                <c:pt idx="9">
                  <c:v>73.2603385807258</c:v>
                </c:pt>
                <c:pt idx="10">
                  <c:v>59.1978320968558</c:v>
                </c:pt>
                <c:pt idx="11">
                  <c:v>74.9141242814396</c:v>
                </c:pt>
                <c:pt idx="12">
                  <c:v>73.85644548906166</c:v>
                </c:pt>
                <c:pt idx="13">
                  <c:v>79.55586252781339</c:v>
                </c:pt>
                <c:pt idx="14">
                  <c:v>78.05153127322228</c:v>
                </c:pt>
                <c:pt idx="15">
                  <c:v>75.78598322830112</c:v>
                </c:pt>
                <c:pt idx="16">
                  <c:v>77.40790205983224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FL_Data2!$AQ$4:$AQ$20</c:f>
              <c:numCache>
                <c:ptCount val="17"/>
                <c:pt idx="2">
                  <c:v>150.0463520949711</c:v>
                </c:pt>
                <c:pt idx="5">
                  <c:v>300.5262378241328</c:v>
                </c:pt>
                <c:pt idx="6">
                  <c:v>363.1270372533793</c:v>
                </c:pt>
                <c:pt idx="7">
                  <c:v>295.10618268883997</c:v>
                </c:pt>
                <c:pt idx="8">
                  <c:v>244.2003636405501</c:v>
                </c:pt>
                <c:pt idx="9">
                  <c:v>231.84392187207857</c:v>
                </c:pt>
                <c:pt idx="10">
                  <c:v>198.04437830406664</c:v>
                </c:pt>
                <c:pt idx="11">
                  <c:v>162.80854371335266</c:v>
                </c:pt>
                <c:pt idx="12">
                  <c:v>137.15507412796097</c:v>
                </c:pt>
                <c:pt idx="13">
                  <c:v>136.08595769392355</c:v>
                </c:pt>
                <c:pt idx="14">
                  <c:v>139.52538078844404</c:v>
                </c:pt>
                <c:pt idx="15">
                  <c:v>140.6471459053154</c:v>
                </c:pt>
                <c:pt idx="16">
                  <c:v>147.7178185991835</c:v>
                </c:pt>
              </c:numCache>
            </c:numRef>
          </c:yVal>
          <c:smooth val="0"/>
        </c:ser>
        <c:axId val="49414136"/>
        <c:axId val="42074041"/>
      </c:scatterChart>
      <c:val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crossBetween val="midCat"/>
        <c:dispUnits/>
        <c:majorUnit val="1"/>
      </c:val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FL_Data2!$AK$4:$AK$20</c:f>
              <c:numCache>
                <c:ptCount val="17"/>
                <c:pt idx="2">
                  <c:v>96.65589820225188</c:v>
                </c:pt>
                <c:pt idx="5">
                  <c:v>145.5783552796995</c:v>
                </c:pt>
                <c:pt idx="6">
                  <c:v>169.00541875034665</c:v>
                </c:pt>
                <c:pt idx="7">
                  <c:v>141.1382116554215</c:v>
                </c:pt>
                <c:pt idx="8">
                  <c:v>119.69315385608839</c:v>
                </c:pt>
                <c:pt idx="9">
                  <c:v>123.47957813265779</c:v>
                </c:pt>
                <c:pt idx="10">
                  <c:v>110.57647712507676</c:v>
                </c:pt>
                <c:pt idx="11">
                  <c:v>91.04984646427297</c:v>
                </c:pt>
                <c:pt idx="12">
                  <c:v>77.1205961055601</c:v>
                </c:pt>
                <c:pt idx="13">
                  <c:v>78.21032515420949</c:v>
                </c:pt>
                <c:pt idx="14">
                  <c:v>78.30447083069815</c:v>
                </c:pt>
                <c:pt idx="15">
                  <c:v>79.4695459147109</c:v>
                </c:pt>
                <c:pt idx="16">
                  <c:v>83.42184496188307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FL_Data2!$AL$4:$AL$20</c:f>
              <c:numCache>
                <c:ptCount val="17"/>
                <c:pt idx="2">
                  <c:v>516.8224093342877</c:v>
                </c:pt>
                <c:pt idx="5">
                  <c:v>1311.2723816421867</c:v>
                </c:pt>
                <c:pt idx="6">
                  <c:v>1637.4835628763237</c:v>
                </c:pt>
                <c:pt idx="7">
                  <c:v>1335.3321608994258</c:v>
                </c:pt>
                <c:pt idx="8">
                  <c:v>1084.3898533540075</c:v>
                </c:pt>
                <c:pt idx="9">
                  <c:v>975.7189824473256</c:v>
                </c:pt>
                <c:pt idx="10">
                  <c:v>803.4298392183098</c:v>
                </c:pt>
                <c:pt idx="11">
                  <c:v>625.8518855065879</c:v>
                </c:pt>
                <c:pt idx="12">
                  <c:v>509.554909828418</c:v>
                </c:pt>
                <c:pt idx="13">
                  <c:v>486.4465355407301</c:v>
                </c:pt>
                <c:pt idx="14">
                  <c:v>507.13531474282115</c:v>
                </c:pt>
                <c:pt idx="15">
                  <c:v>507.8433742781957</c:v>
                </c:pt>
                <c:pt idx="16">
                  <c:v>531.9168263946295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FL_Data2!$AM$4:$AM$20</c:f>
              <c:numCache>
                <c:ptCount val="17"/>
                <c:pt idx="2">
                  <c:v>65.92980414969944</c:v>
                </c:pt>
                <c:pt idx="5">
                  <c:v>36.45039432699318</c:v>
                </c:pt>
                <c:pt idx="6">
                  <c:v>50.552922590837284</c:v>
                </c:pt>
                <c:pt idx="7">
                  <c:v>18.07120053008855</c:v>
                </c:pt>
                <c:pt idx="8">
                  <c:v>23.066055416198136</c:v>
                </c:pt>
                <c:pt idx="9">
                  <c:v>33.50083752093803</c:v>
                </c:pt>
                <c:pt idx="10">
                  <c:v>8.08799741184083</c:v>
                </c:pt>
                <c:pt idx="11">
                  <c:v>20.98525785635591</c:v>
                </c:pt>
                <c:pt idx="12">
                  <c:v>22.833367160543943</c:v>
                </c:pt>
                <c:pt idx="13">
                  <c:v>17.2222905646451</c:v>
                </c:pt>
                <c:pt idx="14">
                  <c:v>26.02995811543103</c:v>
                </c:pt>
                <c:pt idx="15">
                  <c:v>25.321117812255423</c:v>
                </c:pt>
                <c:pt idx="16">
                  <c:v>31.55427335016228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FL_Data2!$AN$4:$AN$20</c:f>
              <c:numCache>
                <c:ptCount val="17"/>
                <c:pt idx="2">
                  <c:v>1.9582309341740671</c:v>
                </c:pt>
                <c:pt idx="5">
                  <c:v>0.7775626521106938</c:v>
                </c:pt>
                <c:pt idx="6">
                  <c:v>2.1699976130026255</c:v>
                </c:pt>
                <c:pt idx="7">
                  <c:v>1.34197565656159</c:v>
                </c:pt>
                <c:pt idx="8">
                  <c:v>1.24750499001996</c:v>
                </c:pt>
                <c:pt idx="9">
                  <c:v>2.3395780570974027</c:v>
                </c:pt>
                <c:pt idx="10">
                  <c:v>2.1800265963244754</c:v>
                </c:pt>
                <c:pt idx="11">
                  <c:v>0.5116790748842326</c:v>
                </c:pt>
                <c:pt idx="12">
                  <c:v>0.4797313504437515</c:v>
                </c:pt>
                <c:pt idx="13">
                  <c:v>0</c:v>
                </c:pt>
                <c:pt idx="14">
                  <c:v>0.4269034557834746</c:v>
                </c:pt>
                <c:pt idx="15">
                  <c:v>2.0355156775417487</c:v>
                </c:pt>
                <c:pt idx="16">
                  <c:v>0.39165462328700057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FL_Data2!$AO$4:$AO$20</c:f>
              <c:numCache>
                <c:ptCount val="17"/>
                <c:pt idx="2">
                  <c:v>85.44977043220344</c:v>
                </c:pt>
                <c:pt idx="5">
                  <c:v>175.49474395000334</c:v>
                </c:pt>
                <c:pt idx="6">
                  <c:v>195.61659148069782</c:v>
                </c:pt>
                <c:pt idx="7">
                  <c:v>123.90672382094225</c:v>
                </c:pt>
                <c:pt idx="8">
                  <c:v>97.78351355528467</c:v>
                </c:pt>
                <c:pt idx="9">
                  <c:v>81.11042489116718</c:v>
                </c:pt>
                <c:pt idx="10">
                  <c:v>66.09643603997495</c:v>
                </c:pt>
                <c:pt idx="11">
                  <c:v>83.78216636744465</c:v>
                </c:pt>
                <c:pt idx="12">
                  <c:v>82.66591466475</c:v>
                </c:pt>
                <c:pt idx="13">
                  <c:v>89.29656677944958</c:v>
                </c:pt>
                <c:pt idx="14">
                  <c:v>87.50273590960184</c:v>
                </c:pt>
                <c:pt idx="15">
                  <c:v>84.84514868197834</c:v>
                </c:pt>
                <c:pt idx="16">
                  <c:v>86.70310996001976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FL_Data2!$AQ$4:$AQ$20</c:f>
              <c:numCache>
                <c:ptCount val="17"/>
                <c:pt idx="2">
                  <c:v>150.0463520949711</c:v>
                </c:pt>
                <c:pt idx="5">
                  <c:v>300.5262378241328</c:v>
                </c:pt>
                <c:pt idx="6">
                  <c:v>363.1270372533793</c:v>
                </c:pt>
                <c:pt idx="7">
                  <c:v>295.10618268883997</c:v>
                </c:pt>
                <c:pt idx="8">
                  <c:v>244.2003636405501</c:v>
                </c:pt>
                <c:pt idx="9">
                  <c:v>231.84392187207857</c:v>
                </c:pt>
                <c:pt idx="10">
                  <c:v>198.04437830406664</c:v>
                </c:pt>
                <c:pt idx="11">
                  <c:v>162.80854371335266</c:v>
                </c:pt>
                <c:pt idx="12">
                  <c:v>137.15507412796097</c:v>
                </c:pt>
                <c:pt idx="13">
                  <c:v>136.08595769392355</c:v>
                </c:pt>
                <c:pt idx="14">
                  <c:v>139.52538078844404</c:v>
                </c:pt>
                <c:pt idx="15">
                  <c:v>140.6471459053154</c:v>
                </c:pt>
                <c:pt idx="16">
                  <c:v>147.7178185991835</c:v>
                </c:pt>
              </c:numCache>
            </c:numRef>
          </c:yVal>
          <c:smooth val="0"/>
        </c:ser>
        <c:axId val="43122050"/>
        <c:axId val="52554131"/>
      </c:scatterChart>
      <c:val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crossBetween val="midCat"/>
        <c:dispUnits/>
        <c:majorUnit val="1"/>
      </c:valAx>
      <c:valAx>
        <c:axId val="5255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FL_Data2!$K$25:$K$41</c:f>
              <c:numCache>
                <c:ptCount val="17"/>
                <c:pt idx="2">
                  <c:v>7063</c:v>
                </c:pt>
                <c:pt idx="5">
                  <c:v>12403</c:v>
                </c:pt>
                <c:pt idx="6">
                  <c:v>14816</c:v>
                </c:pt>
                <c:pt idx="7">
                  <c:v>13267</c:v>
                </c:pt>
                <c:pt idx="8">
                  <c:v>11366</c:v>
                </c:pt>
                <c:pt idx="9">
                  <c:v>11619</c:v>
                </c:pt>
                <c:pt idx="10">
                  <c:v>10251</c:v>
                </c:pt>
                <c:pt idx="11">
                  <c:v>8430</c:v>
                </c:pt>
                <c:pt idx="12">
                  <c:v>7239</c:v>
                </c:pt>
                <c:pt idx="13">
                  <c:v>7691</c:v>
                </c:pt>
                <c:pt idx="14">
                  <c:v>7810</c:v>
                </c:pt>
                <c:pt idx="15">
                  <c:v>7996</c:v>
                </c:pt>
                <c:pt idx="16">
                  <c:v>8466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FL_Data2!$L$25:$L$41</c:f>
              <c:numCache>
                <c:ptCount val="17"/>
                <c:pt idx="2">
                  <c:v>6620</c:v>
                </c:pt>
                <c:pt idx="5">
                  <c:v>19934</c:v>
                </c:pt>
                <c:pt idx="6">
                  <c:v>25501</c:v>
                </c:pt>
                <c:pt idx="7">
                  <c:v>22540</c:v>
                </c:pt>
                <c:pt idx="8">
                  <c:v>18644</c:v>
                </c:pt>
                <c:pt idx="9">
                  <c:v>16520</c:v>
                </c:pt>
                <c:pt idx="10">
                  <c:v>13452</c:v>
                </c:pt>
                <c:pt idx="11">
                  <c:v>10661</c:v>
                </c:pt>
                <c:pt idx="12">
                  <c:v>9141</c:v>
                </c:pt>
                <c:pt idx="13">
                  <c:v>9391</c:v>
                </c:pt>
                <c:pt idx="14">
                  <c:v>10274</c:v>
                </c:pt>
                <c:pt idx="15">
                  <c:v>10562</c:v>
                </c:pt>
                <c:pt idx="16">
                  <c:v>11403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FL_Data2!$M$25:$M$41</c:f>
              <c:numCache>
                <c:ptCount val="17"/>
                <c:pt idx="2">
                  <c:v>928</c:v>
                </c:pt>
                <c:pt idx="5">
                  <c:v>1951</c:v>
                </c:pt>
                <c:pt idx="6">
                  <c:v>2306</c:v>
                </c:pt>
                <c:pt idx="7">
                  <c:v>1970</c:v>
                </c:pt>
                <c:pt idx="8">
                  <c:v>1604</c:v>
                </c:pt>
                <c:pt idx="9">
                  <c:v>1360</c:v>
                </c:pt>
                <c:pt idx="10">
                  <c:v>1078</c:v>
                </c:pt>
                <c:pt idx="11">
                  <c:v>1479</c:v>
                </c:pt>
                <c:pt idx="12">
                  <c:v>1552</c:v>
                </c:pt>
                <c:pt idx="13">
                  <c:v>1811</c:v>
                </c:pt>
                <c:pt idx="14">
                  <c:v>1866</c:v>
                </c:pt>
                <c:pt idx="15">
                  <c:v>1894</c:v>
                </c:pt>
                <c:pt idx="16">
                  <c:v>2025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FL_Data2!$N$25:$N$41</c:f>
              <c:numCache>
                <c:ptCount val="17"/>
                <c:pt idx="2">
                  <c:v>14611</c:v>
                </c:pt>
                <c:pt idx="5">
                  <c:v>34288</c:v>
                </c:pt>
                <c:pt idx="6">
                  <c:v>42623</c:v>
                </c:pt>
                <c:pt idx="7">
                  <c:v>37777</c:v>
                </c:pt>
                <c:pt idx="8">
                  <c:v>31614</c:v>
                </c:pt>
                <c:pt idx="9">
                  <c:v>29499</c:v>
                </c:pt>
                <c:pt idx="10">
                  <c:v>24781</c:v>
                </c:pt>
                <c:pt idx="11">
                  <c:v>20570</c:v>
                </c:pt>
                <c:pt idx="12">
                  <c:v>17932</c:v>
                </c:pt>
                <c:pt idx="13">
                  <c:v>18893</c:v>
                </c:pt>
                <c:pt idx="14">
                  <c:v>19950</c:v>
                </c:pt>
                <c:pt idx="15">
                  <c:v>20452</c:v>
                </c:pt>
                <c:pt idx="16">
                  <c:v>21894</c:v>
                </c:pt>
              </c:numCache>
            </c:numRef>
          </c:yVal>
          <c:smooth val="0"/>
        </c:ser>
        <c:axId val="3225132"/>
        <c:axId val="29026189"/>
      </c:scatterChart>
      <c:val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crossBetween val="midCat"/>
        <c:dispUnits/>
        <c:majorUnit val="1"/>
      </c:valAx>
      <c:valAx>
        <c:axId val="2902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FLORIDA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FL_Data2!$B$25:$B$41</c:f>
              <c:numCache>
                <c:ptCount val="17"/>
                <c:pt idx="2">
                  <c:v>7063</c:v>
                </c:pt>
                <c:pt idx="5">
                  <c:v>12403</c:v>
                </c:pt>
                <c:pt idx="6">
                  <c:v>14816</c:v>
                </c:pt>
                <c:pt idx="7">
                  <c:v>13267</c:v>
                </c:pt>
                <c:pt idx="8">
                  <c:v>11366</c:v>
                </c:pt>
                <c:pt idx="9">
                  <c:v>11619</c:v>
                </c:pt>
                <c:pt idx="10">
                  <c:v>10251</c:v>
                </c:pt>
                <c:pt idx="11">
                  <c:v>8430</c:v>
                </c:pt>
                <c:pt idx="12">
                  <c:v>7239</c:v>
                </c:pt>
                <c:pt idx="13">
                  <c:v>7691</c:v>
                </c:pt>
                <c:pt idx="14">
                  <c:v>7810</c:v>
                </c:pt>
                <c:pt idx="15">
                  <c:v>7996</c:v>
                </c:pt>
                <c:pt idx="16">
                  <c:v>8466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FL_Data2!$C$25:$C$41</c:f>
              <c:numCache>
                <c:ptCount val="17"/>
                <c:pt idx="2">
                  <c:v>6620</c:v>
                </c:pt>
                <c:pt idx="5">
                  <c:v>19934</c:v>
                </c:pt>
                <c:pt idx="6">
                  <c:v>25501</c:v>
                </c:pt>
                <c:pt idx="7">
                  <c:v>22540</c:v>
                </c:pt>
                <c:pt idx="8">
                  <c:v>18644</c:v>
                </c:pt>
                <c:pt idx="9">
                  <c:v>16520</c:v>
                </c:pt>
                <c:pt idx="10">
                  <c:v>13452</c:v>
                </c:pt>
                <c:pt idx="11">
                  <c:v>10661</c:v>
                </c:pt>
                <c:pt idx="12">
                  <c:v>9141</c:v>
                </c:pt>
                <c:pt idx="13">
                  <c:v>9391</c:v>
                </c:pt>
                <c:pt idx="14">
                  <c:v>10274</c:v>
                </c:pt>
                <c:pt idx="15">
                  <c:v>10562</c:v>
                </c:pt>
                <c:pt idx="16">
                  <c:v>11403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FL_Data2!$D$25:$D$41</c:f>
              <c:numCache>
                <c:ptCount val="17"/>
                <c:pt idx="2">
                  <c:v>17</c:v>
                </c:pt>
                <c:pt idx="5">
                  <c:v>11</c:v>
                </c:pt>
                <c:pt idx="6">
                  <c:v>14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FL_Data2!$E$25:$E$41</c:f>
              <c:numCache>
                <c:ptCount val="17"/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FL_Data2!$F$25:$F$41</c:f>
              <c:numCache>
                <c:ptCount val="17"/>
                <c:pt idx="2">
                  <c:v>909</c:v>
                </c:pt>
                <c:pt idx="5">
                  <c:v>1939</c:v>
                </c:pt>
                <c:pt idx="6">
                  <c:v>2289</c:v>
                </c:pt>
                <c:pt idx="7">
                  <c:v>1962</c:v>
                </c:pt>
                <c:pt idx="8">
                  <c:v>1595</c:v>
                </c:pt>
                <c:pt idx="9">
                  <c:v>1347</c:v>
                </c:pt>
                <c:pt idx="10">
                  <c:v>1072</c:v>
                </c:pt>
                <c:pt idx="11">
                  <c:v>1470</c:v>
                </c:pt>
                <c:pt idx="12">
                  <c:v>1543</c:v>
                </c:pt>
                <c:pt idx="13">
                  <c:v>1804</c:v>
                </c:pt>
                <c:pt idx="14">
                  <c:v>1854</c:v>
                </c:pt>
                <c:pt idx="15">
                  <c:v>1878</c:v>
                </c:pt>
                <c:pt idx="16">
                  <c:v>2010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FL_Data2!$G$24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FL_Data2!$N$3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FL_Data2!$H$25:$H$41</c:f>
              <c:numCache>
                <c:ptCount val="17"/>
                <c:pt idx="2">
                  <c:v>14611</c:v>
                </c:pt>
                <c:pt idx="5">
                  <c:v>34288</c:v>
                </c:pt>
                <c:pt idx="6">
                  <c:v>42623</c:v>
                </c:pt>
                <c:pt idx="7">
                  <c:v>37777</c:v>
                </c:pt>
                <c:pt idx="8">
                  <c:v>31614</c:v>
                </c:pt>
                <c:pt idx="9">
                  <c:v>29499</c:v>
                </c:pt>
                <c:pt idx="10">
                  <c:v>24781</c:v>
                </c:pt>
                <c:pt idx="11">
                  <c:v>20570</c:v>
                </c:pt>
                <c:pt idx="12">
                  <c:v>17932</c:v>
                </c:pt>
                <c:pt idx="13">
                  <c:v>18893</c:v>
                </c:pt>
                <c:pt idx="14">
                  <c:v>19950</c:v>
                </c:pt>
                <c:pt idx="15">
                  <c:v>20452</c:v>
                </c:pt>
                <c:pt idx="16">
                  <c:v>21894</c:v>
                </c:pt>
              </c:numCache>
            </c:numRef>
          </c:yVal>
          <c:smooth val="0"/>
        </c:ser>
        <c:axId val="59909110"/>
        <c:axId val="2311079"/>
      </c:scatterChart>
      <c:val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crossBetween val="midCat"/>
        <c:dispUnits/>
        <c:majorUnit val="1"/>
      </c:valAx>
      <c:valAx>
        <c:axId val="2311079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FL_Data2!$AK$25:$AK$41</c:f>
              <c:numCache>
                <c:ptCount val="17"/>
                <c:pt idx="2">
                  <c:v>82.80938973829512</c:v>
                </c:pt>
                <c:pt idx="5">
                  <c:v>136.17982808161346</c:v>
                </c:pt>
                <c:pt idx="6">
                  <c:v>159.25613968104918</c:v>
                </c:pt>
                <c:pt idx="7">
                  <c:v>139.37332743077607</c:v>
                </c:pt>
                <c:pt idx="8">
                  <c:v>117.7150113981397</c:v>
                </c:pt>
                <c:pt idx="9">
                  <c:v>119.28077970762813</c:v>
                </c:pt>
                <c:pt idx="10">
                  <c:v>104.37564152938874</c:v>
                </c:pt>
                <c:pt idx="11">
                  <c:v>84.98120080755326</c:v>
                </c:pt>
                <c:pt idx="12">
                  <c:v>72.4845488455141</c:v>
                </c:pt>
                <c:pt idx="13">
                  <c:v>76.43146261258262</c:v>
                </c:pt>
                <c:pt idx="14">
                  <c:v>76.92552417456007</c:v>
                </c:pt>
                <c:pt idx="15">
                  <c:v>78.1885676306175</c:v>
                </c:pt>
                <c:pt idx="16">
                  <c:v>82.39026358461292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FL_Data2!$AL$25:$AL$41</c:f>
              <c:numCache>
                <c:ptCount val="17"/>
                <c:pt idx="2">
                  <c:v>441.5803239278504</c:v>
                </c:pt>
                <c:pt idx="5">
                  <c:v>1231.9211827531035</c:v>
                </c:pt>
                <c:pt idx="6">
                  <c:v>1534.6932388882035</c:v>
                </c:pt>
                <c:pt idx="7">
                  <c:v>1308.6824169169556</c:v>
                </c:pt>
                <c:pt idx="8">
                  <c:v>1049.7073949082096</c:v>
                </c:pt>
                <c:pt idx="9">
                  <c:v>902.2096490557382</c:v>
                </c:pt>
                <c:pt idx="10">
                  <c:v>715.3652500109017</c:v>
                </c:pt>
                <c:pt idx="11">
                  <c:v>550.4212961050762</c:v>
                </c:pt>
                <c:pt idx="12">
                  <c:v>460.26101094284274</c:v>
                </c:pt>
                <c:pt idx="13">
                  <c:v>460.87766497810696</c:v>
                </c:pt>
                <c:pt idx="14">
                  <c:v>489.78268694000235</c:v>
                </c:pt>
                <c:pt idx="15">
                  <c:v>491.0593901974094</c:v>
                </c:pt>
                <c:pt idx="16">
                  <c:v>517.927382066259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FL_Data2!$AR$25:$AR$41</c:f>
              <c:numCache>
                <c:ptCount val="17"/>
                <c:pt idx="2">
                  <c:v>70.1557033260456</c:v>
                </c:pt>
                <c:pt idx="5">
                  <c:v>123.44351083215226</c:v>
                </c:pt>
                <c:pt idx="6">
                  <c:v>137.8494882053802</c:v>
                </c:pt>
                <c:pt idx="7">
                  <c:v>110.86199988294774</c:v>
                </c:pt>
                <c:pt idx="8">
                  <c:v>86.33589183253851</c:v>
                </c:pt>
                <c:pt idx="9">
                  <c:v>70.3630370549344</c:v>
                </c:pt>
                <c:pt idx="10">
                  <c:v>53.58124517246899</c:v>
                </c:pt>
                <c:pt idx="11">
                  <c:v>70.258712626664</c:v>
                </c:pt>
                <c:pt idx="12">
                  <c:v>70.15006327969625</c:v>
                </c:pt>
                <c:pt idx="13">
                  <c:v>77.83666506638036</c:v>
                </c:pt>
                <c:pt idx="14">
                  <c:v>76.6951855480952</c:v>
                </c:pt>
                <c:pt idx="15">
                  <c:v>74.8376706123057</c:v>
                </c:pt>
                <c:pt idx="16">
                  <c:v>76.87641082450236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FL_Data2!$AQ$25:$AQ$41</c:f>
              <c:numCache>
                <c:ptCount val="17"/>
                <c:pt idx="2">
                  <c:v>128.7181335403724</c:v>
                </c:pt>
                <c:pt idx="5">
                  <c:v>278.61896069959624</c:v>
                </c:pt>
                <c:pt idx="6">
                  <c:v>337.2679546937479</c:v>
                </c:pt>
                <c:pt idx="7">
                  <c:v>290.18236929138186</c:v>
                </c:pt>
                <c:pt idx="8">
                  <c:v>237.88710739014425</c:v>
                </c:pt>
                <c:pt idx="9">
                  <c:v>218.43385024926368</c:v>
                </c:pt>
                <c:pt idx="10">
                  <c:v>180.70391909691355</c:v>
                </c:pt>
                <c:pt idx="11">
                  <c:v>147.3305945265789</c:v>
                </c:pt>
                <c:pt idx="12">
                  <c:v>126.41163596127653</c:v>
                </c:pt>
                <c:pt idx="13">
                  <c:v>130.956654546493</c:v>
                </c:pt>
                <c:pt idx="14">
                  <c:v>135.86817722113824</c:v>
                </c:pt>
                <c:pt idx="15">
                  <c:v>137.18597043378054</c:v>
                </c:pt>
                <c:pt idx="16">
                  <c:v>144.88549056583295</c:v>
                </c:pt>
              </c:numCache>
            </c:numRef>
          </c:yVal>
          <c:smooth val="0"/>
        </c:ser>
        <c:axId val="20799712"/>
        <c:axId val="52979681"/>
      </c:scatterChart>
      <c:val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crossBetween val="midCat"/>
        <c:dispUnits/>
        <c:majorUnit val="1"/>
      </c:valAx>
      <c:valAx>
        <c:axId val="5297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FL_Data2!$AK$25:$AK$41</c:f>
              <c:numCache>
                <c:ptCount val="17"/>
                <c:pt idx="2">
                  <c:v>82.80938973829512</c:v>
                </c:pt>
                <c:pt idx="5">
                  <c:v>136.17982808161346</c:v>
                </c:pt>
                <c:pt idx="6">
                  <c:v>159.25613968104918</c:v>
                </c:pt>
                <c:pt idx="7">
                  <c:v>139.37332743077607</c:v>
                </c:pt>
                <c:pt idx="8">
                  <c:v>117.7150113981397</c:v>
                </c:pt>
                <c:pt idx="9">
                  <c:v>119.28077970762813</c:v>
                </c:pt>
                <c:pt idx="10">
                  <c:v>104.37564152938874</c:v>
                </c:pt>
                <c:pt idx="11">
                  <c:v>84.98120080755326</c:v>
                </c:pt>
                <c:pt idx="12">
                  <c:v>72.4845488455141</c:v>
                </c:pt>
                <c:pt idx="13">
                  <c:v>76.43146261258262</c:v>
                </c:pt>
                <c:pt idx="14">
                  <c:v>76.92552417456007</c:v>
                </c:pt>
                <c:pt idx="15">
                  <c:v>78.1885676306175</c:v>
                </c:pt>
                <c:pt idx="16">
                  <c:v>82.39026358461292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FL_Data2!$AL$25:$AL$41</c:f>
              <c:numCache>
                <c:ptCount val="17"/>
                <c:pt idx="2">
                  <c:v>441.5803239278504</c:v>
                </c:pt>
                <c:pt idx="5">
                  <c:v>1231.9211827531035</c:v>
                </c:pt>
                <c:pt idx="6">
                  <c:v>1534.6932388882035</c:v>
                </c:pt>
                <c:pt idx="7">
                  <c:v>1308.6824169169556</c:v>
                </c:pt>
                <c:pt idx="8">
                  <c:v>1049.7073949082096</c:v>
                </c:pt>
                <c:pt idx="9">
                  <c:v>902.2096490557382</c:v>
                </c:pt>
                <c:pt idx="10">
                  <c:v>715.3652500109017</c:v>
                </c:pt>
                <c:pt idx="11">
                  <c:v>550.4212961050762</c:v>
                </c:pt>
                <c:pt idx="12">
                  <c:v>460.26101094284274</c:v>
                </c:pt>
                <c:pt idx="13">
                  <c:v>460.87766497810696</c:v>
                </c:pt>
                <c:pt idx="14">
                  <c:v>489.78268694000235</c:v>
                </c:pt>
                <c:pt idx="15">
                  <c:v>491.0593901974094</c:v>
                </c:pt>
                <c:pt idx="16">
                  <c:v>517.927382066259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FL_Data2!$AM$25:$AM$41</c:f>
              <c:numCache>
                <c:ptCount val="17"/>
                <c:pt idx="2">
                  <c:v>65.92980414969944</c:v>
                </c:pt>
                <c:pt idx="5">
                  <c:v>36.45039432699318</c:v>
                </c:pt>
                <c:pt idx="6">
                  <c:v>44.23380726698262</c:v>
                </c:pt>
                <c:pt idx="7">
                  <c:v>18.07120053008855</c:v>
                </c:pt>
                <c:pt idx="8">
                  <c:v>20.18279848917337</c:v>
                </c:pt>
                <c:pt idx="9">
                  <c:v>25.12562814070352</c:v>
                </c:pt>
                <c:pt idx="10">
                  <c:v>5.391998274560552</c:v>
                </c:pt>
                <c:pt idx="11">
                  <c:v>20.98525785635591</c:v>
                </c:pt>
                <c:pt idx="12">
                  <c:v>20.296326364927946</c:v>
                </c:pt>
                <c:pt idx="13">
                  <c:v>17.2222905646451</c:v>
                </c:pt>
                <c:pt idx="14">
                  <c:v>26.02995811543103</c:v>
                </c:pt>
                <c:pt idx="15">
                  <c:v>25.321117812255423</c:v>
                </c:pt>
                <c:pt idx="16">
                  <c:v>31.55427335016228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FL_Data2!$AN$25:$AN$41</c:f>
              <c:numCache>
                <c:ptCount val="17"/>
                <c:pt idx="2">
                  <c:v>1.9582309341740671</c:v>
                </c:pt>
                <c:pt idx="5">
                  <c:v>0.7775626521106938</c:v>
                </c:pt>
                <c:pt idx="6">
                  <c:v>2.1699976130026255</c:v>
                </c:pt>
                <c:pt idx="7">
                  <c:v>1.34197565656159</c:v>
                </c:pt>
                <c:pt idx="8">
                  <c:v>1.24750499001996</c:v>
                </c:pt>
                <c:pt idx="9">
                  <c:v>2.3395780570974027</c:v>
                </c:pt>
                <c:pt idx="10">
                  <c:v>2.1800265963244754</c:v>
                </c:pt>
                <c:pt idx="11">
                  <c:v>0.5116790748842326</c:v>
                </c:pt>
                <c:pt idx="12">
                  <c:v>0.4797313504437515</c:v>
                </c:pt>
                <c:pt idx="13">
                  <c:v>0</c:v>
                </c:pt>
                <c:pt idx="14">
                  <c:v>0.4269034557834746</c:v>
                </c:pt>
                <c:pt idx="15">
                  <c:v>2.0355156775417487</c:v>
                </c:pt>
                <c:pt idx="16">
                  <c:v>0.39165462328700057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FL_Data2!$AO$25:$AO$41</c:f>
              <c:numCache>
                <c:ptCount val="17"/>
                <c:pt idx="2">
                  <c:v>76.07624027705477</c:v>
                </c:pt>
                <c:pt idx="5">
                  <c:v>136.38649640042343</c:v>
                </c:pt>
                <c:pt idx="6">
                  <c:v>152.30148908140046</c:v>
                </c:pt>
                <c:pt idx="7">
                  <c:v>123.02884217443759</c:v>
                </c:pt>
                <c:pt idx="8">
                  <c:v>95.91925222673989</c:v>
                </c:pt>
                <c:pt idx="9">
                  <c:v>78.03981594885872</c:v>
                </c:pt>
                <c:pt idx="10">
                  <c:v>59.844070468625965</c:v>
                </c:pt>
                <c:pt idx="11">
                  <c:v>78.54578096947935</c:v>
                </c:pt>
                <c:pt idx="12">
                  <c:v>78.54279946287517</c:v>
                </c:pt>
                <c:pt idx="13">
                  <c:v>87.35954797729234</c:v>
                </c:pt>
                <c:pt idx="14">
                  <c:v>85.97248138654044</c:v>
                </c:pt>
                <c:pt idx="15">
                  <c:v>83.77454743677988</c:v>
                </c:pt>
                <c:pt idx="16">
                  <c:v>86.10338489112634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FL_Data2!$AQ$25:$AQ$41</c:f>
              <c:numCache>
                <c:ptCount val="17"/>
                <c:pt idx="2">
                  <c:v>128.7181335403724</c:v>
                </c:pt>
                <c:pt idx="5">
                  <c:v>278.61896069959624</c:v>
                </c:pt>
                <c:pt idx="6">
                  <c:v>337.2679546937479</c:v>
                </c:pt>
                <c:pt idx="7">
                  <c:v>290.18236929138186</c:v>
                </c:pt>
                <c:pt idx="8">
                  <c:v>237.88710739014425</c:v>
                </c:pt>
                <c:pt idx="9">
                  <c:v>218.43385024926368</c:v>
                </c:pt>
                <c:pt idx="10">
                  <c:v>180.70391909691355</c:v>
                </c:pt>
                <c:pt idx="11">
                  <c:v>147.3305945265789</c:v>
                </c:pt>
                <c:pt idx="12">
                  <c:v>126.41163596127653</c:v>
                </c:pt>
                <c:pt idx="13">
                  <c:v>130.956654546493</c:v>
                </c:pt>
                <c:pt idx="14">
                  <c:v>135.86817722113824</c:v>
                </c:pt>
                <c:pt idx="15">
                  <c:v>137.18597043378054</c:v>
                </c:pt>
                <c:pt idx="16">
                  <c:v>144.88549056583295</c:v>
                </c:pt>
              </c:numCache>
            </c:numRef>
          </c:yVal>
          <c:smooth val="0"/>
        </c:ser>
        <c:axId val="7055082"/>
        <c:axId val="63495739"/>
      </c:scatterChart>
      <c:val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crossBetween val="midCat"/>
        <c:dispUnits/>
        <c:majorUnit val="1"/>
      </c:val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FLORIDA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FL_Data2!$K$69:$K$85</c:f>
              <c:numCache>
                <c:ptCount val="17"/>
                <c:pt idx="2">
                  <c:v>386</c:v>
                </c:pt>
                <c:pt idx="5">
                  <c:v>237</c:v>
                </c:pt>
                <c:pt idx="6">
                  <c:v>177</c:v>
                </c:pt>
                <c:pt idx="7">
                  <c:v>29</c:v>
                </c:pt>
                <c:pt idx="8">
                  <c:v>124</c:v>
                </c:pt>
                <c:pt idx="9">
                  <c:v>370</c:v>
                </c:pt>
                <c:pt idx="10">
                  <c:v>584</c:v>
                </c:pt>
                <c:pt idx="11">
                  <c:v>577</c:v>
                </c:pt>
                <c:pt idx="12">
                  <c:v>430</c:v>
                </c:pt>
                <c:pt idx="13">
                  <c:v>157</c:v>
                </c:pt>
                <c:pt idx="14">
                  <c:v>112</c:v>
                </c:pt>
                <c:pt idx="15">
                  <c:v>107</c:v>
                </c:pt>
                <c:pt idx="16">
                  <c:v>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FL_Data2!$L$69:$L$85</c:f>
              <c:numCache>
                <c:ptCount val="17"/>
                <c:pt idx="2">
                  <c:v>614</c:v>
                </c:pt>
                <c:pt idx="5">
                  <c:v>352</c:v>
                </c:pt>
                <c:pt idx="6">
                  <c:v>276</c:v>
                </c:pt>
                <c:pt idx="7">
                  <c:v>56</c:v>
                </c:pt>
                <c:pt idx="8">
                  <c:v>412</c:v>
                </c:pt>
                <c:pt idx="9">
                  <c:v>1277</c:v>
                </c:pt>
                <c:pt idx="10">
                  <c:v>1623</c:v>
                </c:pt>
                <c:pt idx="11">
                  <c:v>1432</c:v>
                </c:pt>
                <c:pt idx="12">
                  <c:v>939</c:v>
                </c:pt>
                <c:pt idx="13">
                  <c:v>492</c:v>
                </c:pt>
                <c:pt idx="14">
                  <c:v>336</c:v>
                </c:pt>
                <c:pt idx="15">
                  <c:v>339</c:v>
                </c:pt>
                <c:pt idx="16">
                  <c:v>296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FL_Data2!$M$69:$M$85</c:f>
              <c:numCache>
                <c:ptCount val="17"/>
                <c:pt idx="2">
                  <c:v>31</c:v>
                </c:pt>
                <c:pt idx="5">
                  <c:v>19</c:v>
                </c:pt>
                <c:pt idx="6">
                  <c:v>13</c:v>
                </c:pt>
                <c:pt idx="7">
                  <c:v>3</c:v>
                </c:pt>
                <c:pt idx="8">
                  <c:v>19</c:v>
                </c:pt>
                <c:pt idx="9">
                  <c:v>45</c:v>
                </c:pt>
                <c:pt idx="10">
                  <c:v>107</c:v>
                </c:pt>
                <c:pt idx="11">
                  <c:v>96</c:v>
                </c:pt>
                <c:pt idx="12">
                  <c:v>80</c:v>
                </c:pt>
                <c:pt idx="13">
                  <c:v>34</c:v>
                </c:pt>
                <c:pt idx="14">
                  <c:v>26</c:v>
                </c:pt>
                <c:pt idx="15">
                  <c:v>21</c:v>
                </c:pt>
                <c:pt idx="16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FL_Data2!$N$69:$N$85</c:f>
              <c:numCache>
                <c:ptCount val="17"/>
                <c:pt idx="2">
                  <c:v>1031</c:v>
                </c:pt>
                <c:pt idx="5">
                  <c:v>608</c:v>
                </c:pt>
                <c:pt idx="6">
                  <c:v>466</c:v>
                </c:pt>
                <c:pt idx="7">
                  <c:v>88</c:v>
                </c:pt>
                <c:pt idx="8">
                  <c:v>555</c:v>
                </c:pt>
                <c:pt idx="9">
                  <c:v>1692</c:v>
                </c:pt>
                <c:pt idx="10">
                  <c:v>2314</c:v>
                </c:pt>
                <c:pt idx="11">
                  <c:v>2105</c:v>
                </c:pt>
                <c:pt idx="12">
                  <c:v>1449</c:v>
                </c:pt>
                <c:pt idx="13">
                  <c:v>683</c:v>
                </c:pt>
                <c:pt idx="14">
                  <c:v>474</c:v>
                </c:pt>
                <c:pt idx="15">
                  <c:v>467</c:v>
                </c:pt>
                <c:pt idx="16">
                  <c:v>392</c:v>
                </c:pt>
              </c:numCache>
            </c:numRef>
          </c:yVal>
          <c:smooth val="0"/>
        </c:ser>
        <c:axId val="34590740"/>
        <c:axId val="42881205"/>
      </c:scatterChart>
      <c:val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crossBetween val="midCat"/>
        <c:dispUnits/>
        <c:majorUnit val="1"/>
      </c:val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FL_Data2!$B$69:$B$85</c:f>
              <c:numCache>
                <c:ptCount val="17"/>
                <c:pt idx="2">
                  <c:v>386</c:v>
                </c:pt>
                <c:pt idx="5">
                  <c:v>237</c:v>
                </c:pt>
                <c:pt idx="6">
                  <c:v>177</c:v>
                </c:pt>
                <c:pt idx="7">
                  <c:v>29</c:v>
                </c:pt>
                <c:pt idx="8">
                  <c:v>124</c:v>
                </c:pt>
                <c:pt idx="9">
                  <c:v>370</c:v>
                </c:pt>
                <c:pt idx="10">
                  <c:v>584</c:v>
                </c:pt>
                <c:pt idx="11">
                  <c:v>577</c:v>
                </c:pt>
                <c:pt idx="12">
                  <c:v>430</c:v>
                </c:pt>
                <c:pt idx="13">
                  <c:v>157</c:v>
                </c:pt>
                <c:pt idx="14">
                  <c:v>112</c:v>
                </c:pt>
                <c:pt idx="15">
                  <c:v>107</c:v>
                </c:pt>
                <c:pt idx="16">
                  <c:v>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FL_Data2!$C$69:$C$85</c:f>
              <c:numCache>
                <c:ptCount val="17"/>
                <c:pt idx="2">
                  <c:v>614</c:v>
                </c:pt>
                <c:pt idx="5">
                  <c:v>352</c:v>
                </c:pt>
                <c:pt idx="6">
                  <c:v>276</c:v>
                </c:pt>
                <c:pt idx="7">
                  <c:v>56</c:v>
                </c:pt>
                <c:pt idx="8">
                  <c:v>412</c:v>
                </c:pt>
                <c:pt idx="9">
                  <c:v>1277</c:v>
                </c:pt>
                <c:pt idx="10">
                  <c:v>1623</c:v>
                </c:pt>
                <c:pt idx="11">
                  <c:v>1432</c:v>
                </c:pt>
                <c:pt idx="12">
                  <c:v>939</c:v>
                </c:pt>
                <c:pt idx="13">
                  <c:v>492</c:v>
                </c:pt>
                <c:pt idx="14">
                  <c:v>336</c:v>
                </c:pt>
                <c:pt idx="15">
                  <c:v>339</c:v>
                </c:pt>
                <c:pt idx="16">
                  <c:v>296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FL_Data2!$D$69:$D$85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FL_Data2!$F$69:$F$85</c:f>
              <c:numCache>
                <c:ptCount val="17"/>
                <c:pt idx="2">
                  <c:v>31</c:v>
                </c:pt>
                <c:pt idx="5">
                  <c:v>19</c:v>
                </c:pt>
                <c:pt idx="6">
                  <c:v>13</c:v>
                </c:pt>
                <c:pt idx="7">
                  <c:v>3</c:v>
                </c:pt>
                <c:pt idx="8">
                  <c:v>18</c:v>
                </c:pt>
                <c:pt idx="9">
                  <c:v>43</c:v>
                </c:pt>
                <c:pt idx="10">
                  <c:v>106</c:v>
                </c:pt>
                <c:pt idx="11">
                  <c:v>96</c:v>
                </c:pt>
                <c:pt idx="12">
                  <c:v>79</c:v>
                </c:pt>
                <c:pt idx="13">
                  <c:v>34</c:v>
                </c:pt>
                <c:pt idx="14">
                  <c:v>26</c:v>
                </c:pt>
                <c:pt idx="15">
                  <c:v>21</c:v>
                </c:pt>
                <c:pt idx="16">
                  <c:v>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FL_Data2!$G$69:$G$85</c:f>
              <c:numCache>
                <c:ptCount val="17"/>
              </c:numCache>
            </c:numRef>
          </c:yVal>
          <c:smooth val="0"/>
        </c:ser>
        <c:ser>
          <c:idx val="6"/>
          <c:order val="5"/>
          <c:tx>
            <c:strRef>
              <c:f>FL_Data2!$G$68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FL_Data2!$H$68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FL_Data2!$H$69:$H$85</c:f>
              <c:numCache>
                <c:ptCount val="17"/>
                <c:pt idx="2">
                  <c:v>1031</c:v>
                </c:pt>
                <c:pt idx="5">
                  <c:v>608</c:v>
                </c:pt>
                <c:pt idx="6">
                  <c:v>466</c:v>
                </c:pt>
                <c:pt idx="7">
                  <c:v>88</c:v>
                </c:pt>
                <c:pt idx="8">
                  <c:v>555</c:v>
                </c:pt>
                <c:pt idx="9">
                  <c:v>1692</c:v>
                </c:pt>
                <c:pt idx="10">
                  <c:v>2314</c:v>
                </c:pt>
                <c:pt idx="11">
                  <c:v>2105</c:v>
                </c:pt>
                <c:pt idx="12">
                  <c:v>1449</c:v>
                </c:pt>
                <c:pt idx="13">
                  <c:v>683</c:v>
                </c:pt>
                <c:pt idx="14">
                  <c:v>474</c:v>
                </c:pt>
                <c:pt idx="15">
                  <c:v>467</c:v>
                </c:pt>
                <c:pt idx="16">
                  <c:v>392</c:v>
                </c:pt>
              </c:numCache>
            </c:numRef>
          </c:yVal>
          <c:smooth val="0"/>
        </c:ser>
        <c:axId val="50386526"/>
        <c:axId val="50825551"/>
      </c:scatterChart>
      <c:val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crossBetween val="midCat"/>
        <c:dispUnits/>
        <c:majorUnit val="1"/>
      </c:valAx>
      <c:valAx>
        <c:axId val="5082555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FL_Data1!$B$5:$B$21</c:f>
              <c:numCache>
                <c:ptCount val="17"/>
                <c:pt idx="2">
                  <c:v>1545</c:v>
                </c:pt>
                <c:pt idx="5">
                  <c:v>2199</c:v>
                </c:pt>
                <c:pt idx="6">
                  <c:v>2339</c:v>
                </c:pt>
                <c:pt idx="7">
                  <c:v>2318</c:v>
                </c:pt>
                <c:pt idx="8">
                  <c:v>2208</c:v>
                </c:pt>
                <c:pt idx="9">
                  <c:v>2280</c:v>
                </c:pt>
                <c:pt idx="10">
                  <c:v>2196</c:v>
                </c:pt>
                <c:pt idx="11">
                  <c:v>2002</c:v>
                </c:pt>
                <c:pt idx="12">
                  <c:v>2126</c:v>
                </c:pt>
                <c:pt idx="13">
                  <c:v>2218</c:v>
                </c:pt>
                <c:pt idx="14">
                  <c:v>2162</c:v>
                </c:pt>
                <c:pt idx="15">
                  <c:v>2256</c:v>
                </c:pt>
                <c:pt idx="16">
                  <c:v>2199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FL_Data1!$C$5:$C$21</c:f>
              <c:numCache>
                <c:ptCount val="17"/>
                <c:pt idx="2">
                  <c:v>1296</c:v>
                </c:pt>
                <c:pt idx="5">
                  <c:v>2378</c:v>
                </c:pt>
                <c:pt idx="6">
                  <c:v>2942</c:v>
                </c:pt>
                <c:pt idx="7">
                  <c:v>2827</c:v>
                </c:pt>
                <c:pt idx="8">
                  <c:v>2716</c:v>
                </c:pt>
                <c:pt idx="9">
                  <c:v>2482</c:v>
                </c:pt>
                <c:pt idx="10">
                  <c:v>2393</c:v>
                </c:pt>
                <c:pt idx="11">
                  <c:v>2145</c:v>
                </c:pt>
                <c:pt idx="12">
                  <c:v>2221</c:v>
                </c:pt>
                <c:pt idx="13">
                  <c:v>2248</c:v>
                </c:pt>
                <c:pt idx="14">
                  <c:v>2328</c:v>
                </c:pt>
                <c:pt idx="15">
                  <c:v>2240</c:v>
                </c:pt>
                <c:pt idx="16">
                  <c:v>2239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FL_Data1!$D$5:$D$21</c:f>
              <c:numCache>
                <c:ptCount val="17"/>
                <c:pt idx="2">
                  <c:v>2841</c:v>
                </c:pt>
                <c:pt idx="5">
                  <c:v>4577</c:v>
                </c:pt>
                <c:pt idx="6">
                  <c:v>5281</c:v>
                </c:pt>
                <c:pt idx="7">
                  <c:v>5145</c:v>
                </c:pt>
                <c:pt idx="8">
                  <c:v>4924</c:v>
                </c:pt>
                <c:pt idx="9">
                  <c:v>4762</c:v>
                </c:pt>
                <c:pt idx="10">
                  <c:v>4589</c:v>
                </c:pt>
                <c:pt idx="11">
                  <c:v>4147</c:v>
                </c:pt>
                <c:pt idx="12">
                  <c:v>4347</c:v>
                </c:pt>
                <c:pt idx="13">
                  <c:v>4466</c:v>
                </c:pt>
                <c:pt idx="14">
                  <c:v>4490</c:v>
                </c:pt>
                <c:pt idx="15">
                  <c:v>4496</c:v>
                </c:pt>
                <c:pt idx="16">
                  <c:v>4438</c:v>
                </c:pt>
              </c:numCache>
            </c:numRef>
          </c:yVal>
          <c:smooth val="1"/>
        </c:ser>
        <c:axId val="13613854"/>
        <c:axId val="55415823"/>
      </c:scatterChart>
      <c:scatterChart>
        <c:scatterStyle val="lineMarker"/>
        <c:varyColors val="0"/>
        <c:ser>
          <c:idx val="5"/>
          <c:order val="3"/>
          <c:tx>
            <c:strRef>
              <c:f>FL_Data1!$A$23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FL_Data1!$C$28:$C$44</c:f>
              <c:numCache>
                <c:ptCount val="17"/>
                <c:pt idx="2">
                  <c:v>45.61774023231256</c:v>
                </c:pt>
                <c:pt idx="5">
                  <c:v>51.95542932051562</c:v>
                </c:pt>
                <c:pt idx="6">
                  <c:v>55.70914599507669</c:v>
                </c:pt>
                <c:pt idx="7">
                  <c:v>54.94655004859087</c:v>
                </c:pt>
                <c:pt idx="8">
                  <c:v>55.15840779853778</c:v>
                </c:pt>
                <c:pt idx="9">
                  <c:v>52.12095758084838</c:v>
                </c:pt>
                <c:pt idx="10">
                  <c:v>52.14643713227283</c:v>
                </c:pt>
                <c:pt idx="11">
                  <c:v>51.724137931034484</c:v>
                </c:pt>
                <c:pt idx="12">
                  <c:v>51.092707614446745</c:v>
                </c:pt>
                <c:pt idx="13">
                  <c:v>50.3358710255262</c:v>
                </c:pt>
                <c:pt idx="14">
                  <c:v>51.84855233853006</c:v>
                </c:pt>
                <c:pt idx="15">
                  <c:v>49.8220640569395</c:v>
                </c:pt>
                <c:pt idx="16">
                  <c:v>50.45065344749887</c:v>
                </c:pt>
              </c:numCache>
            </c:numRef>
          </c:yVal>
          <c:smooth val="0"/>
        </c:ser>
        <c:axId val="28980360"/>
        <c:axId val="59496649"/>
      </c:scatterChart>
      <c:val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At val="0"/>
        <c:crossBetween val="midCat"/>
        <c:dispUnits/>
        <c:majorUnit val="1"/>
      </c:valAx>
      <c:valAx>
        <c:axId val="5541582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crossBetween val="midCat"/>
        <c:dispUnits/>
        <c:majorUnit val="1000"/>
      </c:valAx>
      <c:valAx>
        <c:axId val="28980360"/>
        <c:scaling>
          <c:orientation val="minMax"/>
        </c:scaling>
        <c:axPos val="b"/>
        <c:delete val="1"/>
        <c:majorTickMark val="in"/>
        <c:minorTickMark val="none"/>
        <c:tickLblPos val="nextTo"/>
        <c:crossAx val="59496649"/>
        <c:crosses val="max"/>
        <c:crossBetween val="midCat"/>
        <c:dispUnits/>
      </c:valAx>
      <c:valAx>
        <c:axId val="59496649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FLORIDA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FL_Data2!$AK$69:$AK$85</c:f>
              <c:numCache>
                <c:ptCount val="17"/>
                <c:pt idx="2">
                  <c:v>4.525615806170454</c:v>
                </c:pt>
                <c:pt idx="5">
                  <c:v>2.6021623200308306</c:v>
                </c:pt>
                <c:pt idx="6">
                  <c:v>1.902560523997415</c:v>
                </c:pt>
                <c:pt idx="7">
                  <c:v>0.30465263401616843</c:v>
                </c:pt>
                <c:pt idx="8">
                  <c:v>1.2842390826473098</c:v>
                </c:pt>
                <c:pt idx="9">
                  <c:v>3.7984240030830887</c:v>
                </c:pt>
                <c:pt idx="10">
                  <c:v>5.946285694387185</c:v>
                </c:pt>
                <c:pt idx="11">
                  <c:v>5.816625488251273</c:v>
                </c:pt>
                <c:pt idx="12">
                  <c:v>4.305616245831062</c:v>
                </c:pt>
                <c:pt idx="13">
                  <c:v>1.5602313912593253</c:v>
                </c:pt>
                <c:pt idx="14">
                  <c:v>1.1031573249104645</c:v>
                </c:pt>
                <c:pt idx="15">
                  <c:v>1.0462952396793488</c:v>
                </c:pt>
                <c:pt idx="16">
                  <c:v>0.8466752813443568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FL_Data2!$AL$69:$AL$85</c:f>
              <c:numCache>
                <c:ptCount val="17"/>
                <c:pt idx="2">
                  <c:v>40.956241524426</c:v>
                </c:pt>
                <c:pt idx="5">
                  <c:v>21.753599695449605</c:v>
                </c:pt>
                <c:pt idx="6">
                  <c:v>16.610146030867188</c:v>
                </c:pt>
                <c:pt idx="7">
                  <c:v>3.2513848867502007</c:v>
                </c:pt>
                <c:pt idx="8">
                  <c:v>23.196709220241495</c:v>
                </c:pt>
                <c:pt idx="9">
                  <c:v>69.74102432470809</c:v>
                </c:pt>
                <c:pt idx="10">
                  <c:v>86.30967891523144</c:v>
                </c:pt>
                <c:pt idx="11">
                  <c:v>73.93333608690266</c:v>
                </c:pt>
                <c:pt idx="12">
                  <c:v>47.27984785858543</c:v>
                </c:pt>
                <c:pt idx="13">
                  <c:v>24.145651279866748</c:v>
                </c:pt>
                <c:pt idx="14">
                  <c:v>16.01781027952509</c:v>
                </c:pt>
                <c:pt idx="15">
                  <c:v>15.761137405502916</c:v>
                </c:pt>
                <c:pt idx="16">
                  <c:v>13.444401042849487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FL_Data2!$AR$69:$AR$86</c:f>
              <c:numCache>
                <c:ptCount val="18"/>
                <c:pt idx="2">
                  <c:v>2.343563365417472</c:v>
                </c:pt>
                <c:pt idx="5">
                  <c:v>1.2021664304515083</c:v>
                </c:pt>
                <c:pt idx="6">
                  <c:v>0.7771220063616403</c:v>
                </c:pt>
                <c:pt idx="7">
                  <c:v>0.16882538053240773</c:v>
                </c:pt>
                <c:pt idx="8">
                  <c:v>1.0226820104851817</c:v>
                </c:pt>
                <c:pt idx="9">
                  <c:v>2.328188726082388</c:v>
                </c:pt>
                <c:pt idx="10">
                  <c:v>5.318361069994602</c:v>
                </c:pt>
                <c:pt idx="11">
                  <c:v>4.560403253657705</c:v>
                </c:pt>
                <c:pt idx="12">
                  <c:v>3.615982643283312</c:v>
                </c:pt>
                <c:pt idx="13">
                  <c:v>1.4613178422180741</c:v>
                </c:pt>
                <c:pt idx="14">
                  <c:v>1.0686360258577037</c:v>
                </c:pt>
                <c:pt idx="15">
                  <c:v>0.8297735389959977</c:v>
                </c:pt>
                <c:pt idx="16">
                  <c:v>0.3416729369977883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FL_Data2!$AQ$69:$AQ$85</c:f>
              <c:numCache>
                <c:ptCount val="17"/>
                <c:pt idx="2">
                  <c:v>9.082772957369375</c:v>
                </c:pt>
                <c:pt idx="5">
                  <c:v>4.940513535503806</c:v>
                </c:pt>
                <c:pt idx="6">
                  <c:v>3.6873722376952944</c:v>
                </c:pt>
                <c:pt idx="7">
                  <c:v>0.6759681419287292</c:v>
                </c:pt>
                <c:pt idx="8">
                  <c:v>4.17623029675239</c:v>
                </c:pt>
                <c:pt idx="9">
                  <c:v>12.528901814358255</c:v>
                </c:pt>
                <c:pt idx="10">
                  <c:v>16.873768967767965</c:v>
                </c:pt>
                <c:pt idx="11">
                  <c:v>15.076854714557536</c:v>
                </c:pt>
                <c:pt idx="12">
                  <c:v>10.214725658481468</c:v>
                </c:pt>
                <c:pt idx="13">
                  <c:v>4.734208175263575</c:v>
                </c:pt>
                <c:pt idx="14">
                  <c:v>3.2281461655548633</c:v>
                </c:pt>
                <c:pt idx="15">
                  <c:v>3.1324979558270836</c:v>
                </c:pt>
                <c:pt idx="16">
                  <c:v>2.594094834283663</c:v>
                </c:pt>
              </c:numCache>
            </c:numRef>
          </c:yVal>
          <c:smooth val="0"/>
        </c:ser>
        <c:axId val="54776776"/>
        <c:axId val="23228937"/>
      </c:scatterChart>
      <c:val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crossBetween val="midCat"/>
        <c:dispUnits/>
        <c:majorUnit val="1"/>
      </c:val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FL_Data2!$AK$69:$AK$85</c:f>
              <c:numCache>
                <c:ptCount val="17"/>
                <c:pt idx="2">
                  <c:v>4.525615806170454</c:v>
                </c:pt>
                <c:pt idx="5">
                  <c:v>2.6021623200308306</c:v>
                </c:pt>
                <c:pt idx="6">
                  <c:v>1.902560523997415</c:v>
                </c:pt>
                <c:pt idx="7">
                  <c:v>0.30465263401616843</c:v>
                </c:pt>
                <c:pt idx="8">
                  <c:v>1.2842390826473098</c:v>
                </c:pt>
                <c:pt idx="9">
                  <c:v>3.7984240030830887</c:v>
                </c:pt>
                <c:pt idx="10">
                  <c:v>5.946285694387185</c:v>
                </c:pt>
                <c:pt idx="11">
                  <c:v>5.816625488251273</c:v>
                </c:pt>
                <c:pt idx="12">
                  <c:v>4.305616245831062</c:v>
                </c:pt>
                <c:pt idx="13">
                  <c:v>1.5602313912593253</c:v>
                </c:pt>
                <c:pt idx="14">
                  <c:v>1.1031573249104645</c:v>
                </c:pt>
                <c:pt idx="15">
                  <c:v>1.0462952396793488</c:v>
                </c:pt>
                <c:pt idx="16">
                  <c:v>0.8466752813443568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FL_Data2!$AL$69:$AL$85</c:f>
              <c:numCache>
                <c:ptCount val="17"/>
                <c:pt idx="2">
                  <c:v>40.956241524426</c:v>
                </c:pt>
                <c:pt idx="5">
                  <c:v>21.753599695449605</c:v>
                </c:pt>
                <c:pt idx="6">
                  <c:v>16.610146030867188</c:v>
                </c:pt>
                <c:pt idx="7">
                  <c:v>3.2513848867502007</c:v>
                </c:pt>
                <c:pt idx="8">
                  <c:v>23.196709220241495</c:v>
                </c:pt>
                <c:pt idx="9">
                  <c:v>69.74102432470809</c:v>
                </c:pt>
                <c:pt idx="10">
                  <c:v>86.30967891523144</c:v>
                </c:pt>
                <c:pt idx="11">
                  <c:v>73.93333608690266</c:v>
                </c:pt>
                <c:pt idx="12">
                  <c:v>47.27984785858543</c:v>
                </c:pt>
                <c:pt idx="13">
                  <c:v>24.145651279866748</c:v>
                </c:pt>
                <c:pt idx="14">
                  <c:v>16.01781027952509</c:v>
                </c:pt>
                <c:pt idx="15">
                  <c:v>15.761137405502916</c:v>
                </c:pt>
                <c:pt idx="16">
                  <c:v>13.444401042849487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FL_Data2!$AM$69:$AM$85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2.883256927024767</c:v>
                </c:pt>
                <c:pt idx="9">
                  <c:v>5.583472920156337</c:v>
                </c:pt>
                <c:pt idx="10">
                  <c:v>2.695999137280276</c:v>
                </c:pt>
                <c:pt idx="11">
                  <c:v>0</c:v>
                </c:pt>
                <c:pt idx="12">
                  <c:v>2.5370407956159933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FL_Data2!$AN$69:$AN$85</c:f>
              <c:numCache>
                <c:ptCount val="17"/>
                <c:pt idx="2">
                  <c:v>30.352579479698043</c:v>
                </c:pt>
                <c:pt idx="5">
                  <c:v>14.773690390103184</c:v>
                </c:pt>
                <c:pt idx="6">
                  <c:v>9.403322989678044</c:v>
                </c:pt>
                <c:pt idx="7">
                  <c:v>2.012963484842385</c:v>
                </c:pt>
                <c:pt idx="8">
                  <c:v>11.22754491017964</c:v>
                </c:pt>
                <c:pt idx="9">
                  <c:v>25.150464113797078</c:v>
                </c:pt>
                <c:pt idx="10">
                  <c:v>57.770704802598594</c:v>
                </c:pt>
                <c:pt idx="11">
                  <c:v>49.121191188886336</c:v>
                </c:pt>
                <c:pt idx="12">
                  <c:v>37.89877668505637</c:v>
                </c:pt>
                <c:pt idx="13">
                  <c:v>15.385102695560493</c:v>
                </c:pt>
                <c:pt idx="14">
                  <c:v>11.09948985037034</c:v>
                </c:pt>
                <c:pt idx="15">
                  <c:v>8.549165845675343</c:v>
                </c:pt>
                <c:pt idx="16">
                  <c:v>3.524891609583005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FL_Data2!$AO$69:$AO$85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FL_Data2!$AQ$69:$AQ$85</c:f>
              <c:numCache>
                <c:ptCount val="17"/>
                <c:pt idx="2">
                  <c:v>9.082772957369375</c:v>
                </c:pt>
                <c:pt idx="5">
                  <c:v>4.940513535503806</c:v>
                </c:pt>
                <c:pt idx="6">
                  <c:v>3.6873722376952944</c:v>
                </c:pt>
                <c:pt idx="7">
                  <c:v>0.6759681419287292</c:v>
                </c:pt>
                <c:pt idx="8">
                  <c:v>4.17623029675239</c:v>
                </c:pt>
                <c:pt idx="9">
                  <c:v>12.528901814358255</c:v>
                </c:pt>
                <c:pt idx="10">
                  <c:v>16.873768967767965</c:v>
                </c:pt>
                <c:pt idx="11">
                  <c:v>15.076854714557536</c:v>
                </c:pt>
                <c:pt idx="12">
                  <c:v>10.214725658481468</c:v>
                </c:pt>
                <c:pt idx="13">
                  <c:v>4.734208175263575</c:v>
                </c:pt>
                <c:pt idx="14">
                  <c:v>3.2281461655548633</c:v>
                </c:pt>
                <c:pt idx="15">
                  <c:v>3.1324979558270836</c:v>
                </c:pt>
                <c:pt idx="16">
                  <c:v>2.594094834283663</c:v>
                </c:pt>
              </c:numCache>
            </c:numRef>
          </c:yVal>
          <c:smooth val="0"/>
        </c:ser>
        <c:axId val="7733842"/>
        <c:axId val="2495715"/>
      </c:scatterChart>
      <c:val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crossBetween val="midCat"/>
        <c:dispUnits/>
        <c:majorUnit val="1"/>
      </c:val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FLORIDA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FL_Data2!$K$90:$K$106</c:f>
              <c:numCache>
                <c:ptCount val="17"/>
                <c:pt idx="2">
                  <c:v>795</c:v>
                </c:pt>
                <c:pt idx="5">
                  <c:v>619</c:v>
                </c:pt>
                <c:pt idx="6">
                  <c:v>730</c:v>
                </c:pt>
                <c:pt idx="7">
                  <c:v>139</c:v>
                </c:pt>
                <c:pt idx="8">
                  <c:v>67</c:v>
                </c:pt>
                <c:pt idx="9">
                  <c:v>39</c:v>
                </c:pt>
                <c:pt idx="10">
                  <c:v>25</c:v>
                </c:pt>
                <c:pt idx="11">
                  <c:v>25</c:v>
                </c:pt>
                <c:pt idx="12">
                  <c:v>33</c:v>
                </c:pt>
                <c:pt idx="13">
                  <c:v>22</c:v>
                </c:pt>
                <c:pt idx="14">
                  <c:v>28</c:v>
                </c:pt>
                <c:pt idx="15">
                  <c:v>24</c:v>
                </c:pt>
                <c:pt idx="16">
                  <c:v>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FL_Data2!$L$90:$L$106</c:f>
              <c:numCache>
                <c:ptCount val="17"/>
                <c:pt idx="2">
                  <c:v>514</c:v>
                </c:pt>
                <c:pt idx="5">
                  <c:v>932</c:v>
                </c:pt>
                <c:pt idx="6">
                  <c:v>1432</c:v>
                </c:pt>
                <c:pt idx="7">
                  <c:v>403</c:v>
                </c:pt>
                <c:pt idx="8">
                  <c:v>204</c:v>
                </c:pt>
                <c:pt idx="9">
                  <c:v>69</c:v>
                </c:pt>
                <c:pt idx="10">
                  <c:v>33</c:v>
                </c:pt>
                <c:pt idx="11">
                  <c:v>29</c:v>
                </c:pt>
                <c:pt idx="12">
                  <c:v>40</c:v>
                </c:pt>
                <c:pt idx="13">
                  <c:v>29</c:v>
                </c:pt>
                <c:pt idx="14">
                  <c:v>28</c:v>
                </c:pt>
                <c:pt idx="15">
                  <c:v>22</c:v>
                </c:pt>
                <c:pt idx="16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FL_Data2!$M$90:$M$106</c:f>
              <c:numCache>
                <c:ptCount val="17"/>
                <c:pt idx="2">
                  <c:v>81</c:v>
                </c:pt>
                <c:pt idx="5">
                  <c:v>537</c:v>
                </c:pt>
                <c:pt idx="6">
                  <c:v>640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FL_Data2!$N$90:$N$106</c:f>
              <c:numCache>
                <c:ptCount val="17"/>
                <c:pt idx="2">
                  <c:v>1390</c:v>
                </c:pt>
                <c:pt idx="5">
                  <c:v>2088</c:v>
                </c:pt>
                <c:pt idx="6">
                  <c:v>2802</c:v>
                </c:pt>
                <c:pt idx="7">
                  <c:v>553</c:v>
                </c:pt>
                <c:pt idx="8">
                  <c:v>284</c:v>
                </c:pt>
                <c:pt idx="9">
                  <c:v>119</c:v>
                </c:pt>
                <c:pt idx="10">
                  <c:v>64</c:v>
                </c:pt>
                <c:pt idx="11">
                  <c:v>56</c:v>
                </c:pt>
                <c:pt idx="12">
                  <c:v>75</c:v>
                </c:pt>
                <c:pt idx="13">
                  <c:v>57</c:v>
                </c:pt>
                <c:pt idx="14">
                  <c:v>63</c:v>
                </c:pt>
                <c:pt idx="15">
                  <c:v>49</c:v>
                </c:pt>
                <c:pt idx="16">
                  <c:v>36</c:v>
                </c:pt>
              </c:numCache>
            </c:numRef>
          </c:yVal>
          <c:smooth val="0"/>
        </c:ser>
        <c:axId val="22461436"/>
        <c:axId val="826333"/>
      </c:scatterChart>
      <c:val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crossBetween val="midCat"/>
        <c:dispUnits/>
        <c:majorUnit val="1"/>
      </c:val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FL_Data2!$B$90:$B$106</c:f>
              <c:numCache>
                <c:ptCount val="17"/>
                <c:pt idx="2">
                  <c:v>795</c:v>
                </c:pt>
                <c:pt idx="5">
                  <c:v>619</c:v>
                </c:pt>
                <c:pt idx="6">
                  <c:v>730</c:v>
                </c:pt>
                <c:pt idx="7">
                  <c:v>139</c:v>
                </c:pt>
                <c:pt idx="8">
                  <c:v>67</c:v>
                </c:pt>
                <c:pt idx="9">
                  <c:v>39</c:v>
                </c:pt>
                <c:pt idx="10">
                  <c:v>25</c:v>
                </c:pt>
                <c:pt idx="11">
                  <c:v>25</c:v>
                </c:pt>
                <c:pt idx="12">
                  <c:v>33</c:v>
                </c:pt>
                <c:pt idx="13">
                  <c:v>22</c:v>
                </c:pt>
                <c:pt idx="14">
                  <c:v>28</c:v>
                </c:pt>
                <c:pt idx="15">
                  <c:v>24</c:v>
                </c:pt>
                <c:pt idx="16">
                  <c:v>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FL_Data2!$C$90:$C$106</c:f>
              <c:numCache>
                <c:ptCount val="17"/>
                <c:pt idx="2">
                  <c:v>514</c:v>
                </c:pt>
                <c:pt idx="5">
                  <c:v>932</c:v>
                </c:pt>
                <c:pt idx="6">
                  <c:v>1432</c:v>
                </c:pt>
                <c:pt idx="7">
                  <c:v>403</c:v>
                </c:pt>
                <c:pt idx="8">
                  <c:v>204</c:v>
                </c:pt>
                <c:pt idx="9">
                  <c:v>69</c:v>
                </c:pt>
                <c:pt idx="10">
                  <c:v>33</c:v>
                </c:pt>
                <c:pt idx="11">
                  <c:v>29</c:v>
                </c:pt>
                <c:pt idx="12">
                  <c:v>40</c:v>
                </c:pt>
                <c:pt idx="13">
                  <c:v>29</c:v>
                </c:pt>
                <c:pt idx="14">
                  <c:v>28</c:v>
                </c:pt>
                <c:pt idx="15">
                  <c:v>22</c:v>
                </c:pt>
                <c:pt idx="16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FL_Data2!$D$90:$D$106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FL_Data2!$E$90:$E$106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FL_Data2!$F$90:$F$106</c:f>
              <c:numCache>
                <c:ptCount val="17"/>
                <c:pt idx="2">
                  <c:v>81</c:v>
                </c:pt>
                <c:pt idx="5">
                  <c:v>537</c:v>
                </c:pt>
                <c:pt idx="6">
                  <c:v>638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FL_Data2!$G$68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FL_Data2!$N$3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FL_Data2!$H$90:$H$106</c:f>
              <c:numCache>
                <c:ptCount val="17"/>
                <c:pt idx="2">
                  <c:v>1390</c:v>
                </c:pt>
                <c:pt idx="5">
                  <c:v>2088</c:v>
                </c:pt>
                <c:pt idx="6">
                  <c:v>2802</c:v>
                </c:pt>
                <c:pt idx="7">
                  <c:v>553</c:v>
                </c:pt>
                <c:pt idx="8">
                  <c:v>284</c:v>
                </c:pt>
                <c:pt idx="9">
                  <c:v>119</c:v>
                </c:pt>
                <c:pt idx="10">
                  <c:v>64</c:v>
                </c:pt>
                <c:pt idx="11">
                  <c:v>56</c:v>
                </c:pt>
                <c:pt idx="12">
                  <c:v>75</c:v>
                </c:pt>
                <c:pt idx="13">
                  <c:v>57</c:v>
                </c:pt>
                <c:pt idx="14">
                  <c:v>63</c:v>
                </c:pt>
                <c:pt idx="15">
                  <c:v>49</c:v>
                </c:pt>
                <c:pt idx="16">
                  <c:v>36</c:v>
                </c:pt>
              </c:numCache>
            </c:numRef>
          </c:yVal>
          <c:smooth val="0"/>
        </c:ser>
        <c:axId val="7436998"/>
        <c:axId val="66932983"/>
      </c:scatterChart>
      <c:val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crossBetween val="midCat"/>
        <c:dispUnits/>
        <c:majorUnit val="1"/>
      </c:valAx>
      <c:valAx>
        <c:axId val="6693298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FLORIDA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FL_Data2!$AK$90:$AK$106</c:f>
              <c:numCache>
                <c:ptCount val="17"/>
                <c:pt idx="2">
                  <c:v>9.320892657786299</c:v>
                </c:pt>
                <c:pt idx="5">
                  <c:v>6.796364878055208</c:v>
                </c:pt>
                <c:pt idx="6">
                  <c:v>7.846718545300074</c:v>
                </c:pt>
                <c:pt idx="7">
                  <c:v>1.4602315906292211</c:v>
                </c:pt>
                <c:pt idx="8">
                  <c:v>0.6939033753013689</c:v>
                </c:pt>
                <c:pt idx="9">
                  <c:v>0.4003744219465958</c:v>
                </c:pt>
                <c:pt idx="10">
                  <c:v>0.2545499013008213</c:v>
                </c:pt>
                <c:pt idx="11">
                  <c:v>0.25202016846842606</c:v>
                </c:pt>
                <c:pt idx="12">
                  <c:v>0.330431014214942</c:v>
                </c:pt>
                <c:pt idx="13">
                  <c:v>0.21863115036754877</c:v>
                </c:pt>
                <c:pt idx="14">
                  <c:v>0.2757893312276161</c:v>
                </c:pt>
                <c:pt idx="15">
                  <c:v>0.23468304441405952</c:v>
                </c:pt>
                <c:pt idx="16">
                  <c:v>0.18490609592577908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FL_Data2!$AL$90:$AL$106</c:f>
              <c:numCache>
                <c:ptCount val="17"/>
                <c:pt idx="2">
                  <c:v>34.285843882011335</c:v>
                </c:pt>
                <c:pt idx="5">
                  <c:v>57.597599193633606</c:v>
                </c:pt>
                <c:pt idx="6">
                  <c:v>86.18017795725295</c:v>
                </c:pt>
                <c:pt idx="7">
                  <c:v>23.39835909572019</c:v>
                </c:pt>
                <c:pt idx="8">
                  <c:v>11.485749225556468</c:v>
                </c:pt>
                <c:pt idx="9">
                  <c:v>3.768309066879294</c:v>
                </c:pt>
                <c:pt idx="10">
                  <c:v>1.7549102921766098</c:v>
                </c:pt>
                <c:pt idx="11">
                  <c:v>1.497253314609062</c:v>
                </c:pt>
                <c:pt idx="12">
                  <c:v>2.014051026989794</c:v>
                </c:pt>
                <c:pt idx="13">
                  <c:v>1.4232192827563732</c:v>
                </c:pt>
                <c:pt idx="14">
                  <c:v>1.3348175232937576</c:v>
                </c:pt>
                <c:pt idx="15">
                  <c:v>1.022846675283375</c:v>
                </c:pt>
                <c:pt idx="16">
                  <c:v>0.5450432855209251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FL_Data2!$AR$90:$AR$106</c:f>
              <c:numCache>
                <c:ptCount val="17"/>
                <c:pt idx="2">
                  <c:v>6.1235042773811355</c:v>
                </c:pt>
                <c:pt idx="5">
                  <c:v>33.97701963960316</c:v>
                </c:pt>
                <c:pt idx="6">
                  <c:v>38.25831415934229</c:v>
                </c:pt>
                <c:pt idx="7">
                  <c:v>0.619026395285495</c:v>
                </c:pt>
                <c:pt idx="8">
                  <c:v>0.699729796647756</c:v>
                </c:pt>
                <c:pt idx="9">
                  <c:v>0.5691127997090282</c:v>
                </c:pt>
                <c:pt idx="10">
                  <c:v>0.2982258543922207</c:v>
                </c:pt>
                <c:pt idx="11">
                  <c:v>0.09500840111786885</c:v>
                </c:pt>
                <c:pt idx="12">
                  <c:v>0.0903995660820828</c:v>
                </c:pt>
                <c:pt idx="13">
                  <c:v>0.2578796192149543</c:v>
                </c:pt>
                <c:pt idx="14">
                  <c:v>0.2877096992693818</c:v>
                </c:pt>
                <c:pt idx="15">
                  <c:v>0.11853907699942824</c:v>
                </c:pt>
                <c:pt idx="16">
                  <c:v>0.18981829833210456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FL_Data2!$AQ$90:$AQ$106</c:f>
              <c:numCache>
                <c:ptCount val="17"/>
                <c:pt idx="2">
                  <c:v>12.245445597229324</c:v>
                </c:pt>
                <c:pt idx="5">
                  <c:v>16.96676358903281</c:v>
                </c:pt>
                <c:pt idx="6">
                  <c:v>22.171710321936082</c:v>
                </c:pt>
                <c:pt idx="7">
                  <c:v>4.2478452555294</c:v>
                </c:pt>
                <c:pt idx="8">
                  <c:v>2.1370259536534753</c:v>
                </c:pt>
                <c:pt idx="9">
                  <c:v>0.8811698084566386</c:v>
                </c:pt>
                <c:pt idx="10">
                  <c:v>0.46669023938511234</c:v>
                </c:pt>
                <c:pt idx="11">
                  <c:v>0.40109447221625755</c:v>
                </c:pt>
                <c:pt idx="12">
                  <c:v>0.5287125082029746</c:v>
                </c:pt>
                <c:pt idx="13">
                  <c:v>0.3950949721669455</c:v>
                </c:pt>
                <c:pt idx="14">
                  <c:v>0.42905740175096285</c:v>
                </c:pt>
                <c:pt idx="15">
                  <c:v>0.32867751570776677</c:v>
                </c:pt>
                <c:pt idx="16">
                  <c:v>0.23823319906686702</c:v>
                </c:pt>
              </c:numCache>
            </c:numRef>
          </c:yVal>
          <c:smooth val="0"/>
        </c:ser>
        <c:axId val="65525936"/>
        <c:axId val="52862513"/>
      </c:scatterChart>
      <c:val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crossBetween val="midCat"/>
        <c:dispUnits/>
        <c:majorUnit val="1"/>
      </c:val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FL_Data2!$AK$90:$AK$106</c:f>
              <c:numCache>
                <c:ptCount val="17"/>
                <c:pt idx="2">
                  <c:v>9.320892657786299</c:v>
                </c:pt>
                <c:pt idx="5">
                  <c:v>6.796364878055208</c:v>
                </c:pt>
                <c:pt idx="6">
                  <c:v>7.846718545300074</c:v>
                </c:pt>
                <c:pt idx="7">
                  <c:v>1.4602315906292211</c:v>
                </c:pt>
                <c:pt idx="8">
                  <c:v>0.6939033753013689</c:v>
                </c:pt>
                <c:pt idx="9">
                  <c:v>0.4003744219465958</c:v>
                </c:pt>
                <c:pt idx="10">
                  <c:v>0.2545499013008213</c:v>
                </c:pt>
                <c:pt idx="11">
                  <c:v>0.25202016846842606</c:v>
                </c:pt>
                <c:pt idx="12">
                  <c:v>0.330431014214942</c:v>
                </c:pt>
                <c:pt idx="13">
                  <c:v>0.21863115036754877</c:v>
                </c:pt>
                <c:pt idx="14">
                  <c:v>0.2757893312276161</c:v>
                </c:pt>
                <c:pt idx="15">
                  <c:v>0.23468304441405952</c:v>
                </c:pt>
                <c:pt idx="16">
                  <c:v>0.18490609592577908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FL_Data2!$AL$90:$AL$106</c:f>
              <c:numCache>
                <c:ptCount val="17"/>
                <c:pt idx="2">
                  <c:v>34.285843882011335</c:v>
                </c:pt>
                <c:pt idx="5">
                  <c:v>57.597599193633606</c:v>
                </c:pt>
                <c:pt idx="6">
                  <c:v>86.18017795725295</c:v>
                </c:pt>
                <c:pt idx="7">
                  <c:v>23.39835909572019</c:v>
                </c:pt>
                <c:pt idx="8">
                  <c:v>11.485749225556468</c:v>
                </c:pt>
                <c:pt idx="9">
                  <c:v>3.768309066879294</c:v>
                </c:pt>
                <c:pt idx="10">
                  <c:v>1.7549102921766098</c:v>
                </c:pt>
                <c:pt idx="11">
                  <c:v>1.497253314609062</c:v>
                </c:pt>
                <c:pt idx="12">
                  <c:v>2.014051026989794</c:v>
                </c:pt>
                <c:pt idx="13">
                  <c:v>1.4232192827563732</c:v>
                </c:pt>
                <c:pt idx="14">
                  <c:v>1.3348175232937576</c:v>
                </c:pt>
                <c:pt idx="15">
                  <c:v>1.022846675283375</c:v>
                </c:pt>
                <c:pt idx="16">
                  <c:v>0.5450432855209251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FL_Data2!$AM$90:$AM$106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6.3191153238546605</c:v>
                </c:pt>
                <c:pt idx="7">
                  <c:v>0</c:v>
                </c:pt>
                <c:pt idx="8">
                  <c:v>0</c:v>
                </c:pt>
                <c:pt idx="9">
                  <c:v>2.7917364600781687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FL_Data2!$AN$90:$AN$106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FL_Data2!$AO$90:$AO$106</c:f>
              <c:numCache>
                <c:ptCount val="17"/>
                <c:pt idx="2">
                  <c:v>6.779070915777158</c:v>
                </c:pt>
                <c:pt idx="5">
                  <c:v>37.77181462972016</c:v>
                </c:pt>
                <c:pt idx="6">
                  <c:v>42.450131076423546</c:v>
                </c:pt>
                <c:pt idx="7">
                  <c:v>0.6897641508250834</c:v>
                </c:pt>
                <c:pt idx="8">
                  <c:v>0.7817870087445884</c:v>
                </c:pt>
                <c:pt idx="9">
                  <c:v>0.5793601777940514</c:v>
                </c:pt>
                <c:pt idx="10">
                  <c:v>0.33494815560798114</c:v>
                </c:pt>
                <c:pt idx="11">
                  <c:v>0.10686500812174062</c:v>
                </c:pt>
                <c:pt idx="12">
                  <c:v>0.10180531362653941</c:v>
                </c:pt>
                <c:pt idx="13">
                  <c:v>0.29055282032358865</c:v>
                </c:pt>
                <c:pt idx="14">
                  <c:v>0.3245994442857514</c:v>
                </c:pt>
                <c:pt idx="15">
                  <c:v>0.13382515564980813</c:v>
                </c:pt>
                <c:pt idx="16">
                  <c:v>0.21418752460479187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FL_Data2!$AQ$90:$AQ$105</c:f>
              <c:numCache>
                <c:ptCount val="16"/>
                <c:pt idx="2">
                  <c:v>12.245445597229324</c:v>
                </c:pt>
                <c:pt idx="5">
                  <c:v>16.96676358903281</c:v>
                </c:pt>
                <c:pt idx="6">
                  <c:v>22.171710321936082</c:v>
                </c:pt>
                <c:pt idx="7">
                  <c:v>4.2478452555294</c:v>
                </c:pt>
                <c:pt idx="8">
                  <c:v>2.1370259536534753</c:v>
                </c:pt>
                <c:pt idx="9">
                  <c:v>0.8811698084566386</c:v>
                </c:pt>
                <c:pt idx="10">
                  <c:v>0.46669023938511234</c:v>
                </c:pt>
                <c:pt idx="11">
                  <c:v>0.40109447221625755</c:v>
                </c:pt>
                <c:pt idx="12">
                  <c:v>0.5287125082029746</c:v>
                </c:pt>
                <c:pt idx="13">
                  <c:v>0.3950949721669455</c:v>
                </c:pt>
                <c:pt idx="14">
                  <c:v>0.42905740175096285</c:v>
                </c:pt>
                <c:pt idx="15">
                  <c:v>0.32867751570776677</c:v>
                </c:pt>
              </c:numCache>
            </c:numRef>
          </c:yVal>
          <c:smooth val="0"/>
        </c:ser>
        <c:axId val="6000570"/>
        <c:axId val="54005131"/>
      </c:scatterChart>
      <c:val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crossBetween val="midCat"/>
        <c:dispUnits/>
        <c:majorUnit val="1"/>
      </c:val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FLORIDA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FL_Data2!$K$47:$K$63</c:f>
              <c:numCache>
                <c:ptCount val="17"/>
                <c:pt idx="2">
                  <c:v>1181</c:v>
                </c:pt>
                <c:pt idx="5">
                  <c:v>856</c:v>
                </c:pt>
                <c:pt idx="6">
                  <c:v>907</c:v>
                </c:pt>
                <c:pt idx="7">
                  <c:v>168</c:v>
                </c:pt>
                <c:pt idx="8">
                  <c:v>191</c:v>
                </c:pt>
                <c:pt idx="9">
                  <c:v>409</c:v>
                </c:pt>
                <c:pt idx="10">
                  <c:v>609</c:v>
                </c:pt>
                <c:pt idx="11">
                  <c:v>602</c:v>
                </c:pt>
                <c:pt idx="12">
                  <c:v>463</c:v>
                </c:pt>
                <c:pt idx="13">
                  <c:v>179</c:v>
                </c:pt>
                <c:pt idx="14">
                  <c:v>140</c:v>
                </c:pt>
                <c:pt idx="15">
                  <c:v>131</c:v>
                </c:pt>
                <c:pt idx="16">
                  <c:v>106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FL_Data2!$L$47:$L$63</c:f>
              <c:numCache>
                <c:ptCount val="17"/>
                <c:pt idx="2">
                  <c:v>1128</c:v>
                </c:pt>
                <c:pt idx="5">
                  <c:v>1284</c:v>
                </c:pt>
                <c:pt idx="6">
                  <c:v>1708</c:v>
                </c:pt>
                <c:pt idx="7">
                  <c:v>459</c:v>
                </c:pt>
                <c:pt idx="8">
                  <c:v>616</c:v>
                </c:pt>
                <c:pt idx="9">
                  <c:v>1346</c:v>
                </c:pt>
                <c:pt idx="10">
                  <c:v>1656</c:v>
                </c:pt>
                <c:pt idx="11">
                  <c:v>1461</c:v>
                </c:pt>
                <c:pt idx="12">
                  <c:v>979</c:v>
                </c:pt>
                <c:pt idx="13">
                  <c:v>521</c:v>
                </c:pt>
                <c:pt idx="14">
                  <c:v>364</c:v>
                </c:pt>
                <c:pt idx="15">
                  <c:v>361</c:v>
                </c:pt>
                <c:pt idx="16">
                  <c:v>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FL_Data2!$M$47:$M$63</c:f>
              <c:numCache>
                <c:ptCount val="17"/>
                <c:pt idx="2">
                  <c:v>112</c:v>
                </c:pt>
                <c:pt idx="5">
                  <c:v>556</c:v>
                </c:pt>
                <c:pt idx="6">
                  <c:v>653</c:v>
                </c:pt>
                <c:pt idx="7">
                  <c:v>14</c:v>
                </c:pt>
                <c:pt idx="8">
                  <c:v>32</c:v>
                </c:pt>
                <c:pt idx="9">
                  <c:v>56</c:v>
                </c:pt>
                <c:pt idx="10">
                  <c:v>113</c:v>
                </c:pt>
                <c:pt idx="11">
                  <c:v>98</c:v>
                </c:pt>
                <c:pt idx="12">
                  <c:v>82</c:v>
                </c:pt>
                <c:pt idx="13">
                  <c:v>40</c:v>
                </c:pt>
                <c:pt idx="14">
                  <c:v>33</c:v>
                </c:pt>
                <c:pt idx="15">
                  <c:v>24</c:v>
                </c:pt>
                <c:pt idx="16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FL_Data2!$N$47:$N$63</c:f>
              <c:numCache>
                <c:ptCount val="17"/>
                <c:pt idx="2">
                  <c:v>2421</c:v>
                </c:pt>
                <c:pt idx="5">
                  <c:v>2696</c:v>
                </c:pt>
                <c:pt idx="6">
                  <c:v>3268</c:v>
                </c:pt>
                <c:pt idx="7">
                  <c:v>641</c:v>
                </c:pt>
                <c:pt idx="8">
                  <c:v>839</c:v>
                </c:pt>
                <c:pt idx="9">
                  <c:v>1811</c:v>
                </c:pt>
                <c:pt idx="10">
                  <c:v>2378</c:v>
                </c:pt>
                <c:pt idx="11">
                  <c:v>2161</c:v>
                </c:pt>
                <c:pt idx="12">
                  <c:v>1524</c:v>
                </c:pt>
                <c:pt idx="13">
                  <c:v>740</c:v>
                </c:pt>
                <c:pt idx="14">
                  <c:v>537</c:v>
                </c:pt>
                <c:pt idx="15">
                  <c:v>516</c:v>
                </c:pt>
                <c:pt idx="16">
                  <c:v>428</c:v>
                </c:pt>
              </c:numCache>
            </c:numRef>
          </c:yVal>
          <c:smooth val="0"/>
        </c:ser>
        <c:axId val="16284132"/>
        <c:axId val="12339461"/>
      </c:scatterChart>
      <c:val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crossBetween val="midCat"/>
        <c:dispUnits/>
        <c:majorUnit val="1"/>
      </c:val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FL_Data2!$B$47:$B$63</c:f>
              <c:numCache>
                <c:ptCount val="17"/>
                <c:pt idx="2">
                  <c:v>1181</c:v>
                </c:pt>
                <c:pt idx="5">
                  <c:v>856</c:v>
                </c:pt>
                <c:pt idx="6">
                  <c:v>907</c:v>
                </c:pt>
                <c:pt idx="7">
                  <c:v>168</c:v>
                </c:pt>
                <c:pt idx="8">
                  <c:v>191</c:v>
                </c:pt>
                <c:pt idx="9">
                  <c:v>409</c:v>
                </c:pt>
                <c:pt idx="10">
                  <c:v>609</c:v>
                </c:pt>
                <c:pt idx="11">
                  <c:v>602</c:v>
                </c:pt>
                <c:pt idx="12">
                  <c:v>463</c:v>
                </c:pt>
                <c:pt idx="13">
                  <c:v>179</c:v>
                </c:pt>
                <c:pt idx="14">
                  <c:v>140</c:v>
                </c:pt>
                <c:pt idx="15">
                  <c:v>131</c:v>
                </c:pt>
                <c:pt idx="16">
                  <c:v>106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FL_Data2!$C$47:$C$63</c:f>
              <c:numCache>
                <c:ptCount val="17"/>
                <c:pt idx="2">
                  <c:v>1128</c:v>
                </c:pt>
                <c:pt idx="5">
                  <c:v>1284</c:v>
                </c:pt>
                <c:pt idx="6">
                  <c:v>1708</c:v>
                </c:pt>
                <c:pt idx="7">
                  <c:v>459</c:v>
                </c:pt>
                <c:pt idx="8">
                  <c:v>616</c:v>
                </c:pt>
                <c:pt idx="9">
                  <c:v>1346</c:v>
                </c:pt>
                <c:pt idx="10">
                  <c:v>1656</c:v>
                </c:pt>
                <c:pt idx="11">
                  <c:v>1461</c:v>
                </c:pt>
                <c:pt idx="12">
                  <c:v>979</c:v>
                </c:pt>
                <c:pt idx="13">
                  <c:v>521</c:v>
                </c:pt>
                <c:pt idx="14">
                  <c:v>364</c:v>
                </c:pt>
                <c:pt idx="15">
                  <c:v>361</c:v>
                </c:pt>
                <c:pt idx="16">
                  <c:v>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FL_Data2!$D$47:$D$63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FL_Data2!$E$47:$E$63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FL_Data2!$F$47:$F$63</c:f>
              <c:numCache>
                <c:ptCount val="17"/>
                <c:pt idx="2">
                  <c:v>112</c:v>
                </c:pt>
                <c:pt idx="5">
                  <c:v>556</c:v>
                </c:pt>
                <c:pt idx="6">
                  <c:v>651</c:v>
                </c:pt>
                <c:pt idx="7">
                  <c:v>14</c:v>
                </c:pt>
                <c:pt idx="8">
                  <c:v>31</c:v>
                </c:pt>
                <c:pt idx="9">
                  <c:v>53</c:v>
                </c:pt>
                <c:pt idx="10">
                  <c:v>112</c:v>
                </c:pt>
                <c:pt idx="11">
                  <c:v>98</c:v>
                </c:pt>
                <c:pt idx="12">
                  <c:v>81</c:v>
                </c:pt>
                <c:pt idx="13">
                  <c:v>40</c:v>
                </c:pt>
                <c:pt idx="14">
                  <c:v>33</c:v>
                </c:pt>
                <c:pt idx="15">
                  <c:v>24</c:v>
                </c:pt>
                <c:pt idx="16">
                  <c:v>14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FL_Data2!$G$46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FL_Data2!$G$47:$G$63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FL_Data2!$H$46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FL_Data2!$H$47:$H$63</c:f>
              <c:numCache>
                <c:ptCount val="17"/>
                <c:pt idx="2">
                  <c:v>2421</c:v>
                </c:pt>
                <c:pt idx="5">
                  <c:v>2696</c:v>
                </c:pt>
                <c:pt idx="6">
                  <c:v>3268</c:v>
                </c:pt>
                <c:pt idx="7">
                  <c:v>641</c:v>
                </c:pt>
                <c:pt idx="8">
                  <c:v>839</c:v>
                </c:pt>
                <c:pt idx="9">
                  <c:v>1811</c:v>
                </c:pt>
                <c:pt idx="10">
                  <c:v>2378</c:v>
                </c:pt>
                <c:pt idx="11">
                  <c:v>2161</c:v>
                </c:pt>
                <c:pt idx="12">
                  <c:v>1524</c:v>
                </c:pt>
                <c:pt idx="13">
                  <c:v>740</c:v>
                </c:pt>
                <c:pt idx="14">
                  <c:v>537</c:v>
                </c:pt>
                <c:pt idx="15">
                  <c:v>516</c:v>
                </c:pt>
                <c:pt idx="16">
                  <c:v>428</c:v>
                </c:pt>
              </c:numCache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crossBetween val="midCat"/>
        <c:dispUnits/>
        <c:majorUnit val="1"/>
      </c:valAx>
      <c:valAx>
        <c:axId val="5997225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crossBetween val="midCat"/>
        <c:dispUnits/>
        <c:majorUnit val="3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FLORIDA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FL_Data2!$AK$47:$AK$63</c:f>
              <c:numCache>
                <c:ptCount val="17"/>
                <c:pt idx="2">
                  <c:v>13.846508463956754</c:v>
                </c:pt>
                <c:pt idx="5">
                  <c:v>9.39852719808604</c:v>
                </c:pt>
                <c:pt idx="6">
                  <c:v>9.749279069297488</c:v>
                </c:pt>
                <c:pt idx="7">
                  <c:v>1.7648842246453897</c:v>
                </c:pt>
                <c:pt idx="8">
                  <c:v>1.9781424579486788</c:v>
                </c:pt>
                <c:pt idx="9">
                  <c:v>4.198798425029684</c:v>
                </c:pt>
                <c:pt idx="10">
                  <c:v>6.200835595688007</c:v>
                </c:pt>
                <c:pt idx="11">
                  <c:v>6.068645656719699</c:v>
                </c:pt>
                <c:pt idx="12">
                  <c:v>4.636047260046004</c:v>
                </c:pt>
                <c:pt idx="13">
                  <c:v>1.7788625416268742</c:v>
                </c:pt>
                <c:pt idx="14">
                  <c:v>1.3789466561380805</c:v>
                </c:pt>
                <c:pt idx="15">
                  <c:v>1.280978284093408</c:v>
                </c:pt>
                <c:pt idx="16">
                  <c:v>1.0315813772701359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FL_Data2!$AL$47:$AL$63</c:f>
              <c:numCache>
                <c:ptCount val="17"/>
                <c:pt idx="2">
                  <c:v>75.24208540643733</c:v>
                </c:pt>
                <c:pt idx="5">
                  <c:v>79.35119888908322</c:v>
                </c:pt>
                <c:pt idx="6">
                  <c:v>102.79032398812014</c:v>
                </c:pt>
                <c:pt idx="7">
                  <c:v>26.649743982470394</c:v>
                </c:pt>
                <c:pt idx="8">
                  <c:v>34.68245844579796</c:v>
                </c:pt>
                <c:pt idx="9">
                  <c:v>73.50933339158738</c:v>
                </c:pt>
                <c:pt idx="10">
                  <c:v>88.06458920740806</c:v>
                </c:pt>
                <c:pt idx="11">
                  <c:v>75.43058940151171</c:v>
                </c:pt>
                <c:pt idx="12">
                  <c:v>49.29389888557521</c:v>
                </c:pt>
                <c:pt idx="13">
                  <c:v>25.568870562623122</c:v>
                </c:pt>
                <c:pt idx="14">
                  <c:v>17.352627802818848</c:v>
                </c:pt>
                <c:pt idx="15">
                  <c:v>16.78398408078629</c:v>
                </c:pt>
                <c:pt idx="16">
                  <c:v>13.989444328370412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FL_Data2!$AR$47:$AR$63</c:f>
              <c:numCache>
                <c:ptCount val="17"/>
                <c:pt idx="2">
                  <c:v>8.467067642798607</c:v>
                </c:pt>
                <c:pt idx="5">
                  <c:v>35.17918607005466</c:v>
                </c:pt>
                <c:pt idx="6">
                  <c:v>39.035436165703935</c:v>
                </c:pt>
                <c:pt idx="7">
                  <c:v>0.7878517758179028</c:v>
                </c:pt>
                <c:pt idx="8">
                  <c:v>1.722411807132938</c:v>
                </c:pt>
                <c:pt idx="9">
                  <c:v>2.897301525791416</c:v>
                </c:pt>
                <c:pt idx="10">
                  <c:v>5.616586924386822</c:v>
                </c:pt>
                <c:pt idx="11">
                  <c:v>4.655411654775573</c:v>
                </c:pt>
                <c:pt idx="12">
                  <c:v>3.706382209365395</c:v>
                </c:pt>
                <c:pt idx="13">
                  <c:v>1.7191974614330285</c:v>
                </c:pt>
                <c:pt idx="14">
                  <c:v>1.3563457251270856</c:v>
                </c:pt>
                <c:pt idx="15">
                  <c:v>0.9483126159954259</c:v>
                </c:pt>
                <c:pt idx="16">
                  <c:v>0.5314912353298928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FL_Data2!$AQ$47:$AQ$63</c:f>
              <c:numCache>
                <c:ptCount val="17"/>
                <c:pt idx="2">
                  <c:v>21.3282185545987</c:v>
                </c:pt>
                <c:pt idx="5">
                  <c:v>21.907277124536613</c:v>
                </c:pt>
                <c:pt idx="6">
                  <c:v>25.859082559631375</c:v>
                </c:pt>
                <c:pt idx="7">
                  <c:v>4.9238133974581295</c:v>
                </c:pt>
                <c:pt idx="8">
                  <c:v>6.313256250405865</c:v>
                </c:pt>
                <c:pt idx="9">
                  <c:v>13.410071622814893</c:v>
                </c:pt>
                <c:pt idx="10">
                  <c:v>17.340459207153078</c:v>
                </c:pt>
                <c:pt idx="11">
                  <c:v>15.477949186773797</c:v>
                </c:pt>
                <c:pt idx="12">
                  <c:v>10.743438166684443</c:v>
                </c:pt>
                <c:pt idx="13">
                  <c:v>5.129303147430521</c:v>
                </c:pt>
                <c:pt idx="14">
                  <c:v>3.657203567305826</c:v>
                </c:pt>
                <c:pt idx="15">
                  <c:v>3.46117547153485</c:v>
                </c:pt>
                <c:pt idx="16">
                  <c:v>2.8323280333505303</c:v>
                </c:pt>
              </c:numCache>
            </c:numRef>
          </c:yVal>
          <c:smooth val="0"/>
        </c:ser>
        <c:axId val="2879384"/>
        <c:axId val="25914457"/>
      </c:scatterChart>
      <c:val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crossBetween val="midCat"/>
        <c:dispUnits/>
        <c:majorUnit val="1"/>
      </c:val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FL_Data2!$AK$47:$AK$63</c:f>
              <c:numCache>
                <c:ptCount val="17"/>
                <c:pt idx="2">
                  <c:v>13.846508463956754</c:v>
                </c:pt>
                <c:pt idx="5">
                  <c:v>9.39852719808604</c:v>
                </c:pt>
                <c:pt idx="6">
                  <c:v>9.749279069297488</c:v>
                </c:pt>
                <c:pt idx="7">
                  <c:v>1.7648842246453897</c:v>
                </c:pt>
                <c:pt idx="8">
                  <c:v>1.9781424579486788</c:v>
                </c:pt>
                <c:pt idx="9">
                  <c:v>4.198798425029684</c:v>
                </c:pt>
                <c:pt idx="10">
                  <c:v>6.200835595688007</c:v>
                </c:pt>
                <c:pt idx="11">
                  <c:v>6.068645656719699</c:v>
                </c:pt>
                <c:pt idx="12">
                  <c:v>4.636047260046004</c:v>
                </c:pt>
                <c:pt idx="13">
                  <c:v>1.7788625416268742</c:v>
                </c:pt>
                <c:pt idx="14">
                  <c:v>1.3789466561380805</c:v>
                </c:pt>
                <c:pt idx="15">
                  <c:v>1.280978284093408</c:v>
                </c:pt>
                <c:pt idx="16">
                  <c:v>1.0315813772701359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FL_Data2!$AL$47:$AL$63</c:f>
              <c:numCache>
                <c:ptCount val="17"/>
                <c:pt idx="2">
                  <c:v>75.24208540643733</c:v>
                </c:pt>
                <c:pt idx="5">
                  <c:v>79.35119888908322</c:v>
                </c:pt>
                <c:pt idx="6">
                  <c:v>102.79032398812014</c:v>
                </c:pt>
                <c:pt idx="7">
                  <c:v>26.649743982470394</c:v>
                </c:pt>
                <c:pt idx="8">
                  <c:v>34.68245844579796</c:v>
                </c:pt>
                <c:pt idx="9">
                  <c:v>73.50933339158738</c:v>
                </c:pt>
                <c:pt idx="10">
                  <c:v>88.06458920740806</c:v>
                </c:pt>
                <c:pt idx="11">
                  <c:v>75.43058940151171</c:v>
                </c:pt>
                <c:pt idx="12">
                  <c:v>49.29389888557521</c:v>
                </c:pt>
                <c:pt idx="13">
                  <c:v>25.568870562623122</c:v>
                </c:pt>
                <c:pt idx="14">
                  <c:v>17.352627802818848</c:v>
                </c:pt>
                <c:pt idx="15">
                  <c:v>16.78398408078629</c:v>
                </c:pt>
                <c:pt idx="16">
                  <c:v>13.989444328370412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FL_Data2!$AM$47:$AM$63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6.3191153238546605</c:v>
                </c:pt>
                <c:pt idx="7">
                  <c:v>0</c:v>
                </c:pt>
                <c:pt idx="8">
                  <c:v>2.883256927024767</c:v>
                </c:pt>
                <c:pt idx="9">
                  <c:v>8.375209380234507</c:v>
                </c:pt>
                <c:pt idx="10">
                  <c:v>2.695999137280276</c:v>
                </c:pt>
                <c:pt idx="11">
                  <c:v>0</c:v>
                </c:pt>
                <c:pt idx="12">
                  <c:v>2.5370407956159933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FL_Data2!$AN$47:$AN$63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FL_Data2!$AO$47:$AO$63</c:f>
              <c:numCache>
                <c:ptCount val="17"/>
                <c:pt idx="2">
                  <c:v>9.373530155148663</c:v>
                </c:pt>
                <c:pt idx="5">
                  <c:v>39.10824754957991</c:v>
                </c:pt>
                <c:pt idx="6">
                  <c:v>43.31510239929738</c:v>
                </c:pt>
                <c:pt idx="7">
                  <c:v>0.8778816465046514</c:v>
                </c:pt>
                <c:pt idx="8">
                  <c:v>1.8642613285447875</c:v>
                </c:pt>
                <c:pt idx="9">
                  <c:v>3.070608942308472</c:v>
                </c:pt>
                <c:pt idx="10">
                  <c:v>6.252365571348981</c:v>
                </c:pt>
                <c:pt idx="11">
                  <c:v>5.23638539796529</c:v>
                </c:pt>
                <c:pt idx="12">
                  <c:v>4.123115201874847</c:v>
                </c:pt>
                <c:pt idx="13">
                  <c:v>1.9370188021572576</c:v>
                </c:pt>
                <c:pt idx="14">
                  <c:v>1.5302545230613995</c:v>
                </c:pt>
                <c:pt idx="15">
                  <c:v>1.070601245198465</c:v>
                </c:pt>
                <c:pt idx="16">
                  <c:v>0.5997250688934174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FL_Data2!$AQ$47:$AQ$63</c:f>
              <c:numCache>
                <c:ptCount val="17"/>
                <c:pt idx="2">
                  <c:v>21.3282185545987</c:v>
                </c:pt>
                <c:pt idx="5">
                  <c:v>21.907277124536613</c:v>
                </c:pt>
                <c:pt idx="6">
                  <c:v>25.859082559631375</c:v>
                </c:pt>
                <c:pt idx="7">
                  <c:v>4.9238133974581295</c:v>
                </c:pt>
                <c:pt idx="8">
                  <c:v>6.313256250405865</c:v>
                </c:pt>
                <c:pt idx="9">
                  <c:v>13.410071622814893</c:v>
                </c:pt>
                <c:pt idx="10">
                  <c:v>17.340459207153078</c:v>
                </c:pt>
                <c:pt idx="11">
                  <c:v>15.477949186773797</c:v>
                </c:pt>
                <c:pt idx="12">
                  <c:v>10.743438166684443</c:v>
                </c:pt>
                <c:pt idx="13">
                  <c:v>5.129303147430521</c:v>
                </c:pt>
                <c:pt idx="14">
                  <c:v>3.657203567305826</c:v>
                </c:pt>
                <c:pt idx="15">
                  <c:v>3.46117547153485</c:v>
                </c:pt>
                <c:pt idx="16">
                  <c:v>2.8323280333505303</c:v>
                </c:pt>
              </c:numCache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crossBetween val="midCat"/>
        <c:dispUnits/>
        <c:majorUnit val="1"/>
      </c:val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FL_Data3!$L$4:$L$20</c:f>
              <c:numCache>
                <c:ptCount val="17"/>
                <c:pt idx="2">
                  <c:v>18.114187617962052</c:v>
                </c:pt>
                <c:pt idx="5">
                  <c:v>24.144113678260748</c:v>
                </c:pt>
                <c:pt idx="6">
                  <c:v>25.141746133502565</c:v>
                </c:pt>
                <c:pt idx="7">
                  <c:v>24.351200194809604</c:v>
                </c:pt>
                <c:pt idx="8">
                  <c:v>22.867741084558546</c:v>
                </c:pt>
                <c:pt idx="9">
                  <c:v>23.406504667647138</c:v>
                </c:pt>
                <c:pt idx="10">
                  <c:v>22.35966333026414</c:v>
                </c:pt>
                <c:pt idx="11">
                  <c:v>20.181775090951557</c:v>
                </c:pt>
                <c:pt idx="12">
                  <c:v>21.287767764271717</c:v>
                </c:pt>
                <c:pt idx="13">
                  <c:v>22.04199506887378</c:v>
                </c:pt>
                <c:pt idx="14">
                  <c:v>21.29487621836093</c:v>
                </c:pt>
                <c:pt idx="15">
                  <c:v>22.060206174921593</c:v>
                </c:pt>
                <c:pt idx="16">
                  <c:v>21.400447628462537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FL_Data3!$M$4:$M$20</c:f>
              <c:numCache>
                <c:ptCount val="17"/>
                <c:pt idx="2">
                  <c:v>86.44835344569397</c:v>
                </c:pt>
                <c:pt idx="5">
                  <c:v>146.96039794255444</c:v>
                </c:pt>
                <c:pt idx="6">
                  <c:v>177.05452761888142</c:v>
                </c:pt>
                <c:pt idx="7">
                  <c:v>164.13687633647885</c:v>
                </c:pt>
                <c:pt idx="8">
                  <c:v>152.918112238291</c:v>
                </c:pt>
                <c:pt idx="9">
                  <c:v>135.54990005788997</c:v>
                </c:pt>
                <c:pt idx="10">
                  <c:v>127.25758573268568</c:v>
                </c:pt>
                <c:pt idx="11">
                  <c:v>110.74511585642891</c:v>
                </c:pt>
                <c:pt idx="12">
                  <c:v>111.83018327360834</c:v>
                </c:pt>
                <c:pt idx="13">
                  <c:v>110.32403267711474</c:v>
                </c:pt>
                <c:pt idx="14">
                  <c:v>110.98054265099528</c:v>
                </c:pt>
                <c:pt idx="15">
                  <c:v>104.14438875612545</c:v>
                </c:pt>
                <c:pt idx="16">
                  <c:v>101.69599302344594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FL_Data3!$N$4:$N$20</c:f>
              <c:numCache>
                <c:ptCount val="17"/>
                <c:pt idx="2">
                  <c:v>28.32958081892931</c:v>
                </c:pt>
                <c:pt idx="5">
                  <c:v>42.67227848616992</c:v>
                </c:pt>
                <c:pt idx="6">
                  <c:v>48.16283104422326</c:v>
                </c:pt>
                <c:pt idx="7">
                  <c:v>45.76839802867637</c:v>
                </c:pt>
                <c:pt idx="8">
                  <c:v>43.07344608650537</c:v>
                </c:pt>
                <c:pt idx="9">
                  <c:v>41.15126052308247</c:v>
                </c:pt>
                <c:pt idx="10">
                  <c:v>39.216540851560396</c:v>
                </c:pt>
                <c:pt idx="11">
                  <c:v>34.97594318024351</c:v>
                </c:pt>
                <c:pt idx="12">
                  <c:v>36.30668095547959</c:v>
                </c:pt>
                <c:pt idx="13">
                  <c:v>36.908346641604915</c:v>
                </c:pt>
                <c:pt idx="14">
                  <c:v>36.652037959430025</c:v>
                </c:pt>
                <c:pt idx="15">
                  <c:v>36.32421266501522</c:v>
                </c:pt>
                <c:pt idx="16">
                  <c:v>35.569031571803364</c:v>
                </c:pt>
              </c:numCache>
            </c:numRef>
          </c:yVal>
          <c:smooth val="1"/>
        </c:ser>
        <c:axId val="65707794"/>
        <c:axId val="54499235"/>
      </c:scatterChart>
      <c:val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At val="0"/>
        <c:crossBetween val="midCat"/>
        <c:dispUnits/>
        <c:majorUnit val="1"/>
      </c:valAx>
      <c:valAx>
        <c:axId val="544992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FL_Data2!$Q$4:$Q$20</c:f>
              <c:numCache>
                <c:ptCount val="17"/>
                <c:pt idx="2">
                  <c:v>48.40300610615312</c:v>
                </c:pt>
                <c:pt idx="5">
                  <c:v>35.850638113778935</c:v>
                </c:pt>
                <c:pt idx="6">
                  <c:v>34.261619925475586</c:v>
                </c:pt>
                <c:pt idx="7">
                  <c:v>34.9705867041491</c:v>
                </c:pt>
                <c:pt idx="8">
                  <c:v>35.611499707268976</c:v>
                </c:pt>
                <c:pt idx="9">
                  <c:v>38.415841584158414</c:v>
                </c:pt>
                <c:pt idx="10">
                  <c:v>39.98674472550536</c:v>
                </c:pt>
                <c:pt idx="11">
                  <c:v>39.73428357749329</c:v>
                </c:pt>
                <c:pt idx="12">
                  <c:v>39.58675986842105</c:v>
                </c:pt>
                <c:pt idx="13">
                  <c:v>40.08557021341619</c:v>
                </c:pt>
                <c:pt idx="14">
                  <c:v>38.80509591448236</c:v>
                </c:pt>
                <c:pt idx="15">
                  <c:v>38.759061426936285</c:v>
                </c:pt>
                <c:pt idx="16">
                  <c:v>38.401576919630855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FL_Data2!$R$4:$R$20</c:f>
              <c:numCache>
                <c:ptCount val="17"/>
                <c:pt idx="2">
                  <c:v>45.4908407703147</c:v>
                </c:pt>
                <c:pt idx="5">
                  <c:v>57.37075492104694</c:v>
                </c:pt>
                <c:pt idx="6">
                  <c:v>59.29049268919832</c:v>
                </c:pt>
                <c:pt idx="7">
                  <c:v>59.865167369462235</c:v>
                </c:pt>
                <c:pt idx="8">
                  <c:v>59.34736388007272</c:v>
                </c:pt>
                <c:pt idx="9">
                  <c:v>57.06164164803577</c:v>
                </c:pt>
                <c:pt idx="10">
                  <c:v>55.6279686291837</c:v>
                </c:pt>
                <c:pt idx="11">
                  <c:v>53.32805419911134</c:v>
                </c:pt>
                <c:pt idx="12">
                  <c:v>52.01480263157895</c:v>
                </c:pt>
                <c:pt idx="13">
                  <c:v>50.48642591555035</c:v>
                </c:pt>
                <c:pt idx="14">
                  <c:v>51.92561136330356</c:v>
                </c:pt>
                <c:pt idx="15">
                  <c:v>52.09366653948875</c:v>
                </c:pt>
                <c:pt idx="16">
                  <c:v>52.463936923214774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FL_Data2!$S$4:$S$20</c:f>
              <c:numCache>
                <c:ptCount val="17"/>
                <c:pt idx="2">
                  <c:v>0.09981211836542978</c:v>
                </c:pt>
                <c:pt idx="5">
                  <c:v>0.02974259139087173</c:v>
                </c:pt>
                <c:pt idx="6">
                  <c:v>0.03486522411801878</c:v>
                </c:pt>
                <c:pt idx="7">
                  <c:v>0.015617679212868968</c:v>
                </c:pt>
                <c:pt idx="8">
                  <c:v>0.0246510338027301</c:v>
                </c:pt>
                <c:pt idx="9">
                  <c:v>0.03832641328648994</c:v>
                </c:pt>
                <c:pt idx="10">
                  <c:v>0.011046062078868883</c:v>
                </c:pt>
                <c:pt idx="11">
                  <c:v>0.03519422814658396</c:v>
                </c:pt>
                <c:pt idx="12">
                  <c:v>0.04625822368421052</c:v>
                </c:pt>
                <c:pt idx="13">
                  <c:v>0.03565425559007793</c:v>
                </c:pt>
                <c:pt idx="14">
                  <c:v>0.05369258554205105</c:v>
                </c:pt>
                <c:pt idx="15">
                  <c:v>0.05246089278901182</c:v>
                </c:pt>
                <c:pt idx="16">
                  <c:v>0.06271839440910312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FL_Data2!$T$4:$T$20</c:f>
              <c:numCache>
                <c:ptCount val="17"/>
                <c:pt idx="2">
                  <c:v>0.011742602160638799</c:v>
                </c:pt>
                <c:pt idx="5">
                  <c:v>0.0027038719446247023</c:v>
                </c:pt>
                <c:pt idx="6">
                  <c:v>0.006537229522128521</c:v>
                </c:pt>
                <c:pt idx="7">
                  <c:v>0.005205893070956323</c:v>
                </c:pt>
                <c:pt idx="8">
                  <c:v>0.006162758450682525</c:v>
                </c:pt>
                <c:pt idx="9">
                  <c:v>0.012775471095496647</c:v>
                </c:pt>
                <c:pt idx="10">
                  <c:v>0.014728082771825178</c:v>
                </c:pt>
                <c:pt idx="11">
                  <c:v>0.004399278518322995</c:v>
                </c:pt>
                <c:pt idx="12">
                  <c:v>0.005139802631578947</c:v>
                </c:pt>
                <c:pt idx="13">
                  <c:v>0</c:v>
                </c:pt>
                <c:pt idx="14">
                  <c:v>0.004881144140186459</c:v>
                </c:pt>
                <c:pt idx="15">
                  <c:v>0.02384586035864174</c:v>
                </c:pt>
                <c:pt idx="16">
                  <c:v>0.004479885314935937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FL_Data2!$U$4:$U$20</c:f>
              <c:numCache>
                <c:ptCount val="17"/>
                <c:pt idx="2">
                  <c:v>5.994598403006106</c:v>
                </c:pt>
                <c:pt idx="5">
                  <c:v>6.746160501838633</c:v>
                </c:pt>
                <c:pt idx="6">
                  <c:v>6.406484931685952</c:v>
                </c:pt>
                <c:pt idx="7">
                  <c:v>5.143422354104846</c:v>
                </c:pt>
                <c:pt idx="8">
                  <c:v>5.010322620404893</c:v>
                </c:pt>
                <c:pt idx="9">
                  <c:v>4.471414883423827</c:v>
                </c:pt>
                <c:pt idx="10">
                  <c:v>4.359512500460252</c:v>
                </c:pt>
                <c:pt idx="11">
                  <c:v>6.898068716730456</c:v>
                </c:pt>
                <c:pt idx="12">
                  <c:v>8.34703947368421</c:v>
                </c:pt>
                <c:pt idx="13">
                  <c:v>9.392349615443386</c:v>
                </c:pt>
                <c:pt idx="14">
                  <c:v>9.210718992531849</c:v>
                </c:pt>
                <c:pt idx="15">
                  <c:v>9.070965280427318</c:v>
                </c:pt>
                <c:pt idx="16">
                  <c:v>9.067287877430338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FL_Data2!$V$4:$V$20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4048460"/>
        <c:axId val="38000685"/>
      </c:scatterChart>
      <c:val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crossBetween val="midCat"/>
        <c:dispUnits/>
        <c:majorUnit val="1"/>
      </c:valAx>
      <c:valAx>
        <c:axId val="380006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919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FL_Data2!$R$4:$R$20</c:f>
              <c:numCache>
                <c:ptCount val="17"/>
                <c:pt idx="2">
                  <c:v>45.4908407703147</c:v>
                </c:pt>
                <c:pt idx="5">
                  <c:v>57.37075492104694</c:v>
                </c:pt>
                <c:pt idx="6">
                  <c:v>59.29049268919832</c:v>
                </c:pt>
                <c:pt idx="7">
                  <c:v>59.865167369462235</c:v>
                </c:pt>
                <c:pt idx="8">
                  <c:v>59.34736388007272</c:v>
                </c:pt>
                <c:pt idx="9">
                  <c:v>57.06164164803577</c:v>
                </c:pt>
                <c:pt idx="10">
                  <c:v>55.6279686291837</c:v>
                </c:pt>
                <c:pt idx="11">
                  <c:v>53.32805419911134</c:v>
                </c:pt>
                <c:pt idx="12">
                  <c:v>52.01480263157895</c:v>
                </c:pt>
                <c:pt idx="13">
                  <c:v>50.48642591555035</c:v>
                </c:pt>
                <c:pt idx="14">
                  <c:v>51.92561136330356</c:v>
                </c:pt>
                <c:pt idx="15">
                  <c:v>52.09366653948875</c:v>
                </c:pt>
                <c:pt idx="16">
                  <c:v>52.463936923214774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FL_Data2!$S$4:$S$20</c:f>
              <c:numCache>
                <c:ptCount val="17"/>
                <c:pt idx="2">
                  <c:v>0.09981211836542978</c:v>
                </c:pt>
                <c:pt idx="5">
                  <c:v>0.02974259139087173</c:v>
                </c:pt>
                <c:pt idx="6">
                  <c:v>0.03486522411801878</c:v>
                </c:pt>
                <c:pt idx="7">
                  <c:v>0.015617679212868968</c:v>
                </c:pt>
                <c:pt idx="8">
                  <c:v>0.0246510338027301</c:v>
                </c:pt>
                <c:pt idx="9">
                  <c:v>0.03832641328648994</c:v>
                </c:pt>
                <c:pt idx="10">
                  <c:v>0.011046062078868883</c:v>
                </c:pt>
                <c:pt idx="11">
                  <c:v>0.03519422814658396</c:v>
                </c:pt>
                <c:pt idx="12">
                  <c:v>0.04625822368421052</c:v>
                </c:pt>
                <c:pt idx="13">
                  <c:v>0.03565425559007793</c:v>
                </c:pt>
                <c:pt idx="14">
                  <c:v>0.05369258554205105</c:v>
                </c:pt>
                <c:pt idx="15">
                  <c:v>0.05246089278901182</c:v>
                </c:pt>
                <c:pt idx="16">
                  <c:v>0.06271839440910312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FL_Data2!$T$4:$T$20</c:f>
              <c:numCache>
                <c:ptCount val="17"/>
                <c:pt idx="2">
                  <c:v>0.011742602160638799</c:v>
                </c:pt>
                <c:pt idx="5">
                  <c:v>0.0027038719446247023</c:v>
                </c:pt>
                <c:pt idx="6">
                  <c:v>0.006537229522128521</c:v>
                </c:pt>
                <c:pt idx="7">
                  <c:v>0.005205893070956323</c:v>
                </c:pt>
                <c:pt idx="8">
                  <c:v>0.006162758450682525</c:v>
                </c:pt>
                <c:pt idx="9">
                  <c:v>0.012775471095496647</c:v>
                </c:pt>
                <c:pt idx="10">
                  <c:v>0.014728082771825178</c:v>
                </c:pt>
                <c:pt idx="11">
                  <c:v>0.004399278518322995</c:v>
                </c:pt>
                <c:pt idx="12">
                  <c:v>0.005139802631578947</c:v>
                </c:pt>
                <c:pt idx="13">
                  <c:v>0</c:v>
                </c:pt>
                <c:pt idx="14">
                  <c:v>0.004881144140186459</c:v>
                </c:pt>
                <c:pt idx="15">
                  <c:v>0.02384586035864174</c:v>
                </c:pt>
                <c:pt idx="16">
                  <c:v>0.004479885314935937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FL_Data2!$U$4:$U$20</c:f>
              <c:numCache>
                <c:ptCount val="17"/>
                <c:pt idx="2">
                  <c:v>5.994598403006106</c:v>
                </c:pt>
                <c:pt idx="5">
                  <c:v>6.746160501838633</c:v>
                </c:pt>
                <c:pt idx="6">
                  <c:v>6.406484931685952</c:v>
                </c:pt>
                <c:pt idx="7">
                  <c:v>5.143422354104846</c:v>
                </c:pt>
                <c:pt idx="8">
                  <c:v>5.010322620404893</c:v>
                </c:pt>
                <c:pt idx="9">
                  <c:v>4.471414883423827</c:v>
                </c:pt>
                <c:pt idx="10">
                  <c:v>4.359512500460252</c:v>
                </c:pt>
                <c:pt idx="11">
                  <c:v>6.898068716730456</c:v>
                </c:pt>
                <c:pt idx="12">
                  <c:v>8.34703947368421</c:v>
                </c:pt>
                <c:pt idx="13">
                  <c:v>9.392349615443386</c:v>
                </c:pt>
                <c:pt idx="14">
                  <c:v>9.210718992531849</c:v>
                </c:pt>
                <c:pt idx="15">
                  <c:v>9.070965280427318</c:v>
                </c:pt>
                <c:pt idx="16">
                  <c:v>9.067287877430338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FL_Data2!$V$4:$V$20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461846"/>
        <c:axId val="58156615"/>
      </c:scatterChart>
      <c:val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crossBetween val="midCat"/>
        <c:dispUnits/>
        <c:majorUnit val="1"/>
      </c:val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FL_Data2!$D$4:$D$20</c:f>
              <c:numCache>
                <c:ptCount val="17"/>
                <c:pt idx="2">
                  <c:v>17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  <c:pt idx="10">
                  <c:v>3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FL_Data2!$E$4:$E$20</c:f>
              <c:numCache>
                <c:ptCount val="17"/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FL_Data2!$F$4:$F$20</c:f>
              <c:numCache>
                <c:ptCount val="17"/>
                <c:pt idx="2">
                  <c:v>1021</c:v>
                </c:pt>
                <c:pt idx="5">
                  <c:v>2495</c:v>
                </c:pt>
                <c:pt idx="6">
                  <c:v>2940</c:v>
                </c:pt>
                <c:pt idx="7">
                  <c:v>1976</c:v>
                </c:pt>
                <c:pt idx="8">
                  <c:v>1626</c:v>
                </c:pt>
                <c:pt idx="9">
                  <c:v>1400</c:v>
                </c:pt>
                <c:pt idx="10">
                  <c:v>1184</c:v>
                </c:pt>
                <c:pt idx="11">
                  <c:v>1568</c:v>
                </c:pt>
                <c:pt idx="12">
                  <c:v>1624</c:v>
                </c:pt>
                <c:pt idx="13">
                  <c:v>1844</c:v>
                </c:pt>
                <c:pt idx="14">
                  <c:v>1887</c:v>
                </c:pt>
                <c:pt idx="15">
                  <c:v>1902</c:v>
                </c:pt>
                <c:pt idx="16">
                  <c:v>2024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FL_Data2!$G$3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FL_Data2!$G$4:$G$20</c:f>
              <c:numCache>
                <c:ptCount val="17"/>
              </c:numCache>
            </c:numRef>
          </c:yVal>
          <c:smooth val="0"/>
        </c:ser>
        <c:axId val="53647488"/>
        <c:axId val="13065345"/>
      </c:scatterChart>
      <c:val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crossBetween val="midCat"/>
        <c:dispUnits/>
        <c:majorUnit val="1"/>
      </c:val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FL_Data2!$AM$4:$AM$20</c:f>
              <c:numCache>
                <c:ptCount val="17"/>
                <c:pt idx="2">
                  <c:v>65.92980414969944</c:v>
                </c:pt>
                <c:pt idx="5">
                  <c:v>36.45039432699318</c:v>
                </c:pt>
                <c:pt idx="6">
                  <c:v>50.552922590837284</c:v>
                </c:pt>
                <c:pt idx="7">
                  <c:v>18.07120053008855</c:v>
                </c:pt>
                <c:pt idx="8">
                  <c:v>23.066055416198136</c:v>
                </c:pt>
                <c:pt idx="9">
                  <c:v>33.50083752093803</c:v>
                </c:pt>
                <c:pt idx="10">
                  <c:v>8.08799741184083</c:v>
                </c:pt>
                <c:pt idx="11">
                  <c:v>20.98525785635591</c:v>
                </c:pt>
                <c:pt idx="12">
                  <c:v>22.833367160543943</c:v>
                </c:pt>
                <c:pt idx="13">
                  <c:v>17.2222905646451</c:v>
                </c:pt>
                <c:pt idx="14">
                  <c:v>26.02995811543103</c:v>
                </c:pt>
                <c:pt idx="15">
                  <c:v>25.321117812255423</c:v>
                </c:pt>
                <c:pt idx="16">
                  <c:v>31.55427335016228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FL_Data2!$AN$4:$AN$20</c:f>
              <c:numCache>
                <c:ptCount val="17"/>
                <c:pt idx="2">
                  <c:v>1.9582309341740671</c:v>
                </c:pt>
                <c:pt idx="5">
                  <c:v>0.7775626521106938</c:v>
                </c:pt>
                <c:pt idx="6">
                  <c:v>2.1699976130026255</c:v>
                </c:pt>
                <c:pt idx="7">
                  <c:v>1.34197565656159</c:v>
                </c:pt>
                <c:pt idx="8">
                  <c:v>1.24750499001996</c:v>
                </c:pt>
                <c:pt idx="9">
                  <c:v>2.3395780570974027</c:v>
                </c:pt>
                <c:pt idx="10">
                  <c:v>2.1800265963244754</c:v>
                </c:pt>
                <c:pt idx="11">
                  <c:v>0.5116790748842326</c:v>
                </c:pt>
                <c:pt idx="12">
                  <c:v>0.4797313504437515</c:v>
                </c:pt>
                <c:pt idx="13">
                  <c:v>0</c:v>
                </c:pt>
                <c:pt idx="14">
                  <c:v>0.4269034557834746</c:v>
                </c:pt>
                <c:pt idx="15">
                  <c:v>2.0355156775417487</c:v>
                </c:pt>
                <c:pt idx="16">
                  <c:v>0.39165462328700057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FL_Data2!$AO$4:$AO$20</c:f>
              <c:numCache>
                <c:ptCount val="17"/>
                <c:pt idx="2">
                  <c:v>85.44977043220344</c:v>
                </c:pt>
                <c:pt idx="5">
                  <c:v>175.49474395000334</c:v>
                </c:pt>
                <c:pt idx="6">
                  <c:v>195.61659148069782</c:v>
                </c:pt>
                <c:pt idx="7">
                  <c:v>123.90672382094225</c:v>
                </c:pt>
                <c:pt idx="8">
                  <c:v>97.78351355528467</c:v>
                </c:pt>
                <c:pt idx="9">
                  <c:v>81.11042489116718</c:v>
                </c:pt>
                <c:pt idx="10">
                  <c:v>66.09643603997495</c:v>
                </c:pt>
                <c:pt idx="11">
                  <c:v>83.78216636744465</c:v>
                </c:pt>
                <c:pt idx="12">
                  <c:v>82.66591466475</c:v>
                </c:pt>
                <c:pt idx="13">
                  <c:v>89.29656677944958</c:v>
                </c:pt>
                <c:pt idx="14">
                  <c:v>87.50273590960184</c:v>
                </c:pt>
                <c:pt idx="15">
                  <c:v>84.84514868197834</c:v>
                </c:pt>
                <c:pt idx="16">
                  <c:v>86.70310996001976</c:v>
                </c:pt>
              </c:numCache>
            </c:numRef>
          </c:yVal>
          <c:smooth val="0"/>
        </c:ser>
        <c:axId val="50479242"/>
        <c:axId val="51659995"/>
      </c:scatterChart>
      <c:val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crossBetween val="midCat"/>
        <c:dispUnits/>
        <c:majorUnit val="1"/>
      </c:val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FL_Data2!$R$25:$R$41</c:f>
              <c:numCache>
                <c:ptCount val="17"/>
                <c:pt idx="2">
                  <c:v>45.308329340907534</c:v>
                </c:pt>
                <c:pt idx="5">
                  <c:v>58.13695753616426</c:v>
                </c:pt>
                <c:pt idx="6">
                  <c:v>59.829200197076695</c:v>
                </c:pt>
                <c:pt idx="7">
                  <c:v>59.66593429864733</c:v>
                </c:pt>
                <c:pt idx="8">
                  <c:v>58.973872335041435</c:v>
                </c:pt>
                <c:pt idx="9">
                  <c:v>56.001898369436255</c:v>
                </c:pt>
                <c:pt idx="10">
                  <c:v>54.283523667325774</c:v>
                </c:pt>
                <c:pt idx="11">
                  <c:v>51.82790471560526</c:v>
                </c:pt>
                <c:pt idx="12">
                  <c:v>50.97590898951595</c:v>
                </c:pt>
                <c:pt idx="13">
                  <c:v>49.70624040649977</c:v>
                </c:pt>
                <c:pt idx="14">
                  <c:v>51.498746867167924</c:v>
                </c:pt>
                <c:pt idx="15">
                  <c:v>51.6428711128496</c:v>
                </c:pt>
                <c:pt idx="16">
                  <c:v>52.082762400657714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FL_Data2!$S$24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FL_Data2!$S$25:$S$41</c:f>
              <c:numCache>
                <c:ptCount val="17"/>
                <c:pt idx="2">
                  <c:v>0.11635069468208883</c:v>
                </c:pt>
                <c:pt idx="5">
                  <c:v>0.03208119458702753</c:v>
                </c:pt>
                <c:pt idx="6">
                  <c:v>0.032846115946789295</c:v>
                </c:pt>
                <c:pt idx="7">
                  <c:v>0.015882679937528125</c:v>
                </c:pt>
                <c:pt idx="8">
                  <c:v>0.02214208894793446</c:v>
                </c:pt>
                <c:pt idx="9">
                  <c:v>0.03050950879690837</c:v>
                </c:pt>
                <c:pt idx="10">
                  <c:v>0.008070699326096607</c:v>
                </c:pt>
                <c:pt idx="11">
                  <c:v>0.03889158969372873</c:v>
                </c:pt>
                <c:pt idx="12">
                  <c:v>0.044612982377871965</c:v>
                </c:pt>
                <c:pt idx="13">
                  <c:v>0.037050759540570584</c:v>
                </c:pt>
                <c:pt idx="14">
                  <c:v>0.05513784461152882</c:v>
                </c:pt>
                <c:pt idx="15">
                  <c:v>0.05378447095638569</c:v>
                </c:pt>
                <c:pt idx="16">
                  <c:v>0.06394445966931579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FL_Data2!$T$24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FL_Data2!$T$25:$T$41</c:f>
              <c:numCache>
                <c:ptCount val="17"/>
                <c:pt idx="2">
                  <c:v>0.013688317021422217</c:v>
                </c:pt>
                <c:pt idx="5">
                  <c:v>0.002916472235184321</c:v>
                </c:pt>
                <c:pt idx="6">
                  <c:v>0.007038453417169134</c:v>
                </c:pt>
                <c:pt idx="7">
                  <c:v>0.005294226645842708</c:v>
                </c:pt>
                <c:pt idx="8">
                  <c:v>0.006326311127981273</c:v>
                </c:pt>
                <c:pt idx="9">
                  <c:v>0.01355978168751483</c:v>
                </c:pt>
                <c:pt idx="10">
                  <c:v>0.016141398652193214</c:v>
                </c:pt>
                <c:pt idx="11">
                  <c:v>0.004861448711716091</c:v>
                </c:pt>
                <c:pt idx="12">
                  <c:v>0.005576622797233996</c:v>
                </c:pt>
                <c:pt idx="13">
                  <c:v>0</c:v>
                </c:pt>
                <c:pt idx="14">
                  <c:v>0.005012531328320803</c:v>
                </c:pt>
                <c:pt idx="15">
                  <c:v>0.02444748679835713</c:v>
                </c:pt>
                <c:pt idx="16">
                  <c:v>0.004567461404951128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FL_Data2!$U$24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FL_Data2!$U$25:$U$41</c:f>
              <c:numCache>
                <c:ptCount val="17"/>
                <c:pt idx="2">
                  <c:v>6.221340086236397</c:v>
                </c:pt>
                <c:pt idx="5">
                  <c:v>5.655039664022398</c:v>
                </c:pt>
                <c:pt idx="6">
                  <c:v>5.370339957300049</c:v>
                </c:pt>
                <c:pt idx="7">
                  <c:v>5.193636339571698</c:v>
                </c:pt>
                <c:pt idx="8">
                  <c:v>5.045233124565066</c:v>
                </c:pt>
                <c:pt idx="9">
                  <c:v>4.566256483270619</c:v>
                </c:pt>
                <c:pt idx="10">
                  <c:v>4.325894838787781</c:v>
                </c:pt>
                <c:pt idx="11">
                  <c:v>7.146329606222654</c:v>
                </c:pt>
                <c:pt idx="12">
                  <c:v>8.604728976132055</c:v>
                </c:pt>
                <c:pt idx="13">
                  <c:v>9.548510030169904</c:v>
                </c:pt>
                <c:pt idx="14">
                  <c:v>9.293233082706767</c:v>
                </c:pt>
                <c:pt idx="15">
                  <c:v>9.182476041462937</c:v>
                </c:pt>
                <c:pt idx="16">
                  <c:v>9.180597423951768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FL_Data2!$V$24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FL_Data2!$V$25:$V$41</c:f>
              <c:numCache>
                <c:ptCount val="17"/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286772"/>
        <c:axId val="23710037"/>
      </c:scatterChart>
      <c:val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crossBetween val="midCat"/>
        <c:dispUnits/>
        <c:majorUnit val="1"/>
      </c:valAx>
      <c:valAx>
        <c:axId val="23710037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FLORIDA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FL_Data2!$D$25:$D$41</c:f>
              <c:numCache>
                <c:ptCount val="17"/>
                <c:pt idx="2">
                  <c:v>17</c:v>
                </c:pt>
                <c:pt idx="5">
                  <c:v>11</c:v>
                </c:pt>
                <c:pt idx="6">
                  <c:v>14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FL_Data2!$E$25:$E$41</c:f>
              <c:numCache>
                <c:ptCount val="17"/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FL_Data2!$F$25:$F$41</c:f>
              <c:numCache>
                <c:ptCount val="17"/>
                <c:pt idx="2">
                  <c:v>909</c:v>
                </c:pt>
                <c:pt idx="5">
                  <c:v>1939</c:v>
                </c:pt>
                <c:pt idx="6">
                  <c:v>2289</c:v>
                </c:pt>
                <c:pt idx="7">
                  <c:v>1962</c:v>
                </c:pt>
                <c:pt idx="8">
                  <c:v>1595</c:v>
                </c:pt>
                <c:pt idx="9">
                  <c:v>1347</c:v>
                </c:pt>
                <c:pt idx="10">
                  <c:v>1072</c:v>
                </c:pt>
                <c:pt idx="11">
                  <c:v>1470</c:v>
                </c:pt>
                <c:pt idx="12">
                  <c:v>1543</c:v>
                </c:pt>
                <c:pt idx="13">
                  <c:v>1804</c:v>
                </c:pt>
                <c:pt idx="14">
                  <c:v>1854</c:v>
                </c:pt>
                <c:pt idx="15">
                  <c:v>1878</c:v>
                </c:pt>
                <c:pt idx="16">
                  <c:v>2010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FL_Data2!$G$24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FL_Data2!$G$25:$G$41</c:f>
              <c:numCache>
                <c:ptCount val="17"/>
              </c:numCache>
            </c:numRef>
          </c:yVal>
          <c:smooth val="0"/>
        </c:ser>
        <c:axId val="12063742"/>
        <c:axId val="41464815"/>
      </c:scatterChart>
      <c:val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crossBetween val="midCat"/>
        <c:dispUnits/>
        <c:majorUnit val="1"/>
      </c:val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FL_Data2!$AM$24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FL_Data2!$AM$25:$AM$41</c:f>
              <c:numCache>
                <c:ptCount val="17"/>
                <c:pt idx="2">
                  <c:v>65.92980414969944</c:v>
                </c:pt>
                <c:pt idx="5">
                  <c:v>36.45039432699318</c:v>
                </c:pt>
                <c:pt idx="6">
                  <c:v>44.23380726698262</c:v>
                </c:pt>
                <c:pt idx="7">
                  <c:v>18.07120053008855</c:v>
                </c:pt>
                <c:pt idx="8">
                  <c:v>20.18279848917337</c:v>
                </c:pt>
                <c:pt idx="9">
                  <c:v>25.12562814070352</c:v>
                </c:pt>
                <c:pt idx="10">
                  <c:v>5.391998274560552</c:v>
                </c:pt>
                <c:pt idx="11">
                  <c:v>20.98525785635591</c:v>
                </c:pt>
                <c:pt idx="12">
                  <c:v>20.296326364927946</c:v>
                </c:pt>
                <c:pt idx="13">
                  <c:v>17.2222905646451</c:v>
                </c:pt>
                <c:pt idx="14">
                  <c:v>26.02995811543103</c:v>
                </c:pt>
                <c:pt idx="15">
                  <c:v>25.321117812255423</c:v>
                </c:pt>
                <c:pt idx="16">
                  <c:v>31.55427335016228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FL_Data2!$AN$25:$AN$41</c:f>
              <c:numCache>
                <c:ptCount val="17"/>
                <c:pt idx="2">
                  <c:v>1.9582309341740671</c:v>
                </c:pt>
                <c:pt idx="5">
                  <c:v>0.7775626521106938</c:v>
                </c:pt>
                <c:pt idx="6">
                  <c:v>2.1699976130026255</c:v>
                </c:pt>
                <c:pt idx="7">
                  <c:v>1.34197565656159</c:v>
                </c:pt>
                <c:pt idx="8">
                  <c:v>1.24750499001996</c:v>
                </c:pt>
                <c:pt idx="9">
                  <c:v>2.3395780570974027</c:v>
                </c:pt>
                <c:pt idx="10">
                  <c:v>2.1800265963244754</c:v>
                </c:pt>
                <c:pt idx="11">
                  <c:v>0.5116790748842326</c:v>
                </c:pt>
                <c:pt idx="12">
                  <c:v>0.4797313504437515</c:v>
                </c:pt>
                <c:pt idx="13">
                  <c:v>0</c:v>
                </c:pt>
                <c:pt idx="14">
                  <c:v>0.4269034557834746</c:v>
                </c:pt>
                <c:pt idx="15">
                  <c:v>2.0355156775417487</c:v>
                </c:pt>
                <c:pt idx="16">
                  <c:v>0.39165462328700057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FL_Data2!$AO$25:$AO$41</c:f>
              <c:numCache>
                <c:ptCount val="17"/>
                <c:pt idx="2">
                  <c:v>76.07624027705477</c:v>
                </c:pt>
                <c:pt idx="5">
                  <c:v>136.38649640042343</c:v>
                </c:pt>
                <c:pt idx="6">
                  <c:v>152.30148908140046</c:v>
                </c:pt>
                <c:pt idx="7">
                  <c:v>123.02884217443759</c:v>
                </c:pt>
                <c:pt idx="8">
                  <c:v>95.91925222673989</c:v>
                </c:pt>
                <c:pt idx="9">
                  <c:v>78.03981594885872</c:v>
                </c:pt>
                <c:pt idx="10">
                  <c:v>59.844070468625965</c:v>
                </c:pt>
                <c:pt idx="11">
                  <c:v>78.54578096947935</c:v>
                </c:pt>
                <c:pt idx="12">
                  <c:v>78.54279946287517</c:v>
                </c:pt>
                <c:pt idx="13">
                  <c:v>87.35954797729234</c:v>
                </c:pt>
                <c:pt idx="14">
                  <c:v>85.97248138654044</c:v>
                </c:pt>
                <c:pt idx="15">
                  <c:v>83.77454743677988</c:v>
                </c:pt>
                <c:pt idx="16">
                  <c:v>86.10338489112634</c:v>
                </c:pt>
              </c:numCache>
            </c:numRef>
          </c:yVal>
          <c:smooth val="0"/>
        </c:ser>
        <c:axId val="37639016"/>
        <c:axId val="3206825"/>
      </c:scatterChart>
      <c:val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crossBetween val="midCat"/>
        <c:dispUnits/>
        <c:majorUnit val="1"/>
      </c:val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FL_Data1!$E$5:$E$21</c:f>
              <c:numCache>
                <c:ptCount val="17"/>
                <c:pt idx="2">
                  <c:v>2079</c:v>
                </c:pt>
                <c:pt idx="5">
                  <c:v>3566</c:v>
                </c:pt>
                <c:pt idx="6">
                  <c:v>4232</c:v>
                </c:pt>
                <c:pt idx="7">
                  <c:v>3747</c:v>
                </c:pt>
                <c:pt idx="8">
                  <c:v>3160</c:v>
                </c:pt>
                <c:pt idx="9">
                  <c:v>3323</c:v>
                </c:pt>
                <c:pt idx="10">
                  <c:v>2861</c:v>
                </c:pt>
                <c:pt idx="11">
                  <c:v>2405</c:v>
                </c:pt>
                <c:pt idx="12">
                  <c:v>2083</c:v>
                </c:pt>
                <c:pt idx="13">
                  <c:v>2321</c:v>
                </c:pt>
                <c:pt idx="14">
                  <c:v>2508</c:v>
                </c:pt>
                <c:pt idx="15">
                  <c:v>2342</c:v>
                </c:pt>
                <c:pt idx="16">
                  <c:v>2396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FL_Data1!$F$5:$F$21</c:f>
              <c:numCache>
                <c:ptCount val="17"/>
                <c:pt idx="2">
                  <c:v>2476</c:v>
                </c:pt>
                <c:pt idx="5">
                  <c:v>5705</c:v>
                </c:pt>
                <c:pt idx="6">
                  <c:v>6660</c:v>
                </c:pt>
                <c:pt idx="7">
                  <c:v>5491</c:v>
                </c:pt>
                <c:pt idx="8">
                  <c:v>4757</c:v>
                </c:pt>
                <c:pt idx="9">
                  <c:v>4070</c:v>
                </c:pt>
                <c:pt idx="10">
                  <c:v>3589</c:v>
                </c:pt>
                <c:pt idx="11">
                  <c:v>2910</c:v>
                </c:pt>
                <c:pt idx="12">
                  <c:v>2685</c:v>
                </c:pt>
                <c:pt idx="13">
                  <c:v>2699</c:v>
                </c:pt>
                <c:pt idx="14">
                  <c:v>3017</c:v>
                </c:pt>
                <c:pt idx="15">
                  <c:v>2826</c:v>
                </c:pt>
                <c:pt idx="16">
                  <c:v>2703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FL_Data1!$G$5:$G$21</c:f>
              <c:numCache>
                <c:ptCount val="17"/>
                <c:pt idx="2">
                  <c:v>4555</c:v>
                </c:pt>
                <c:pt idx="5">
                  <c:v>9271</c:v>
                </c:pt>
                <c:pt idx="6">
                  <c:v>10892</c:v>
                </c:pt>
                <c:pt idx="7">
                  <c:v>9238</c:v>
                </c:pt>
                <c:pt idx="8">
                  <c:v>7917</c:v>
                </c:pt>
                <c:pt idx="9">
                  <c:v>7393</c:v>
                </c:pt>
                <c:pt idx="10">
                  <c:v>6450</c:v>
                </c:pt>
                <c:pt idx="11">
                  <c:v>5315</c:v>
                </c:pt>
                <c:pt idx="12">
                  <c:v>4768</c:v>
                </c:pt>
                <c:pt idx="13">
                  <c:v>5020</c:v>
                </c:pt>
                <c:pt idx="14">
                  <c:v>5525</c:v>
                </c:pt>
                <c:pt idx="15">
                  <c:v>5168</c:v>
                </c:pt>
                <c:pt idx="16">
                  <c:v>5099</c:v>
                </c:pt>
              </c:numCache>
            </c:numRef>
          </c:yVal>
          <c:smooth val="1"/>
        </c:ser>
        <c:axId val="20731068"/>
        <c:axId val="52361885"/>
      </c:scatterChart>
      <c:scatterChart>
        <c:scatterStyle val="lineMarker"/>
        <c:varyColors val="0"/>
        <c:ser>
          <c:idx val="5"/>
          <c:order val="3"/>
          <c:tx>
            <c:strRef>
              <c:f>FL_Data1!$A$23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FL_Data1!$F$28:$F$44</c:f>
              <c:numCache>
                <c:ptCount val="17"/>
                <c:pt idx="2">
                  <c:v>54.357848518111965</c:v>
                </c:pt>
                <c:pt idx="5">
                  <c:v>61.535972387013274</c:v>
                </c:pt>
                <c:pt idx="6">
                  <c:v>61.145795078957036</c:v>
                </c:pt>
                <c:pt idx="7">
                  <c:v>59.43927256982031</c:v>
                </c:pt>
                <c:pt idx="8">
                  <c:v>60.08589112037388</c:v>
                </c:pt>
                <c:pt idx="9">
                  <c:v>55.0520762883809</c:v>
                </c:pt>
                <c:pt idx="10">
                  <c:v>55.64341085271318</c:v>
                </c:pt>
                <c:pt idx="11">
                  <c:v>54.75070555032926</c:v>
                </c:pt>
                <c:pt idx="12">
                  <c:v>56.312919463087255</c:v>
                </c:pt>
                <c:pt idx="13">
                  <c:v>53.764940239043824</c:v>
                </c:pt>
                <c:pt idx="14">
                  <c:v>54.60633484162896</c:v>
                </c:pt>
                <c:pt idx="15">
                  <c:v>54.68266253869969</c:v>
                </c:pt>
                <c:pt idx="16">
                  <c:v>53.01039419494018</c:v>
                </c:pt>
              </c:numCache>
            </c:numRef>
          </c:yVal>
          <c:smooth val="0"/>
        </c:ser>
        <c:axId val="1494918"/>
        <c:axId val="13454263"/>
      </c:scatterChart>
      <c:val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At val="0"/>
        <c:crossBetween val="midCat"/>
        <c:dispUnits/>
        <c:majorUnit val="1"/>
      </c:valAx>
      <c:valAx>
        <c:axId val="52361885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crossBetween val="midCat"/>
        <c:dispUnits/>
        <c:majorUnit val="1200"/>
      </c:valAx>
      <c:valAx>
        <c:axId val="1494918"/>
        <c:scaling>
          <c:orientation val="minMax"/>
        </c:scaling>
        <c:axPos val="b"/>
        <c:delete val="1"/>
        <c:majorTickMark val="in"/>
        <c:minorTickMark val="none"/>
        <c:tickLblPos val="nextTo"/>
        <c:crossAx val="13454263"/>
        <c:crosses val="max"/>
        <c:crossBetween val="midCat"/>
        <c:dispUnits/>
      </c:valAx>
      <c:valAx>
        <c:axId val="1345426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FL_Data3!$L$24:$L$40</c:f>
              <c:numCache>
                <c:ptCount val="17"/>
                <c:pt idx="2">
                  <c:v>24.37501362960719</c:v>
                </c:pt>
                <c:pt idx="5">
                  <c:v>39.153210266793</c:v>
                </c:pt>
                <c:pt idx="6">
                  <c:v>45.48946970371221</c:v>
                </c:pt>
                <c:pt idx="7">
                  <c:v>39.36322136753735</c:v>
                </c:pt>
                <c:pt idx="8">
                  <c:v>32.72738307391531</c:v>
                </c:pt>
                <c:pt idx="9">
                  <c:v>34.11395395201379</c:v>
                </c:pt>
                <c:pt idx="10">
                  <c:v>29.130690704865984</c:v>
                </c:pt>
                <c:pt idx="11">
                  <c:v>24.24434020666259</c:v>
                </c:pt>
                <c:pt idx="12">
                  <c:v>20.85720613968861</c:v>
                </c:pt>
                <c:pt idx="13">
                  <c:v>23.065586363776397</c:v>
                </c:pt>
                <c:pt idx="14">
                  <c:v>24.702844382816476</c:v>
                </c:pt>
                <c:pt idx="15">
                  <c:v>22.90115375073864</c:v>
                </c:pt>
                <c:pt idx="16">
                  <c:v>23.3176318862193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FL_Data3!$M$24:$M$40</c:f>
              <c:numCache>
                <c:ptCount val="17"/>
                <c:pt idx="2">
                  <c:v>165.1590456261869</c:v>
                </c:pt>
                <c:pt idx="5">
                  <c:v>352.5689950640341</c:v>
                </c:pt>
                <c:pt idx="6">
                  <c:v>400.8100455274474</c:v>
                </c:pt>
                <c:pt idx="7">
                  <c:v>318.8099002347384</c:v>
                </c:pt>
                <c:pt idx="8">
                  <c:v>267.8319071861378</c:v>
                </c:pt>
                <c:pt idx="9">
                  <c:v>222.27562177099605</c:v>
                </c:pt>
                <c:pt idx="10">
                  <c:v>190.85978904914705</c:v>
                </c:pt>
                <c:pt idx="11">
                  <c:v>150.24162570732312</c:v>
                </c:pt>
                <c:pt idx="12">
                  <c:v>135.19317518668996</c:v>
                </c:pt>
                <c:pt idx="13">
                  <c:v>132.4575463503259</c:v>
                </c:pt>
                <c:pt idx="14">
                  <c:v>143.82658813490238</c:v>
                </c:pt>
                <c:pt idx="15">
                  <c:v>131.389304743219</c:v>
                </c:pt>
                <c:pt idx="16">
                  <c:v>122.77100006358839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FL_Data3!$N$24:$N$40</c:f>
              <c:numCache>
                <c:ptCount val="17"/>
                <c:pt idx="2">
                  <c:v>45.4210632278152</c:v>
                </c:pt>
                <c:pt idx="5">
                  <c:v>86.4353711700418</c:v>
                </c:pt>
                <c:pt idx="6">
                  <c:v>99.33526902739627</c:v>
                </c:pt>
                <c:pt idx="7">
                  <c:v>82.17851525537654</c:v>
                </c:pt>
                <c:pt idx="8">
                  <c:v>69.25517316548803</c:v>
                </c:pt>
                <c:pt idx="9">
                  <c:v>63.887288754126146</c:v>
                </c:pt>
                <c:pt idx="10">
                  <c:v>55.12021976303433</c:v>
                </c:pt>
                <c:pt idx="11">
                  <c:v>44.826896070169816</c:v>
                </c:pt>
                <c:pt idx="12">
                  <c:v>39.8229249587593</c:v>
                </c:pt>
                <c:pt idx="13">
                  <c:v>41.486766713134045</c:v>
                </c:pt>
                <c:pt idx="14">
                  <c:v>45.10078167613606</c:v>
                </c:pt>
                <c:pt idx="15">
                  <c:v>41.75345441565806</c:v>
                </c:pt>
                <c:pt idx="16">
                  <c:v>40.866717436824096</c:v>
                </c:pt>
              </c:numCache>
            </c:numRef>
          </c:yVal>
          <c:smooth val="1"/>
        </c:ser>
        <c:axId val="53979504"/>
        <c:axId val="16053489"/>
      </c:scatterChart>
      <c:val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At val="0"/>
        <c:crossBetween val="midCat"/>
        <c:dispUnits/>
        <c:majorUnit val="1"/>
      </c:valAx>
      <c:valAx>
        <c:axId val="160534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FL_Data1!$H$5:$H$21</c:f>
              <c:numCache>
                <c:ptCount val="17"/>
                <c:pt idx="2">
                  <c:v>1326</c:v>
                </c:pt>
                <c:pt idx="5">
                  <c:v>2278</c:v>
                </c:pt>
                <c:pt idx="6">
                  <c:v>2707</c:v>
                </c:pt>
                <c:pt idx="7">
                  <c:v>2223</c:v>
                </c:pt>
                <c:pt idx="8">
                  <c:v>1989</c:v>
                </c:pt>
                <c:pt idx="9">
                  <c:v>1972</c:v>
                </c:pt>
                <c:pt idx="10">
                  <c:v>1755</c:v>
                </c:pt>
                <c:pt idx="11">
                  <c:v>1358</c:v>
                </c:pt>
                <c:pt idx="12">
                  <c:v>852</c:v>
                </c:pt>
                <c:pt idx="13">
                  <c:v>803</c:v>
                </c:pt>
                <c:pt idx="14">
                  <c:v>755</c:v>
                </c:pt>
                <c:pt idx="15">
                  <c:v>782</c:v>
                </c:pt>
                <c:pt idx="16">
                  <c:v>847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FL_Data1!$I$5:$I$21</c:f>
              <c:numCache>
                <c:ptCount val="17"/>
                <c:pt idx="2">
                  <c:v>1185</c:v>
                </c:pt>
                <c:pt idx="5">
                  <c:v>2567</c:v>
                </c:pt>
                <c:pt idx="6">
                  <c:v>2986</c:v>
                </c:pt>
                <c:pt idx="7">
                  <c:v>2303</c:v>
                </c:pt>
                <c:pt idx="8">
                  <c:v>1824</c:v>
                </c:pt>
                <c:pt idx="9">
                  <c:v>1693</c:v>
                </c:pt>
                <c:pt idx="10">
                  <c:v>1319</c:v>
                </c:pt>
                <c:pt idx="11">
                  <c:v>946</c:v>
                </c:pt>
                <c:pt idx="12">
                  <c:v>575</c:v>
                </c:pt>
                <c:pt idx="13">
                  <c:v>564</c:v>
                </c:pt>
                <c:pt idx="14">
                  <c:v>579</c:v>
                </c:pt>
                <c:pt idx="15">
                  <c:v>648</c:v>
                </c:pt>
                <c:pt idx="16">
                  <c:v>767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FL_Data1!$J$5:$J$21</c:f>
              <c:numCache>
                <c:ptCount val="17"/>
                <c:pt idx="2">
                  <c:v>2511</c:v>
                </c:pt>
                <c:pt idx="5">
                  <c:v>4845</c:v>
                </c:pt>
                <c:pt idx="6">
                  <c:v>5693</c:v>
                </c:pt>
                <c:pt idx="7">
                  <c:v>4526</c:v>
                </c:pt>
                <c:pt idx="8">
                  <c:v>3813</c:v>
                </c:pt>
                <c:pt idx="9">
                  <c:v>3665</c:v>
                </c:pt>
                <c:pt idx="10">
                  <c:v>3074</c:v>
                </c:pt>
                <c:pt idx="11">
                  <c:v>2304</c:v>
                </c:pt>
                <c:pt idx="12">
                  <c:v>1427</c:v>
                </c:pt>
                <c:pt idx="13">
                  <c:v>1367</c:v>
                </c:pt>
                <c:pt idx="14">
                  <c:v>1334</c:v>
                </c:pt>
                <c:pt idx="15">
                  <c:v>1430</c:v>
                </c:pt>
                <c:pt idx="16">
                  <c:v>1614</c:v>
                </c:pt>
              </c:numCache>
            </c:numRef>
          </c:yVal>
          <c:smooth val="1"/>
        </c:ser>
        <c:axId val="10263674"/>
        <c:axId val="25264203"/>
      </c:scatterChart>
      <c:scatterChart>
        <c:scatterStyle val="lineMarker"/>
        <c:varyColors val="0"/>
        <c:ser>
          <c:idx val="5"/>
          <c:order val="3"/>
          <c:tx>
            <c:strRef>
              <c:f>FL_Data1!$A$23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FL_Data1!$I$28:$I$44</c:f>
              <c:numCache>
                <c:ptCount val="17"/>
                <c:pt idx="2">
                  <c:v>47.19235364396654</c:v>
                </c:pt>
                <c:pt idx="5">
                  <c:v>52.98245614035088</c:v>
                </c:pt>
                <c:pt idx="6">
                  <c:v>52.45037765677147</c:v>
                </c:pt>
                <c:pt idx="7">
                  <c:v>50.88378258948298</c:v>
                </c:pt>
                <c:pt idx="8">
                  <c:v>47.83634933123525</c:v>
                </c:pt>
                <c:pt idx="9">
                  <c:v>46.193724420190996</c:v>
                </c:pt>
                <c:pt idx="10">
                  <c:v>42.90826284970722</c:v>
                </c:pt>
                <c:pt idx="11">
                  <c:v>41.05902777777778</c:v>
                </c:pt>
                <c:pt idx="12">
                  <c:v>40.294323756131746</c:v>
                </c:pt>
                <c:pt idx="13">
                  <c:v>41.25822970007315</c:v>
                </c:pt>
                <c:pt idx="14">
                  <c:v>43.403298350824585</c:v>
                </c:pt>
                <c:pt idx="15">
                  <c:v>45.31468531468531</c:v>
                </c:pt>
                <c:pt idx="16">
                  <c:v>47.52168525402726</c:v>
                </c:pt>
              </c:numCache>
            </c:numRef>
          </c:yVal>
          <c:smooth val="0"/>
        </c:ser>
        <c:axId val="26051236"/>
        <c:axId val="33134533"/>
      </c:scatterChart>
      <c:val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At val="0"/>
        <c:crossBetween val="midCat"/>
        <c:dispUnits/>
        <c:majorUnit val="1"/>
      </c:valAx>
      <c:valAx>
        <c:axId val="25264203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crossBetween val="midCat"/>
        <c:dispUnits/>
        <c:majorUnit val="700"/>
      </c:valAx>
      <c:valAx>
        <c:axId val="26051236"/>
        <c:scaling>
          <c:orientation val="minMax"/>
        </c:scaling>
        <c:axPos val="b"/>
        <c:delete val="1"/>
        <c:majorTickMark val="in"/>
        <c:minorTickMark val="none"/>
        <c:tickLblPos val="nextTo"/>
        <c:crossAx val="33134533"/>
        <c:crosses val="max"/>
        <c:crossBetween val="midCat"/>
        <c:dispUnits/>
      </c:valAx>
      <c:valAx>
        <c:axId val="3313453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FL_Data3!$L$44:$L$60</c:f>
              <c:numCache>
                <c:ptCount val="17"/>
                <c:pt idx="2">
                  <c:v>15.546545489590732</c:v>
                </c:pt>
                <c:pt idx="5">
                  <c:v>25.01150111827102</c:v>
                </c:pt>
                <c:pt idx="6">
                  <c:v>29.097352194694928</c:v>
                </c:pt>
                <c:pt idx="7">
                  <c:v>23.3532001868256</c:v>
                </c:pt>
                <c:pt idx="8">
                  <c:v>20.59960915633467</c:v>
                </c:pt>
                <c:pt idx="9">
                  <c:v>20.244573335350946</c:v>
                </c:pt>
                <c:pt idx="10">
                  <c:v>17.869403071317656</c:v>
                </c:pt>
                <c:pt idx="11">
                  <c:v>13.689735551204903</c:v>
                </c:pt>
                <c:pt idx="12">
                  <c:v>8.531128003367593</c:v>
                </c:pt>
                <c:pt idx="13">
                  <c:v>7.98003698841553</c:v>
                </c:pt>
                <c:pt idx="14">
                  <c:v>7.436462324173221</c:v>
                </c:pt>
                <c:pt idx="15">
                  <c:v>7.646755863824772</c:v>
                </c:pt>
                <c:pt idx="16">
                  <c:v>8.242919118375521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FL_Data3!$M$44:$M$60</c:f>
              <c:numCache>
                <c:ptCount val="17"/>
                <c:pt idx="2">
                  <c:v>79.0442120626137</c:v>
                </c:pt>
                <c:pt idx="5">
                  <c:v>158.64059777903162</c:v>
                </c:pt>
                <c:pt idx="6">
                  <c:v>179.70252191365734</c:v>
                </c:pt>
                <c:pt idx="7">
                  <c:v>133.713203467602</c:v>
                </c:pt>
                <c:pt idx="8">
                  <c:v>102.69611072262254</c:v>
                </c:pt>
                <c:pt idx="9">
                  <c:v>92.46010507574847</c:v>
                </c:pt>
                <c:pt idx="10">
                  <c:v>70.14323258730147</c:v>
                </c:pt>
                <c:pt idx="11">
                  <c:v>48.84143571104043</c:v>
                </c:pt>
                <c:pt idx="12">
                  <c:v>28.951983512978295</c:v>
                </c:pt>
                <c:pt idx="13">
                  <c:v>27.67916122326188</c:v>
                </c:pt>
                <c:pt idx="14">
                  <c:v>27.602119499538773</c:v>
                </c:pt>
                <c:pt idx="15">
                  <c:v>30.127483890164864</c:v>
                </c:pt>
                <c:pt idx="16">
                  <c:v>34.8373499995458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FL_Data3!$N$44:$N$60</c:f>
              <c:numCache>
                <c:ptCount val="17"/>
                <c:pt idx="2">
                  <c:v>25.038922012084296</c:v>
                </c:pt>
                <c:pt idx="5">
                  <c:v>45.17089562278638</c:v>
                </c:pt>
                <c:pt idx="6">
                  <c:v>51.920279707396894</c:v>
                </c:pt>
                <c:pt idx="7">
                  <c:v>40.26195713854018</c:v>
                </c:pt>
                <c:pt idx="8">
                  <c:v>33.3548029910327</c:v>
                </c:pt>
                <c:pt idx="9">
                  <c:v>31.671434232905764</c:v>
                </c:pt>
                <c:pt idx="10">
                  <c:v>26.269698535126746</c:v>
                </c:pt>
                <c:pt idx="11">
                  <c:v>19.432016659580672</c:v>
                </c:pt>
                <c:pt idx="12">
                  <c:v>11.918480267648809</c:v>
                </c:pt>
                <c:pt idx="13">
                  <c:v>11.297292847978934</c:v>
                </c:pt>
                <c:pt idx="14">
                  <c:v>10.889491901532217</c:v>
                </c:pt>
                <c:pt idx="15">
                  <c:v>11.553297177707243</c:v>
                </c:pt>
                <c:pt idx="16">
                  <c:v>12.935650508537769</c:v>
                </c:pt>
              </c:numCache>
            </c:numRef>
          </c:yVal>
          <c:smooth val="1"/>
        </c:ser>
        <c:axId val="29775342"/>
        <c:axId val="66651487"/>
      </c:scatterChart>
      <c:val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At val="0"/>
        <c:crossBetween val="midCat"/>
        <c:dispUnits/>
        <c:majorUnit val="1"/>
      </c:valAx>
      <c:valAx>
        <c:axId val="6665148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FLORIDA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FL_Data1!$K$5:$K$21</c:f>
              <c:numCache>
                <c:ptCount val="17"/>
                <c:pt idx="2">
                  <c:v>1056</c:v>
                </c:pt>
                <c:pt idx="5">
                  <c:v>2361</c:v>
                </c:pt>
                <c:pt idx="6">
                  <c:v>3287</c:v>
                </c:pt>
                <c:pt idx="7">
                  <c:v>2851</c:v>
                </c:pt>
                <c:pt idx="8">
                  <c:v>2120</c:v>
                </c:pt>
                <c:pt idx="9">
                  <c:v>2188</c:v>
                </c:pt>
                <c:pt idx="10">
                  <c:v>1757</c:v>
                </c:pt>
                <c:pt idx="11">
                  <c:v>1255</c:v>
                </c:pt>
                <c:pt idx="12">
                  <c:v>839</c:v>
                </c:pt>
                <c:pt idx="13">
                  <c:v>784</c:v>
                </c:pt>
                <c:pt idx="14">
                  <c:v>767</c:v>
                </c:pt>
                <c:pt idx="15">
                  <c:v>903</c:v>
                </c:pt>
                <c:pt idx="16">
                  <c:v>1120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FL_Data1!$L$5:$L$21</c:f>
              <c:numCache>
                <c:ptCount val="17"/>
                <c:pt idx="2">
                  <c:v>910</c:v>
                </c:pt>
                <c:pt idx="5">
                  <c:v>6826</c:v>
                </c:pt>
                <c:pt idx="6">
                  <c:v>9841</c:v>
                </c:pt>
                <c:pt idx="7">
                  <c:v>9952</c:v>
                </c:pt>
                <c:pt idx="8">
                  <c:v>7634</c:v>
                </c:pt>
                <c:pt idx="9">
                  <c:v>6860</c:v>
                </c:pt>
                <c:pt idx="10">
                  <c:v>4975</c:v>
                </c:pt>
                <c:pt idx="11">
                  <c:v>3638</c:v>
                </c:pt>
                <c:pt idx="12">
                  <c:v>2666</c:v>
                </c:pt>
                <c:pt idx="13">
                  <c:v>2885</c:v>
                </c:pt>
                <c:pt idx="14">
                  <c:v>3097</c:v>
                </c:pt>
                <c:pt idx="15">
                  <c:v>3685</c:v>
                </c:pt>
                <c:pt idx="16">
                  <c:v>4393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FL_Data1!$M$5:$M$21</c:f>
              <c:numCache>
                <c:ptCount val="17"/>
                <c:pt idx="2">
                  <c:v>1966</c:v>
                </c:pt>
                <c:pt idx="5">
                  <c:v>9187</c:v>
                </c:pt>
                <c:pt idx="6">
                  <c:v>13128</c:v>
                </c:pt>
                <c:pt idx="7">
                  <c:v>12803</c:v>
                </c:pt>
                <c:pt idx="8">
                  <c:v>9754</c:v>
                </c:pt>
                <c:pt idx="9">
                  <c:v>9048</c:v>
                </c:pt>
                <c:pt idx="10">
                  <c:v>6732</c:v>
                </c:pt>
                <c:pt idx="11">
                  <c:v>4893</c:v>
                </c:pt>
                <c:pt idx="12">
                  <c:v>3505</c:v>
                </c:pt>
                <c:pt idx="13">
                  <c:v>3669</c:v>
                </c:pt>
                <c:pt idx="14">
                  <c:v>3864</c:v>
                </c:pt>
                <c:pt idx="15">
                  <c:v>4588</c:v>
                </c:pt>
                <c:pt idx="16">
                  <c:v>5513</c:v>
                </c:pt>
              </c:numCache>
            </c:numRef>
          </c:yVal>
          <c:smooth val="1"/>
        </c:ser>
        <c:axId val="62992472"/>
        <c:axId val="30061337"/>
      </c:scatterChart>
      <c:scatterChart>
        <c:scatterStyle val="lineMarker"/>
        <c:varyColors val="0"/>
        <c:ser>
          <c:idx val="5"/>
          <c:order val="3"/>
          <c:tx>
            <c:strRef>
              <c:f>FL_Data1!$A$23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FL_Data1!$L$28:$L$44</c:f>
              <c:numCache>
                <c:ptCount val="17"/>
                <c:pt idx="2">
                  <c:v>46.28687690742625</c:v>
                </c:pt>
                <c:pt idx="5">
                  <c:v>74.30064221182106</c:v>
                </c:pt>
                <c:pt idx="6">
                  <c:v>74.96191346739792</c:v>
                </c:pt>
                <c:pt idx="7">
                  <c:v>77.73178161368429</c:v>
                </c:pt>
                <c:pt idx="8">
                  <c:v>78.26532704531475</c:v>
                </c:pt>
                <c:pt idx="9">
                  <c:v>75.81786030061892</c:v>
                </c:pt>
                <c:pt idx="10">
                  <c:v>73.90077243018419</c:v>
                </c:pt>
                <c:pt idx="11">
                  <c:v>74.35111383609238</c:v>
                </c:pt>
                <c:pt idx="12">
                  <c:v>76.06276747503567</c:v>
                </c:pt>
                <c:pt idx="13">
                  <c:v>78.63177977650587</c:v>
                </c:pt>
                <c:pt idx="14">
                  <c:v>80.15010351966873</c:v>
                </c:pt>
                <c:pt idx="15">
                  <c:v>80.3182214472537</c:v>
                </c:pt>
                <c:pt idx="16">
                  <c:v>79.68438236894613</c:v>
                </c:pt>
              </c:numCache>
            </c:numRef>
          </c:yVal>
          <c:smooth val="0"/>
        </c:ser>
        <c:axId val="2116578"/>
        <c:axId val="19049203"/>
      </c:scatterChart>
      <c:val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At val="0"/>
        <c:crossBetween val="midCat"/>
        <c:dispUnits/>
        <c:majorUnit val="1"/>
      </c:valAx>
      <c:valAx>
        <c:axId val="300613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crossBetween val="midCat"/>
        <c:dispUnits/>
        <c:majorUnit val="1500"/>
      </c:valAx>
      <c:valAx>
        <c:axId val="2116578"/>
        <c:scaling>
          <c:orientation val="minMax"/>
        </c:scaling>
        <c:axPos val="b"/>
        <c:delete val="1"/>
        <c:majorTickMark val="in"/>
        <c:minorTickMark val="none"/>
        <c:tickLblPos val="nextTo"/>
        <c:crossAx val="19049203"/>
        <c:crosses val="max"/>
        <c:crossBetween val="midCat"/>
        <c:dispUnits/>
      </c:valAx>
      <c:valAx>
        <c:axId val="1904920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0" zoomScaleNormal="50" workbookViewId="0" topLeftCell="A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38</v>
      </c>
    </row>
    <row r="2" ht="12.75">
      <c r="A2" s="4" t="str">
        <f>CONCATENATE("New Admissions by Race (BW Only) x Offense: ",$A$1)</f>
        <v>New Admissions by Race (BW Only) x Offense: FLORIDA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>
        <v>1545</v>
      </c>
      <c r="C7" s="8">
        <v>1296</v>
      </c>
      <c r="D7" s="10">
        <v>2841</v>
      </c>
      <c r="E7">
        <v>2079</v>
      </c>
      <c r="F7">
        <v>2476</v>
      </c>
      <c r="G7" s="10">
        <v>4555</v>
      </c>
      <c r="H7">
        <v>1326</v>
      </c>
      <c r="I7">
        <v>1185</v>
      </c>
      <c r="J7" s="10">
        <v>2511</v>
      </c>
      <c r="K7">
        <v>1056</v>
      </c>
      <c r="L7">
        <v>910</v>
      </c>
      <c r="M7" s="10">
        <v>1966</v>
      </c>
      <c r="N7">
        <v>1057</v>
      </c>
      <c r="O7">
        <v>753</v>
      </c>
      <c r="P7" s="10">
        <v>1810</v>
      </c>
      <c r="Q7">
        <v>7063</v>
      </c>
      <c r="R7">
        <v>6620</v>
      </c>
      <c r="S7" s="10">
        <v>13683</v>
      </c>
    </row>
    <row r="8" spans="1:19" ht="12.75">
      <c r="A8" s="9">
        <v>1986</v>
      </c>
      <c r="B8" s="8"/>
      <c r="C8" s="8"/>
      <c r="D8" s="10"/>
      <c r="G8" s="10"/>
      <c r="J8" s="10"/>
      <c r="M8" s="10"/>
      <c r="P8" s="10"/>
      <c r="S8" s="10"/>
    </row>
    <row r="9" spans="1:19" ht="12.75">
      <c r="A9" s="9">
        <v>1987</v>
      </c>
      <c r="B9" s="8"/>
      <c r="C9" s="8"/>
      <c r="D9" s="10"/>
      <c r="G9" s="10"/>
      <c r="J9" s="10"/>
      <c r="M9" s="10"/>
      <c r="P9" s="10"/>
      <c r="S9" s="10"/>
    </row>
    <row r="10" spans="1:19" ht="12.75">
      <c r="A10" s="9">
        <v>1988</v>
      </c>
      <c r="B10" s="8">
        <v>2199</v>
      </c>
      <c r="C10" s="8">
        <v>2378</v>
      </c>
      <c r="D10" s="10">
        <v>4577</v>
      </c>
      <c r="E10">
        <v>3566</v>
      </c>
      <c r="F10">
        <v>5705</v>
      </c>
      <c r="G10" s="10">
        <v>9271</v>
      </c>
      <c r="H10">
        <v>2278</v>
      </c>
      <c r="I10">
        <v>2567</v>
      </c>
      <c r="J10" s="10">
        <v>4845</v>
      </c>
      <c r="K10">
        <v>2361</v>
      </c>
      <c r="L10">
        <v>6826</v>
      </c>
      <c r="M10" s="10">
        <v>9187</v>
      </c>
      <c r="N10">
        <v>1999</v>
      </c>
      <c r="O10">
        <v>2458</v>
      </c>
      <c r="P10" s="10">
        <v>4457</v>
      </c>
      <c r="Q10">
        <v>12403</v>
      </c>
      <c r="R10">
        <v>19934</v>
      </c>
      <c r="S10" s="10">
        <v>32337</v>
      </c>
    </row>
    <row r="11" spans="1:19" ht="12.75">
      <c r="A11" s="9">
        <v>1989</v>
      </c>
      <c r="B11" s="8">
        <v>2339</v>
      </c>
      <c r="C11" s="8">
        <v>2942</v>
      </c>
      <c r="D11" s="10">
        <v>5281</v>
      </c>
      <c r="E11">
        <v>4232</v>
      </c>
      <c r="F11">
        <v>6660</v>
      </c>
      <c r="G11" s="10">
        <v>10892</v>
      </c>
      <c r="H11">
        <v>2707</v>
      </c>
      <c r="I11">
        <v>2986</v>
      </c>
      <c r="J11" s="10">
        <v>5693</v>
      </c>
      <c r="K11">
        <v>3287</v>
      </c>
      <c r="L11">
        <v>9841</v>
      </c>
      <c r="M11" s="10">
        <v>13128</v>
      </c>
      <c r="N11">
        <v>2251</v>
      </c>
      <c r="O11">
        <v>3072</v>
      </c>
      <c r="P11" s="10">
        <v>5323</v>
      </c>
      <c r="Q11">
        <v>14816</v>
      </c>
      <c r="R11">
        <v>25501</v>
      </c>
      <c r="S11" s="10">
        <v>40317</v>
      </c>
    </row>
    <row r="12" spans="1:19" ht="12.75">
      <c r="A12" s="9">
        <v>1990</v>
      </c>
      <c r="B12" s="8">
        <v>2318</v>
      </c>
      <c r="C12" s="8">
        <v>2827</v>
      </c>
      <c r="D12" s="10">
        <v>5145</v>
      </c>
      <c r="E12">
        <v>3747</v>
      </c>
      <c r="F12">
        <v>5491</v>
      </c>
      <c r="G12" s="10">
        <v>9238</v>
      </c>
      <c r="H12">
        <v>2223</v>
      </c>
      <c r="I12">
        <v>2303</v>
      </c>
      <c r="J12" s="10">
        <v>4526</v>
      </c>
      <c r="K12">
        <v>2851</v>
      </c>
      <c r="L12">
        <v>9952</v>
      </c>
      <c r="M12" s="10">
        <v>12803</v>
      </c>
      <c r="N12">
        <v>2128</v>
      </c>
      <c r="O12">
        <v>1967</v>
      </c>
      <c r="P12" s="10">
        <v>4095</v>
      </c>
      <c r="Q12">
        <v>13267</v>
      </c>
      <c r="R12">
        <v>22540</v>
      </c>
      <c r="S12" s="10">
        <v>35807</v>
      </c>
    </row>
    <row r="13" spans="1:19" ht="12.75">
      <c r="A13" s="9">
        <v>1991</v>
      </c>
      <c r="B13" s="8">
        <v>2208</v>
      </c>
      <c r="C13" s="8">
        <v>2716</v>
      </c>
      <c r="D13" s="10">
        <v>4924</v>
      </c>
      <c r="E13">
        <v>3160</v>
      </c>
      <c r="F13">
        <v>4757</v>
      </c>
      <c r="G13" s="10">
        <v>7917</v>
      </c>
      <c r="H13">
        <v>1989</v>
      </c>
      <c r="I13">
        <v>1824</v>
      </c>
      <c r="J13" s="10">
        <v>3813</v>
      </c>
      <c r="K13">
        <v>2120</v>
      </c>
      <c r="L13">
        <v>7634</v>
      </c>
      <c r="M13" s="10">
        <v>9754</v>
      </c>
      <c r="N13">
        <v>1889</v>
      </c>
      <c r="O13">
        <v>1713</v>
      </c>
      <c r="P13" s="10">
        <v>3602</v>
      </c>
      <c r="Q13">
        <v>11366</v>
      </c>
      <c r="R13">
        <v>18644</v>
      </c>
      <c r="S13" s="10">
        <v>30010</v>
      </c>
    </row>
    <row r="14" spans="1:19" ht="12.75">
      <c r="A14" s="9">
        <v>1992</v>
      </c>
      <c r="B14" s="8">
        <v>2280</v>
      </c>
      <c r="C14" s="8">
        <v>2482</v>
      </c>
      <c r="D14" s="10">
        <v>4762</v>
      </c>
      <c r="E14">
        <v>3323</v>
      </c>
      <c r="F14">
        <v>4070</v>
      </c>
      <c r="G14" s="10">
        <v>7393</v>
      </c>
      <c r="H14">
        <v>1972</v>
      </c>
      <c r="I14">
        <v>1693</v>
      </c>
      <c r="J14" s="10">
        <v>3665</v>
      </c>
      <c r="K14">
        <v>2188</v>
      </c>
      <c r="L14">
        <v>6860</v>
      </c>
      <c r="M14" s="10">
        <v>9048</v>
      </c>
      <c r="N14">
        <v>1856</v>
      </c>
      <c r="O14">
        <v>1415</v>
      </c>
      <c r="P14" s="10">
        <v>3271</v>
      </c>
      <c r="Q14">
        <v>11619</v>
      </c>
      <c r="R14">
        <v>16520</v>
      </c>
      <c r="S14" s="10">
        <v>28139</v>
      </c>
    </row>
    <row r="15" spans="1:19" ht="12.75">
      <c r="A15" s="9">
        <v>1993</v>
      </c>
      <c r="B15" s="8">
        <v>2196</v>
      </c>
      <c r="C15" s="8">
        <v>2393</v>
      </c>
      <c r="D15" s="10">
        <v>4589</v>
      </c>
      <c r="E15">
        <v>2861</v>
      </c>
      <c r="F15">
        <v>3589</v>
      </c>
      <c r="G15" s="10">
        <v>6450</v>
      </c>
      <c r="H15">
        <v>1755</v>
      </c>
      <c r="I15">
        <v>1319</v>
      </c>
      <c r="J15" s="10">
        <v>3074</v>
      </c>
      <c r="K15">
        <v>1757</v>
      </c>
      <c r="L15">
        <v>4975</v>
      </c>
      <c r="M15" s="10">
        <v>6732</v>
      </c>
      <c r="N15">
        <v>1682</v>
      </c>
      <c r="O15">
        <v>1176</v>
      </c>
      <c r="P15" s="10">
        <v>2858</v>
      </c>
      <c r="Q15">
        <v>10251</v>
      </c>
      <c r="R15">
        <v>13452</v>
      </c>
      <c r="S15" s="10">
        <v>23703</v>
      </c>
    </row>
    <row r="16" spans="1:19" ht="12.75">
      <c r="A16" s="9">
        <v>1994</v>
      </c>
      <c r="B16" s="8">
        <v>2002</v>
      </c>
      <c r="C16" s="8">
        <v>2145</v>
      </c>
      <c r="D16" s="10">
        <v>4147</v>
      </c>
      <c r="E16">
        <v>2405</v>
      </c>
      <c r="F16">
        <v>2910</v>
      </c>
      <c r="G16" s="10">
        <v>5315</v>
      </c>
      <c r="H16">
        <v>1358</v>
      </c>
      <c r="I16">
        <v>946</v>
      </c>
      <c r="J16" s="10">
        <v>2304</v>
      </c>
      <c r="K16">
        <v>1255</v>
      </c>
      <c r="L16">
        <v>3638</v>
      </c>
      <c r="M16" s="10">
        <v>4893</v>
      </c>
      <c r="N16">
        <v>1410</v>
      </c>
      <c r="O16">
        <v>1022</v>
      </c>
      <c r="P16" s="10">
        <v>2432</v>
      </c>
      <c r="Q16">
        <v>8430</v>
      </c>
      <c r="R16">
        <v>10661</v>
      </c>
      <c r="S16" s="10">
        <v>19091</v>
      </c>
    </row>
    <row r="17" spans="1:19" ht="12.75">
      <c r="A17" s="9">
        <v>1995</v>
      </c>
      <c r="B17" s="8">
        <v>2126</v>
      </c>
      <c r="C17" s="8">
        <v>2221</v>
      </c>
      <c r="D17" s="10">
        <v>4347</v>
      </c>
      <c r="E17">
        <v>2083</v>
      </c>
      <c r="F17">
        <v>2685</v>
      </c>
      <c r="G17" s="10">
        <v>4768</v>
      </c>
      <c r="H17">
        <v>852</v>
      </c>
      <c r="I17">
        <v>575</v>
      </c>
      <c r="J17" s="10">
        <v>1427</v>
      </c>
      <c r="K17">
        <v>839</v>
      </c>
      <c r="L17">
        <v>2666</v>
      </c>
      <c r="M17" s="10">
        <v>3505</v>
      </c>
      <c r="N17">
        <v>1339</v>
      </c>
      <c r="O17">
        <v>994</v>
      </c>
      <c r="P17" s="10">
        <v>2333</v>
      </c>
      <c r="Q17">
        <v>7239</v>
      </c>
      <c r="R17">
        <v>9141</v>
      </c>
      <c r="S17" s="10">
        <v>16380</v>
      </c>
    </row>
    <row r="18" spans="1:19" ht="12.75">
      <c r="A18" s="9">
        <v>1996</v>
      </c>
      <c r="B18" s="8">
        <v>2218</v>
      </c>
      <c r="C18" s="8">
        <v>2248</v>
      </c>
      <c r="D18" s="10">
        <v>4466</v>
      </c>
      <c r="E18">
        <v>2321</v>
      </c>
      <c r="F18">
        <v>2699</v>
      </c>
      <c r="G18" s="10">
        <v>5020</v>
      </c>
      <c r="H18">
        <v>803</v>
      </c>
      <c r="I18">
        <v>564</v>
      </c>
      <c r="J18" s="10">
        <v>1367</v>
      </c>
      <c r="K18">
        <v>784</v>
      </c>
      <c r="L18">
        <v>2885</v>
      </c>
      <c r="M18" s="10">
        <v>3669</v>
      </c>
      <c r="N18">
        <v>1565</v>
      </c>
      <c r="O18">
        <v>995</v>
      </c>
      <c r="P18" s="10">
        <v>2560</v>
      </c>
      <c r="Q18">
        <v>7691</v>
      </c>
      <c r="R18">
        <v>9391</v>
      </c>
      <c r="S18" s="10">
        <v>17082</v>
      </c>
    </row>
    <row r="19" spans="1:19" ht="12.75">
      <c r="A19" s="9">
        <v>1997</v>
      </c>
      <c r="B19" s="8">
        <v>2162</v>
      </c>
      <c r="C19" s="8">
        <v>2328</v>
      </c>
      <c r="D19" s="10">
        <v>4490</v>
      </c>
      <c r="E19">
        <v>2508</v>
      </c>
      <c r="F19">
        <v>3017</v>
      </c>
      <c r="G19" s="10">
        <v>5525</v>
      </c>
      <c r="H19">
        <v>755</v>
      </c>
      <c r="I19">
        <v>579</v>
      </c>
      <c r="J19" s="10">
        <v>1334</v>
      </c>
      <c r="K19">
        <v>767</v>
      </c>
      <c r="L19">
        <v>3097</v>
      </c>
      <c r="M19" s="10">
        <v>3864</v>
      </c>
      <c r="N19">
        <v>1618</v>
      </c>
      <c r="O19">
        <v>1253</v>
      </c>
      <c r="P19" s="10">
        <v>2871</v>
      </c>
      <c r="Q19">
        <v>7810</v>
      </c>
      <c r="R19">
        <v>10274</v>
      </c>
      <c r="S19" s="10">
        <v>18084</v>
      </c>
    </row>
    <row r="20" spans="1:19" ht="12.75">
      <c r="A20" s="9">
        <v>1998</v>
      </c>
      <c r="B20" s="8">
        <v>2256</v>
      </c>
      <c r="C20" s="8">
        <v>2240</v>
      </c>
      <c r="D20" s="10">
        <v>4496</v>
      </c>
      <c r="E20">
        <v>2342</v>
      </c>
      <c r="F20">
        <v>2826</v>
      </c>
      <c r="G20" s="10">
        <v>5168</v>
      </c>
      <c r="H20">
        <v>782</v>
      </c>
      <c r="I20">
        <v>648</v>
      </c>
      <c r="J20" s="10">
        <v>1430</v>
      </c>
      <c r="K20">
        <v>903</v>
      </c>
      <c r="L20">
        <v>3685</v>
      </c>
      <c r="M20" s="10">
        <v>4588</v>
      </c>
      <c r="N20">
        <v>1713</v>
      </c>
      <c r="O20">
        <v>1163</v>
      </c>
      <c r="P20" s="10">
        <v>2876</v>
      </c>
      <c r="Q20">
        <v>7996</v>
      </c>
      <c r="R20">
        <v>10562</v>
      </c>
      <c r="S20" s="10">
        <v>18558</v>
      </c>
    </row>
    <row r="21" spans="1:19" ht="12.75">
      <c r="A21" s="9">
        <v>1999</v>
      </c>
      <c r="B21" s="8">
        <v>2199</v>
      </c>
      <c r="C21" s="8">
        <v>2239</v>
      </c>
      <c r="D21" s="10">
        <v>4438</v>
      </c>
      <c r="E21">
        <v>2396</v>
      </c>
      <c r="F21">
        <v>2703</v>
      </c>
      <c r="G21" s="10">
        <v>5099</v>
      </c>
      <c r="H21">
        <v>847</v>
      </c>
      <c r="I21">
        <v>767</v>
      </c>
      <c r="J21" s="10">
        <v>1614</v>
      </c>
      <c r="K21">
        <v>1120</v>
      </c>
      <c r="L21">
        <v>4393</v>
      </c>
      <c r="M21" s="10">
        <v>5513</v>
      </c>
      <c r="N21">
        <v>1904</v>
      </c>
      <c r="O21">
        <v>1301</v>
      </c>
      <c r="P21" s="10">
        <v>3205</v>
      </c>
      <c r="Q21">
        <v>8466</v>
      </c>
      <c r="R21">
        <v>11403</v>
      </c>
      <c r="S21" s="10">
        <v>19869</v>
      </c>
    </row>
    <row r="23" ht="12.75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FLORIDA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>
        <f aca="true" t="shared" si="0" ref="B30:C44">(B7/$D7)*100</f>
        <v>54.38225976768744</v>
      </c>
      <c r="C30" s="1">
        <f t="shared" si="0"/>
        <v>45.61774023231256</v>
      </c>
      <c r="D30" s="11">
        <f aca="true" t="shared" si="1" ref="D30:D44">(D7/$D7)*100</f>
        <v>100</v>
      </c>
      <c r="E30" s="1">
        <f aca="true" t="shared" si="2" ref="E30:G44">(E7/$G7)*100</f>
        <v>45.642151481888035</v>
      </c>
      <c r="F30" s="1">
        <f t="shared" si="2"/>
        <v>54.357848518111965</v>
      </c>
      <c r="G30" s="11">
        <f t="shared" si="2"/>
        <v>100</v>
      </c>
      <c r="H30" s="1">
        <f aca="true" t="shared" si="3" ref="H30:J44">(H7/$J7)*100</f>
        <v>52.80764635603346</v>
      </c>
      <c r="I30" s="1">
        <f t="shared" si="3"/>
        <v>47.19235364396654</v>
      </c>
      <c r="J30" s="11">
        <f t="shared" si="3"/>
        <v>100</v>
      </c>
      <c r="K30" s="1">
        <f aca="true" t="shared" si="4" ref="K30:M44">(K7/$M7)*100</f>
        <v>53.71312309257375</v>
      </c>
      <c r="L30" s="1">
        <f t="shared" si="4"/>
        <v>46.28687690742625</v>
      </c>
      <c r="M30" s="11">
        <f t="shared" si="4"/>
        <v>100</v>
      </c>
      <c r="N30" s="1">
        <f aca="true" t="shared" si="5" ref="N30:P44">(N7/$P7)*100</f>
        <v>58.39779005524862</v>
      </c>
      <c r="O30" s="1">
        <f t="shared" si="5"/>
        <v>41.60220994475139</v>
      </c>
      <c r="P30" s="11">
        <f t="shared" si="5"/>
        <v>100</v>
      </c>
      <c r="Q30" s="1">
        <f aca="true" t="shared" si="6" ref="Q30:S44">(Q7/$S7)*100</f>
        <v>51.61879704743112</v>
      </c>
      <c r="R30" s="1">
        <f t="shared" si="6"/>
        <v>48.38120295256888</v>
      </c>
      <c r="S30" s="11">
        <f t="shared" si="6"/>
        <v>100</v>
      </c>
    </row>
    <row r="31" spans="1:19" ht="12.75">
      <c r="A31" s="9">
        <v>1986</v>
      </c>
      <c r="B31" s="1"/>
      <c r="C31" s="1"/>
      <c r="D31" s="11"/>
      <c r="E31" s="1"/>
      <c r="F31" s="1"/>
      <c r="G31" s="11"/>
      <c r="H31" s="1"/>
      <c r="I31" s="1"/>
      <c r="J31" s="11"/>
      <c r="K31" s="1"/>
      <c r="L31" s="1"/>
      <c r="M31" s="11"/>
      <c r="N31" s="1"/>
      <c r="O31" s="1"/>
      <c r="P31" s="11"/>
      <c r="Q31" s="1"/>
      <c r="R31" s="1"/>
      <c r="S31" s="11"/>
    </row>
    <row r="32" spans="1:19" ht="12.75">
      <c r="A32" s="9">
        <v>1987</v>
      </c>
      <c r="B32" s="1"/>
      <c r="C32" s="1"/>
      <c r="D32" s="11"/>
      <c r="E32" s="1"/>
      <c r="F32" s="1"/>
      <c r="G32" s="11"/>
      <c r="H32" s="1"/>
      <c r="I32" s="1"/>
      <c r="J32" s="11"/>
      <c r="K32" s="1"/>
      <c r="L32" s="1"/>
      <c r="M32" s="11"/>
      <c r="N32" s="1"/>
      <c r="O32" s="1"/>
      <c r="P32" s="11"/>
      <c r="Q32" s="1"/>
      <c r="R32" s="1"/>
      <c r="S32" s="11"/>
    </row>
    <row r="33" spans="1:19" ht="12.75">
      <c r="A33" s="9">
        <v>1988</v>
      </c>
      <c r="B33" s="1">
        <f t="shared" si="0"/>
        <v>48.04457067948438</v>
      </c>
      <c r="C33" s="1">
        <f t="shared" si="0"/>
        <v>51.95542932051562</v>
      </c>
      <c r="D33" s="11">
        <f t="shared" si="1"/>
        <v>100</v>
      </c>
      <c r="E33" s="1">
        <f t="shared" si="2"/>
        <v>38.46402761298673</v>
      </c>
      <c r="F33" s="1">
        <f t="shared" si="2"/>
        <v>61.535972387013274</v>
      </c>
      <c r="G33" s="11">
        <f t="shared" si="2"/>
        <v>100</v>
      </c>
      <c r="H33" s="1">
        <f t="shared" si="3"/>
        <v>47.01754385964912</v>
      </c>
      <c r="I33" s="1">
        <f t="shared" si="3"/>
        <v>52.98245614035088</v>
      </c>
      <c r="J33" s="11">
        <f t="shared" si="3"/>
        <v>100</v>
      </c>
      <c r="K33" s="1">
        <f t="shared" si="4"/>
        <v>25.69935778817895</v>
      </c>
      <c r="L33" s="1">
        <f t="shared" si="4"/>
        <v>74.30064221182106</v>
      </c>
      <c r="M33" s="11">
        <f t="shared" si="4"/>
        <v>100</v>
      </c>
      <c r="N33" s="1">
        <f t="shared" si="5"/>
        <v>44.85079649988782</v>
      </c>
      <c r="O33" s="1">
        <f t="shared" si="5"/>
        <v>55.149203500112186</v>
      </c>
      <c r="P33" s="11">
        <f t="shared" si="5"/>
        <v>100</v>
      </c>
      <c r="Q33" s="1">
        <f t="shared" si="6"/>
        <v>38.35544422797415</v>
      </c>
      <c r="R33" s="1">
        <f t="shared" si="6"/>
        <v>61.64455577202585</v>
      </c>
      <c r="S33" s="11">
        <f t="shared" si="6"/>
        <v>100</v>
      </c>
    </row>
    <row r="34" spans="1:19" ht="12.75">
      <c r="A34" s="9">
        <v>1989</v>
      </c>
      <c r="B34" s="1">
        <f t="shared" si="0"/>
        <v>44.29085400492331</v>
      </c>
      <c r="C34" s="1">
        <f t="shared" si="0"/>
        <v>55.70914599507669</v>
      </c>
      <c r="D34" s="11">
        <f t="shared" si="1"/>
        <v>100</v>
      </c>
      <c r="E34" s="1">
        <f t="shared" si="2"/>
        <v>38.854204921042964</v>
      </c>
      <c r="F34" s="1">
        <f t="shared" si="2"/>
        <v>61.145795078957036</v>
      </c>
      <c r="G34" s="11">
        <f t="shared" si="2"/>
        <v>100</v>
      </c>
      <c r="H34" s="1">
        <f t="shared" si="3"/>
        <v>47.54962234322853</v>
      </c>
      <c r="I34" s="1">
        <f t="shared" si="3"/>
        <v>52.45037765677147</v>
      </c>
      <c r="J34" s="11">
        <f t="shared" si="3"/>
        <v>100</v>
      </c>
      <c r="K34" s="1">
        <f t="shared" si="4"/>
        <v>25.038086532602073</v>
      </c>
      <c r="L34" s="1">
        <f t="shared" si="4"/>
        <v>74.96191346739792</v>
      </c>
      <c r="M34" s="11">
        <f t="shared" si="4"/>
        <v>100</v>
      </c>
      <c r="N34" s="1">
        <f t="shared" si="5"/>
        <v>42.288183355250794</v>
      </c>
      <c r="O34" s="1">
        <f t="shared" si="5"/>
        <v>57.711816644749206</v>
      </c>
      <c r="P34" s="11">
        <f t="shared" si="5"/>
        <v>100</v>
      </c>
      <c r="Q34" s="1">
        <f t="shared" si="6"/>
        <v>36.748766029218444</v>
      </c>
      <c r="R34" s="1">
        <f t="shared" si="6"/>
        <v>63.25123397078155</v>
      </c>
      <c r="S34" s="11">
        <f t="shared" si="6"/>
        <v>100</v>
      </c>
    </row>
    <row r="35" spans="1:19" ht="12.75">
      <c r="A35" s="9">
        <v>1990</v>
      </c>
      <c r="B35" s="1">
        <f t="shared" si="0"/>
        <v>45.053449951409135</v>
      </c>
      <c r="C35" s="1">
        <f t="shared" si="0"/>
        <v>54.94655004859087</v>
      </c>
      <c r="D35" s="11">
        <f t="shared" si="1"/>
        <v>100</v>
      </c>
      <c r="E35" s="1">
        <f t="shared" si="2"/>
        <v>40.560727430179696</v>
      </c>
      <c r="F35" s="1">
        <f t="shared" si="2"/>
        <v>59.43927256982031</v>
      </c>
      <c r="G35" s="11">
        <f t="shared" si="2"/>
        <v>100</v>
      </c>
      <c r="H35" s="1">
        <f t="shared" si="3"/>
        <v>49.11621741051701</v>
      </c>
      <c r="I35" s="1">
        <f t="shared" si="3"/>
        <v>50.88378258948298</v>
      </c>
      <c r="J35" s="11">
        <f t="shared" si="3"/>
        <v>100</v>
      </c>
      <c r="K35" s="1">
        <f t="shared" si="4"/>
        <v>22.26821838631571</v>
      </c>
      <c r="L35" s="1">
        <f t="shared" si="4"/>
        <v>77.73178161368429</v>
      </c>
      <c r="M35" s="11">
        <f t="shared" si="4"/>
        <v>100</v>
      </c>
      <c r="N35" s="1">
        <f t="shared" si="5"/>
        <v>51.96581196581197</v>
      </c>
      <c r="O35" s="1">
        <f t="shared" si="5"/>
        <v>48.034188034188034</v>
      </c>
      <c r="P35" s="11">
        <f t="shared" si="5"/>
        <v>100</v>
      </c>
      <c r="Q35" s="1">
        <f t="shared" si="6"/>
        <v>37.051414527885605</v>
      </c>
      <c r="R35" s="1">
        <f t="shared" si="6"/>
        <v>62.948585472114395</v>
      </c>
      <c r="S35" s="11">
        <f t="shared" si="6"/>
        <v>100</v>
      </c>
    </row>
    <row r="36" spans="1:19" ht="12.75">
      <c r="A36" s="9">
        <v>1991</v>
      </c>
      <c r="B36" s="1">
        <f t="shared" si="0"/>
        <v>44.84159220146223</v>
      </c>
      <c r="C36" s="1">
        <f t="shared" si="0"/>
        <v>55.15840779853778</v>
      </c>
      <c r="D36" s="11">
        <f t="shared" si="1"/>
        <v>100</v>
      </c>
      <c r="E36" s="1">
        <f t="shared" si="2"/>
        <v>39.91410887962612</v>
      </c>
      <c r="F36" s="1">
        <f t="shared" si="2"/>
        <v>60.08589112037388</v>
      </c>
      <c r="G36" s="11">
        <f t="shared" si="2"/>
        <v>100</v>
      </c>
      <c r="H36" s="1">
        <f t="shared" si="3"/>
        <v>52.16365066876475</v>
      </c>
      <c r="I36" s="1">
        <f t="shared" si="3"/>
        <v>47.83634933123525</v>
      </c>
      <c r="J36" s="11">
        <f t="shared" si="3"/>
        <v>100</v>
      </c>
      <c r="K36" s="1">
        <f t="shared" si="4"/>
        <v>21.73467295468526</v>
      </c>
      <c r="L36" s="1">
        <f t="shared" si="4"/>
        <v>78.26532704531475</v>
      </c>
      <c r="M36" s="11">
        <f t="shared" si="4"/>
        <v>100</v>
      </c>
      <c r="N36" s="1">
        <f t="shared" si="5"/>
        <v>52.443087173792335</v>
      </c>
      <c r="O36" s="1">
        <f t="shared" si="5"/>
        <v>47.556912826207665</v>
      </c>
      <c r="P36" s="11">
        <f t="shared" si="5"/>
        <v>100</v>
      </c>
      <c r="Q36" s="1">
        <f t="shared" si="6"/>
        <v>37.87404198600466</v>
      </c>
      <c r="R36" s="1">
        <f t="shared" si="6"/>
        <v>62.12595801399533</v>
      </c>
      <c r="S36" s="11">
        <f t="shared" si="6"/>
        <v>100</v>
      </c>
    </row>
    <row r="37" spans="1:19" ht="12.75">
      <c r="A37" s="9">
        <v>1992</v>
      </c>
      <c r="B37" s="1">
        <f t="shared" si="0"/>
        <v>47.87904241915162</v>
      </c>
      <c r="C37" s="1">
        <f t="shared" si="0"/>
        <v>52.12095758084838</v>
      </c>
      <c r="D37" s="11">
        <f t="shared" si="1"/>
        <v>100</v>
      </c>
      <c r="E37" s="1">
        <f t="shared" si="2"/>
        <v>44.9479237116191</v>
      </c>
      <c r="F37" s="1">
        <f t="shared" si="2"/>
        <v>55.0520762883809</v>
      </c>
      <c r="G37" s="11">
        <f t="shared" si="2"/>
        <v>100</v>
      </c>
      <c r="H37" s="1">
        <f t="shared" si="3"/>
        <v>53.806275579809004</v>
      </c>
      <c r="I37" s="1">
        <f t="shared" si="3"/>
        <v>46.193724420190996</v>
      </c>
      <c r="J37" s="11">
        <f t="shared" si="3"/>
        <v>100</v>
      </c>
      <c r="K37" s="1">
        <f t="shared" si="4"/>
        <v>24.18213969938108</v>
      </c>
      <c r="L37" s="1">
        <f t="shared" si="4"/>
        <v>75.81786030061892</v>
      </c>
      <c r="M37" s="11">
        <f t="shared" si="4"/>
        <v>100</v>
      </c>
      <c r="N37" s="1">
        <f t="shared" si="5"/>
        <v>56.74105778049526</v>
      </c>
      <c r="O37" s="1">
        <f t="shared" si="5"/>
        <v>43.25894221950474</v>
      </c>
      <c r="P37" s="11">
        <f t="shared" si="5"/>
        <v>100</v>
      </c>
      <c r="Q37" s="1">
        <f t="shared" si="6"/>
        <v>41.29144603575109</v>
      </c>
      <c r="R37" s="1">
        <f t="shared" si="6"/>
        <v>58.708553964248914</v>
      </c>
      <c r="S37" s="11">
        <f t="shared" si="6"/>
        <v>100</v>
      </c>
    </row>
    <row r="38" spans="1:19" ht="12.75">
      <c r="A38" s="9">
        <v>1993</v>
      </c>
      <c r="B38" s="1">
        <f t="shared" si="0"/>
        <v>47.85356286772717</v>
      </c>
      <c r="C38" s="1">
        <f t="shared" si="0"/>
        <v>52.14643713227283</v>
      </c>
      <c r="D38" s="11">
        <f t="shared" si="1"/>
        <v>100</v>
      </c>
      <c r="E38" s="1">
        <f t="shared" si="2"/>
        <v>44.356589147286826</v>
      </c>
      <c r="F38" s="1">
        <f t="shared" si="2"/>
        <v>55.64341085271318</v>
      </c>
      <c r="G38" s="11">
        <f t="shared" si="2"/>
        <v>100</v>
      </c>
      <c r="H38" s="1">
        <f t="shared" si="3"/>
        <v>57.09173715029278</v>
      </c>
      <c r="I38" s="1">
        <f t="shared" si="3"/>
        <v>42.90826284970722</v>
      </c>
      <c r="J38" s="11">
        <f t="shared" si="3"/>
        <v>100</v>
      </c>
      <c r="K38" s="1">
        <f t="shared" si="4"/>
        <v>26.099227569815802</v>
      </c>
      <c r="L38" s="1">
        <f t="shared" si="4"/>
        <v>73.90077243018419</v>
      </c>
      <c r="M38" s="11">
        <f t="shared" si="4"/>
        <v>100</v>
      </c>
      <c r="N38" s="1">
        <f t="shared" si="5"/>
        <v>58.85234429671099</v>
      </c>
      <c r="O38" s="1">
        <f t="shared" si="5"/>
        <v>41.14765570328902</v>
      </c>
      <c r="P38" s="11">
        <f t="shared" si="5"/>
        <v>100</v>
      </c>
      <c r="Q38" s="1">
        <f t="shared" si="6"/>
        <v>43.2476901658018</v>
      </c>
      <c r="R38" s="1">
        <f t="shared" si="6"/>
        <v>56.7523098341982</v>
      </c>
      <c r="S38" s="11">
        <f t="shared" si="6"/>
        <v>100</v>
      </c>
    </row>
    <row r="39" spans="1:19" ht="12.75">
      <c r="A39" s="9">
        <v>1994</v>
      </c>
      <c r="B39" s="1">
        <f t="shared" si="0"/>
        <v>48.275862068965516</v>
      </c>
      <c r="C39" s="1">
        <f t="shared" si="0"/>
        <v>51.724137931034484</v>
      </c>
      <c r="D39" s="11">
        <f t="shared" si="1"/>
        <v>100</v>
      </c>
      <c r="E39" s="1">
        <f t="shared" si="2"/>
        <v>45.24929444967074</v>
      </c>
      <c r="F39" s="1">
        <f t="shared" si="2"/>
        <v>54.75070555032926</v>
      </c>
      <c r="G39" s="11">
        <f t="shared" si="2"/>
        <v>100</v>
      </c>
      <c r="H39" s="1">
        <f t="shared" si="3"/>
        <v>58.94097222222222</v>
      </c>
      <c r="I39" s="1">
        <f t="shared" si="3"/>
        <v>41.05902777777778</v>
      </c>
      <c r="J39" s="11">
        <f t="shared" si="3"/>
        <v>100</v>
      </c>
      <c r="K39" s="1">
        <f t="shared" si="4"/>
        <v>25.648886163907626</v>
      </c>
      <c r="L39" s="1">
        <f t="shared" si="4"/>
        <v>74.35111383609238</v>
      </c>
      <c r="M39" s="11">
        <f t="shared" si="4"/>
        <v>100</v>
      </c>
      <c r="N39" s="1">
        <f t="shared" si="5"/>
        <v>57.976973684210535</v>
      </c>
      <c r="O39" s="1">
        <f t="shared" si="5"/>
        <v>42.02302631578947</v>
      </c>
      <c r="P39" s="11">
        <f t="shared" si="5"/>
        <v>100</v>
      </c>
      <c r="Q39" s="1">
        <f t="shared" si="6"/>
        <v>44.1569325860353</v>
      </c>
      <c r="R39" s="1">
        <f t="shared" si="6"/>
        <v>55.8430674139647</v>
      </c>
      <c r="S39" s="11">
        <f t="shared" si="6"/>
        <v>100</v>
      </c>
    </row>
    <row r="40" spans="1:19" ht="12.75">
      <c r="A40" s="9">
        <v>1995</v>
      </c>
      <c r="B40" s="1">
        <f t="shared" si="0"/>
        <v>48.907292385553255</v>
      </c>
      <c r="C40" s="1">
        <f t="shared" si="0"/>
        <v>51.092707614446745</v>
      </c>
      <c r="D40" s="11">
        <f t="shared" si="1"/>
        <v>100</v>
      </c>
      <c r="E40" s="1">
        <f t="shared" si="2"/>
        <v>43.68708053691275</v>
      </c>
      <c r="F40" s="1">
        <f t="shared" si="2"/>
        <v>56.312919463087255</v>
      </c>
      <c r="G40" s="11">
        <f t="shared" si="2"/>
        <v>100</v>
      </c>
      <c r="H40" s="1">
        <f t="shared" si="3"/>
        <v>59.705676243868254</v>
      </c>
      <c r="I40" s="1">
        <f t="shared" si="3"/>
        <v>40.294323756131746</v>
      </c>
      <c r="J40" s="11">
        <f t="shared" si="3"/>
        <v>100</v>
      </c>
      <c r="K40" s="1">
        <f t="shared" si="4"/>
        <v>23.937232524964337</v>
      </c>
      <c r="L40" s="1">
        <f t="shared" si="4"/>
        <v>76.06276747503567</v>
      </c>
      <c r="M40" s="11">
        <f t="shared" si="4"/>
        <v>100</v>
      </c>
      <c r="N40" s="1">
        <f t="shared" si="5"/>
        <v>57.39391341620232</v>
      </c>
      <c r="O40" s="1">
        <f t="shared" si="5"/>
        <v>42.60608658379768</v>
      </c>
      <c r="P40" s="11">
        <f t="shared" si="5"/>
        <v>100</v>
      </c>
      <c r="Q40" s="1">
        <f t="shared" si="6"/>
        <v>44.19413919413919</v>
      </c>
      <c r="R40" s="1">
        <f t="shared" si="6"/>
        <v>55.80586080586081</v>
      </c>
      <c r="S40" s="11">
        <f t="shared" si="6"/>
        <v>100</v>
      </c>
    </row>
    <row r="41" spans="1:19" ht="12.75">
      <c r="A41" s="9">
        <v>1996</v>
      </c>
      <c r="B41" s="1">
        <f t="shared" si="0"/>
        <v>49.664128974473805</v>
      </c>
      <c r="C41" s="1">
        <f t="shared" si="0"/>
        <v>50.3358710255262</v>
      </c>
      <c r="D41" s="11">
        <f t="shared" si="1"/>
        <v>100</v>
      </c>
      <c r="E41" s="1">
        <f t="shared" si="2"/>
        <v>46.235059760956176</v>
      </c>
      <c r="F41" s="1">
        <f t="shared" si="2"/>
        <v>53.764940239043824</v>
      </c>
      <c r="G41" s="11">
        <f t="shared" si="2"/>
        <v>100</v>
      </c>
      <c r="H41" s="1">
        <f t="shared" si="3"/>
        <v>58.74177029992684</v>
      </c>
      <c r="I41" s="1">
        <f t="shared" si="3"/>
        <v>41.25822970007315</v>
      </c>
      <c r="J41" s="11">
        <f t="shared" si="3"/>
        <v>100</v>
      </c>
      <c r="K41" s="1">
        <f t="shared" si="4"/>
        <v>21.368220223494138</v>
      </c>
      <c r="L41" s="1">
        <f t="shared" si="4"/>
        <v>78.63177977650587</v>
      </c>
      <c r="M41" s="11">
        <f t="shared" si="4"/>
        <v>100</v>
      </c>
      <c r="N41" s="1">
        <f t="shared" si="5"/>
        <v>61.1328125</v>
      </c>
      <c r="O41" s="1">
        <f t="shared" si="5"/>
        <v>38.8671875</v>
      </c>
      <c r="P41" s="11">
        <f t="shared" si="5"/>
        <v>100</v>
      </c>
      <c r="Q41" s="1">
        <f t="shared" si="6"/>
        <v>45.02400187331694</v>
      </c>
      <c r="R41" s="1">
        <f t="shared" si="6"/>
        <v>54.97599812668306</v>
      </c>
      <c r="S41" s="11">
        <f t="shared" si="6"/>
        <v>100</v>
      </c>
    </row>
    <row r="42" spans="1:19" ht="12.75">
      <c r="A42" s="9">
        <v>1997</v>
      </c>
      <c r="B42" s="1">
        <f t="shared" si="0"/>
        <v>48.15144766146993</v>
      </c>
      <c r="C42" s="1">
        <f t="shared" si="0"/>
        <v>51.84855233853006</v>
      </c>
      <c r="D42" s="11">
        <f t="shared" si="1"/>
        <v>100</v>
      </c>
      <c r="E42" s="1">
        <f t="shared" si="2"/>
        <v>45.393665158371036</v>
      </c>
      <c r="F42" s="1">
        <f t="shared" si="2"/>
        <v>54.60633484162896</v>
      </c>
      <c r="G42" s="11">
        <f t="shared" si="2"/>
        <v>100</v>
      </c>
      <c r="H42" s="1">
        <f t="shared" si="3"/>
        <v>56.59670164917541</v>
      </c>
      <c r="I42" s="1">
        <f t="shared" si="3"/>
        <v>43.403298350824585</v>
      </c>
      <c r="J42" s="11">
        <f t="shared" si="3"/>
        <v>100</v>
      </c>
      <c r="K42" s="1">
        <f t="shared" si="4"/>
        <v>19.849896480331264</v>
      </c>
      <c r="L42" s="1">
        <f t="shared" si="4"/>
        <v>80.15010351966873</v>
      </c>
      <c r="M42" s="11">
        <f t="shared" si="4"/>
        <v>100</v>
      </c>
      <c r="N42" s="1">
        <f t="shared" si="5"/>
        <v>56.3566701497736</v>
      </c>
      <c r="O42" s="1">
        <f t="shared" si="5"/>
        <v>43.6433298502264</v>
      </c>
      <c r="P42" s="11">
        <f t="shared" si="5"/>
        <v>100</v>
      </c>
      <c r="Q42" s="1">
        <f t="shared" si="6"/>
        <v>43.18734793187348</v>
      </c>
      <c r="R42" s="1">
        <f t="shared" si="6"/>
        <v>56.812652068126525</v>
      </c>
      <c r="S42" s="11">
        <f t="shared" si="6"/>
        <v>100</v>
      </c>
    </row>
    <row r="43" spans="1:19" ht="12.75">
      <c r="A43" s="9">
        <v>1998</v>
      </c>
      <c r="B43" s="1">
        <f t="shared" si="0"/>
        <v>50.177935943060504</v>
      </c>
      <c r="C43" s="1">
        <f t="shared" si="0"/>
        <v>49.8220640569395</v>
      </c>
      <c r="D43" s="11">
        <f t="shared" si="1"/>
        <v>100</v>
      </c>
      <c r="E43" s="1">
        <f t="shared" si="2"/>
        <v>45.31733746130031</v>
      </c>
      <c r="F43" s="1">
        <f t="shared" si="2"/>
        <v>54.68266253869969</v>
      </c>
      <c r="G43" s="11">
        <f t="shared" si="2"/>
        <v>100</v>
      </c>
      <c r="H43" s="1">
        <f t="shared" si="3"/>
        <v>54.68531468531469</v>
      </c>
      <c r="I43" s="1">
        <f t="shared" si="3"/>
        <v>45.31468531468531</v>
      </c>
      <c r="J43" s="11">
        <f t="shared" si="3"/>
        <v>100</v>
      </c>
      <c r="K43" s="1">
        <f t="shared" si="4"/>
        <v>19.681778552746295</v>
      </c>
      <c r="L43" s="1">
        <f t="shared" si="4"/>
        <v>80.3182214472537</v>
      </c>
      <c r="M43" s="11">
        <f t="shared" si="4"/>
        <v>100</v>
      </c>
      <c r="N43" s="1">
        <f t="shared" si="5"/>
        <v>59.56189151599444</v>
      </c>
      <c r="O43" s="1">
        <f t="shared" si="5"/>
        <v>40.43810848400556</v>
      </c>
      <c r="P43" s="11">
        <f t="shared" si="5"/>
        <v>100</v>
      </c>
      <c r="Q43" s="1">
        <f t="shared" si="6"/>
        <v>43.08653949779071</v>
      </c>
      <c r="R43" s="1">
        <f t="shared" si="6"/>
        <v>56.91346050220929</v>
      </c>
      <c r="S43" s="11">
        <f t="shared" si="6"/>
        <v>100</v>
      </c>
    </row>
    <row r="44" spans="1:19" ht="12.75">
      <c r="A44" s="9">
        <v>1999</v>
      </c>
      <c r="B44" s="1">
        <f t="shared" si="0"/>
        <v>49.54934655250113</v>
      </c>
      <c r="C44" s="1">
        <f t="shared" si="0"/>
        <v>50.45065344749887</v>
      </c>
      <c r="D44" s="11">
        <f t="shared" si="1"/>
        <v>100</v>
      </c>
      <c r="E44" s="1">
        <f t="shared" si="2"/>
        <v>46.98960580505982</v>
      </c>
      <c r="F44" s="1">
        <f t="shared" si="2"/>
        <v>53.01039419494018</v>
      </c>
      <c r="G44" s="11">
        <f t="shared" si="2"/>
        <v>100</v>
      </c>
      <c r="H44" s="1">
        <f t="shared" si="3"/>
        <v>52.478314745972746</v>
      </c>
      <c r="I44" s="1">
        <f t="shared" si="3"/>
        <v>47.52168525402726</v>
      </c>
      <c r="J44" s="11">
        <f t="shared" si="3"/>
        <v>100</v>
      </c>
      <c r="K44" s="1">
        <f t="shared" si="4"/>
        <v>20.315617631053872</v>
      </c>
      <c r="L44" s="1">
        <f t="shared" si="4"/>
        <v>79.68438236894613</v>
      </c>
      <c r="M44" s="11">
        <f t="shared" si="4"/>
        <v>100</v>
      </c>
      <c r="N44" s="1">
        <f t="shared" si="5"/>
        <v>59.40717628705148</v>
      </c>
      <c r="O44" s="1">
        <f t="shared" si="5"/>
        <v>40.592823712948515</v>
      </c>
      <c r="P44" s="11">
        <f t="shared" si="5"/>
        <v>100</v>
      </c>
      <c r="Q44" s="1">
        <f t="shared" si="6"/>
        <v>42.60908953646384</v>
      </c>
      <c r="R44" s="1">
        <f t="shared" si="6"/>
        <v>57.39091046353616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FLORIDA</v>
      </c>
      <c r="I47" s="4" t="str">
        <f>CONCATENATE("Percent of Total, New Admissions (All Races): ",$A$1)</f>
        <v>Percent of Total, New Admissions (All Races): FLORIDA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4" ht="12.75">
      <c r="A49" s="9">
        <v>1983</v>
      </c>
      <c r="I49" s="9">
        <v>1983</v>
      </c>
      <c r="J49" s="1"/>
      <c r="K49" s="1"/>
      <c r="L49" s="1"/>
      <c r="M49" s="1"/>
      <c r="N49" s="1"/>
    </row>
    <row r="50" spans="1:14" ht="12.75">
      <c r="A50" s="9">
        <v>1984</v>
      </c>
      <c r="I50" s="9">
        <v>1984</v>
      </c>
      <c r="J50" s="1"/>
      <c r="K50" s="1"/>
      <c r="L50" s="1"/>
      <c r="M50" s="1"/>
      <c r="N50" s="1"/>
    </row>
    <row r="51" spans="1:15" ht="12.75">
      <c r="A51" s="9">
        <v>1985</v>
      </c>
      <c r="B51">
        <v>3056</v>
      </c>
      <c r="C51">
        <v>4792</v>
      </c>
      <c r="D51">
        <v>2595</v>
      </c>
      <c r="E51">
        <v>2270</v>
      </c>
      <c r="F51">
        <v>1898</v>
      </c>
      <c r="G51">
        <v>14611</v>
      </c>
      <c r="I51" s="9">
        <v>1985</v>
      </c>
      <c r="J51" s="1">
        <f aca="true" t="shared" si="7" ref="J51:J65">(B51/$G51)*100</f>
        <v>20.915748408733144</v>
      </c>
      <c r="K51" s="1">
        <f aca="true" t="shared" si="8" ref="K51:K65">(C51/$G51)*100</f>
        <v>32.79720758332763</v>
      </c>
      <c r="L51" s="1">
        <f aca="true" t="shared" si="9" ref="L51:L65">(D51/$G51)*100</f>
        <v>17.760591335295324</v>
      </c>
      <c r="M51" s="1">
        <f aca="true" t="shared" si="10" ref="M51:M65">(E51/$G51)*100</f>
        <v>15.536239819314215</v>
      </c>
      <c r="N51" s="1">
        <f aca="true" t="shared" si="11" ref="N51:N65">(F51/$G51)*100</f>
        <v>12.990212853329682</v>
      </c>
      <c r="O51">
        <f aca="true" t="shared" si="12" ref="O51:O65">(G51/$G51)*100</f>
        <v>100</v>
      </c>
    </row>
    <row r="52" spans="1:14" ht="12.75">
      <c r="A52" s="9">
        <v>1986</v>
      </c>
      <c r="I52" s="9">
        <v>1986</v>
      </c>
      <c r="J52" s="1"/>
      <c r="K52" s="1"/>
      <c r="L52" s="1"/>
      <c r="M52" s="1"/>
      <c r="N52" s="1"/>
    </row>
    <row r="53" spans="1:14" ht="12.75">
      <c r="A53" s="9">
        <v>1987</v>
      </c>
      <c r="I53" s="9">
        <v>1987</v>
      </c>
      <c r="J53" s="1"/>
      <c r="K53" s="1"/>
      <c r="L53" s="1"/>
      <c r="M53" s="1"/>
      <c r="N53" s="1"/>
    </row>
    <row r="54" spans="1:15" ht="12.75">
      <c r="A54" s="9">
        <v>1988</v>
      </c>
      <c r="B54">
        <v>4911</v>
      </c>
      <c r="C54">
        <v>9787</v>
      </c>
      <c r="D54">
        <v>5045</v>
      </c>
      <c r="E54">
        <v>9885</v>
      </c>
      <c r="F54">
        <v>4660</v>
      </c>
      <c r="G54">
        <v>34288</v>
      </c>
      <c r="I54" s="9">
        <v>1988</v>
      </c>
      <c r="J54" s="1">
        <f t="shared" si="7"/>
        <v>14.3227951469902</v>
      </c>
      <c r="K54" s="1">
        <f t="shared" si="8"/>
        <v>28.54351376574895</v>
      </c>
      <c r="L54" s="1">
        <f t="shared" si="9"/>
        <v>14.713602426504899</v>
      </c>
      <c r="M54" s="1">
        <f t="shared" si="10"/>
        <v>28.829328044797016</v>
      </c>
      <c r="N54" s="1">
        <f t="shared" si="11"/>
        <v>13.590760615958935</v>
      </c>
      <c r="O54">
        <f t="shared" si="12"/>
        <v>100</v>
      </c>
    </row>
    <row r="55" spans="1:15" ht="12.75">
      <c r="A55" s="9">
        <v>1989</v>
      </c>
      <c r="B55">
        <v>5690</v>
      </c>
      <c r="C55">
        <v>11542</v>
      </c>
      <c r="D55">
        <v>5950</v>
      </c>
      <c r="E55">
        <v>13868</v>
      </c>
      <c r="F55">
        <v>5573</v>
      </c>
      <c r="G55">
        <v>42623</v>
      </c>
      <c r="I55" s="9">
        <v>1989</v>
      </c>
      <c r="J55" s="1">
        <f t="shared" si="7"/>
        <v>13.349599981230792</v>
      </c>
      <c r="K55" s="1">
        <f t="shared" si="8"/>
        <v>27.079276446988715</v>
      </c>
      <c r="L55" s="1">
        <f t="shared" si="9"/>
        <v>13.959599277385449</v>
      </c>
      <c r="M55" s="1">
        <f t="shared" si="10"/>
        <v>32.53642399643385</v>
      </c>
      <c r="N55" s="1">
        <f t="shared" si="11"/>
        <v>13.075100297961196</v>
      </c>
      <c r="O55">
        <f t="shared" si="12"/>
        <v>100</v>
      </c>
    </row>
    <row r="56" spans="1:15" ht="12.75">
      <c r="A56" s="9">
        <v>1990</v>
      </c>
      <c r="B56">
        <v>5591</v>
      </c>
      <c r="C56">
        <v>9839</v>
      </c>
      <c r="D56">
        <v>4701</v>
      </c>
      <c r="E56">
        <v>13356</v>
      </c>
      <c r="F56">
        <v>4290</v>
      </c>
      <c r="G56">
        <v>37777</v>
      </c>
      <c r="I56" s="9">
        <v>1990</v>
      </c>
      <c r="J56" s="1">
        <f t="shared" si="7"/>
        <v>14.800010588453292</v>
      </c>
      <c r="K56" s="1">
        <f t="shared" si="8"/>
        <v>26.044947984223203</v>
      </c>
      <c r="L56" s="1">
        <f t="shared" si="9"/>
        <v>12.444079731053288</v>
      </c>
      <c r="M56" s="1">
        <f t="shared" si="10"/>
        <v>35.35484554093761</v>
      </c>
      <c r="N56" s="1">
        <f t="shared" si="11"/>
        <v>11.35611615533261</v>
      </c>
      <c r="O56">
        <f t="shared" si="12"/>
        <v>100</v>
      </c>
    </row>
    <row r="57" spans="1:15" ht="12.75">
      <c r="A57" s="9">
        <v>1991</v>
      </c>
      <c r="B57">
        <v>5306</v>
      </c>
      <c r="C57">
        <v>8425</v>
      </c>
      <c r="D57">
        <v>3967</v>
      </c>
      <c r="E57">
        <v>10138</v>
      </c>
      <c r="F57">
        <v>3778</v>
      </c>
      <c r="G57">
        <v>31614</v>
      </c>
      <c r="I57" s="9">
        <v>1991</v>
      </c>
      <c r="J57" s="1">
        <f t="shared" si="7"/>
        <v>16.78370342253432</v>
      </c>
      <c r="K57" s="1">
        <f t="shared" si="8"/>
        <v>26.649585626621118</v>
      </c>
      <c r="L57" s="1">
        <f t="shared" si="9"/>
        <v>12.548238122350858</v>
      </c>
      <c r="M57" s="1">
        <f t="shared" si="10"/>
        <v>32.068071107737076</v>
      </c>
      <c r="N57" s="1">
        <f t="shared" si="11"/>
        <v>11.950401720756627</v>
      </c>
      <c r="O57">
        <f t="shared" si="12"/>
        <v>100</v>
      </c>
    </row>
    <row r="58" spans="1:15" ht="12.75">
      <c r="A58" s="9">
        <v>1992</v>
      </c>
      <c r="B58">
        <v>5051</v>
      </c>
      <c r="C58">
        <v>7826</v>
      </c>
      <c r="D58">
        <v>3804</v>
      </c>
      <c r="E58">
        <v>9405</v>
      </c>
      <c r="F58">
        <v>3413</v>
      </c>
      <c r="G58">
        <v>29499</v>
      </c>
      <c r="I58" s="9">
        <v>1992</v>
      </c>
      <c r="J58" s="1">
        <f t="shared" si="7"/>
        <v>17.122614325909353</v>
      </c>
      <c r="K58" s="1">
        <f t="shared" si="8"/>
        <v>26.529712871622767</v>
      </c>
      <c r="L58" s="1">
        <f t="shared" si="9"/>
        <v>12.895352384826605</v>
      </c>
      <c r="M58" s="1">
        <f t="shared" si="10"/>
        <v>31.882436692769247</v>
      </c>
      <c r="N58" s="1">
        <f t="shared" si="11"/>
        <v>11.56988372487203</v>
      </c>
      <c r="O58">
        <f t="shared" si="12"/>
        <v>100</v>
      </c>
    </row>
    <row r="59" spans="1:15" ht="12.75">
      <c r="A59" s="9">
        <v>1993</v>
      </c>
      <c r="B59">
        <v>4832</v>
      </c>
      <c r="C59">
        <v>6770</v>
      </c>
      <c r="D59">
        <v>3183</v>
      </c>
      <c r="E59">
        <v>7017</v>
      </c>
      <c r="F59">
        <v>2979</v>
      </c>
      <c r="G59">
        <v>24781</v>
      </c>
      <c r="I59" s="9">
        <v>1993</v>
      </c>
      <c r="J59" s="1">
        <f t="shared" si="7"/>
        <v>19.498809571849403</v>
      </c>
      <c r="K59" s="1">
        <f t="shared" si="8"/>
        <v>27.319317218837014</v>
      </c>
      <c r="L59" s="1">
        <f t="shared" si="9"/>
        <v>12.84451797748275</v>
      </c>
      <c r="M59" s="1">
        <f t="shared" si="10"/>
        <v>28.31604858560994</v>
      </c>
      <c r="N59" s="1">
        <f t="shared" si="11"/>
        <v>12.021306646220895</v>
      </c>
      <c r="O59">
        <f t="shared" si="12"/>
        <v>100</v>
      </c>
    </row>
    <row r="60" spans="1:15" ht="12.75">
      <c r="A60" s="9">
        <v>1994</v>
      </c>
      <c r="B60">
        <v>4528</v>
      </c>
      <c r="C60">
        <v>5730</v>
      </c>
      <c r="D60">
        <v>2406</v>
      </c>
      <c r="E60">
        <v>5340</v>
      </c>
      <c r="F60">
        <v>2566</v>
      </c>
      <c r="G60">
        <v>20570</v>
      </c>
      <c r="I60" s="9">
        <v>1994</v>
      </c>
      <c r="J60" s="1">
        <f t="shared" si="7"/>
        <v>22.012639766650462</v>
      </c>
      <c r="K60" s="1">
        <f t="shared" si="8"/>
        <v>27.856101118133203</v>
      </c>
      <c r="L60" s="1">
        <f t="shared" si="9"/>
        <v>11.696645600388916</v>
      </c>
      <c r="M60" s="1">
        <f t="shared" si="10"/>
        <v>25.960136120563927</v>
      </c>
      <c r="N60" s="1">
        <f t="shared" si="11"/>
        <v>12.47447739426349</v>
      </c>
      <c r="O60">
        <f t="shared" si="12"/>
        <v>100</v>
      </c>
    </row>
    <row r="61" spans="1:15" ht="12.75">
      <c r="A61" s="9">
        <v>1995</v>
      </c>
      <c r="B61">
        <v>4826</v>
      </c>
      <c r="C61">
        <v>5246</v>
      </c>
      <c r="D61">
        <v>1515</v>
      </c>
      <c r="E61">
        <v>3833</v>
      </c>
      <c r="F61">
        <v>2512</v>
      </c>
      <c r="G61">
        <v>17932</v>
      </c>
      <c r="I61" s="9">
        <v>1995</v>
      </c>
      <c r="J61" s="1">
        <f t="shared" si="7"/>
        <v>26.91278161945126</v>
      </c>
      <c r="K61" s="1">
        <f t="shared" si="8"/>
        <v>29.25496319428954</v>
      </c>
      <c r="L61" s="1">
        <f t="shared" si="9"/>
        <v>8.448583537809503</v>
      </c>
      <c r="M61" s="1">
        <f t="shared" si="10"/>
        <v>21.375195181797903</v>
      </c>
      <c r="N61" s="1">
        <f t="shared" si="11"/>
        <v>14.008476466651794</v>
      </c>
      <c r="O61">
        <f t="shared" si="12"/>
        <v>100</v>
      </c>
    </row>
    <row r="62" spans="1:15" ht="12.75">
      <c r="A62" s="9">
        <v>1996</v>
      </c>
      <c r="B62">
        <v>5057</v>
      </c>
      <c r="C62">
        <v>5610</v>
      </c>
      <c r="D62">
        <v>1464</v>
      </c>
      <c r="E62">
        <v>4017</v>
      </c>
      <c r="F62">
        <v>2745</v>
      </c>
      <c r="G62">
        <v>18893</v>
      </c>
      <c r="I62" s="9">
        <v>1996</v>
      </c>
      <c r="J62" s="1">
        <f t="shared" si="7"/>
        <v>26.766527285237917</v>
      </c>
      <c r="K62" s="1">
        <f t="shared" si="8"/>
        <v>29.693537288942995</v>
      </c>
      <c r="L62" s="1">
        <f t="shared" si="9"/>
        <v>7.748901709627905</v>
      </c>
      <c r="M62" s="1">
        <f t="shared" si="10"/>
        <v>21.261843010638863</v>
      </c>
      <c r="N62" s="1">
        <f t="shared" si="11"/>
        <v>14.529190705552322</v>
      </c>
      <c r="O62">
        <f t="shared" si="12"/>
        <v>100</v>
      </c>
    </row>
    <row r="63" spans="1:15" ht="12.75">
      <c r="A63" s="9">
        <v>1997</v>
      </c>
      <c r="B63">
        <v>5064</v>
      </c>
      <c r="C63">
        <v>6129</v>
      </c>
      <c r="D63">
        <v>1433</v>
      </c>
      <c r="E63">
        <v>4240</v>
      </c>
      <c r="F63">
        <v>3084</v>
      </c>
      <c r="G63">
        <v>19950</v>
      </c>
      <c r="I63" s="9">
        <v>1997</v>
      </c>
      <c r="J63" s="1">
        <f t="shared" si="7"/>
        <v>25.383458646616543</v>
      </c>
      <c r="K63" s="1">
        <f t="shared" si="8"/>
        <v>30.721804511278194</v>
      </c>
      <c r="L63" s="1">
        <f t="shared" si="9"/>
        <v>7.182957393483709</v>
      </c>
      <c r="M63" s="1">
        <f t="shared" si="10"/>
        <v>21.2531328320802</v>
      </c>
      <c r="N63" s="1">
        <f t="shared" si="11"/>
        <v>15.458646616541353</v>
      </c>
      <c r="O63">
        <f t="shared" si="12"/>
        <v>100</v>
      </c>
    </row>
    <row r="64" spans="1:15" ht="12.75">
      <c r="A64" s="9">
        <v>1998</v>
      </c>
      <c r="B64">
        <v>5113</v>
      </c>
      <c r="C64">
        <v>5754</v>
      </c>
      <c r="D64">
        <v>1538</v>
      </c>
      <c r="E64">
        <v>4932</v>
      </c>
      <c r="F64">
        <v>3115</v>
      </c>
      <c r="G64">
        <v>20452</v>
      </c>
      <c r="I64" s="9">
        <v>1998</v>
      </c>
      <c r="J64" s="1">
        <f t="shared" si="7"/>
        <v>25</v>
      </c>
      <c r="K64" s="1">
        <f t="shared" si="8"/>
        <v>28.13416780754938</v>
      </c>
      <c r="L64" s="1">
        <f t="shared" si="9"/>
        <v>7.520046939174653</v>
      </c>
      <c r="M64" s="1">
        <f t="shared" si="10"/>
        <v>24.115000977899474</v>
      </c>
      <c r="N64" s="1">
        <f t="shared" si="11"/>
        <v>15.230784275376491</v>
      </c>
      <c r="O64">
        <f t="shared" si="12"/>
        <v>100</v>
      </c>
    </row>
    <row r="65" spans="1:15" ht="12.75">
      <c r="A65" s="9">
        <v>1999</v>
      </c>
      <c r="B65">
        <v>5070</v>
      </c>
      <c r="C65">
        <v>5688</v>
      </c>
      <c r="D65">
        <v>1749</v>
      </c>
      <c r="E65">
        <v>5904</v>
      </c>
      <c r="F65">
        <v>3483</v>
      </c>
      <c r="G65">
        <v>21894</v>
      </c>
      <c r="I65" s="9">
        <v>1999</v>
      </c>
      <c r="J65" s="1">
        <f t="shared" si="7"/>
        <v>23.15702932310222</v>
      </c>
      <c r="K65" s="1">
        <f t="shared" si="8"/>
        <v>25.97972047136202</v>
      </c>
      <c r="L65" s="1">
        <f t="shared" si="9"/>
        <v>7.988489997259523</v>
      </c>
      <c r="M65" s="1">
        <f t="shared" si="10"/>
        <v>26.96629213483146</v>
      </c>
      <c r="N65" s="1">
        <f t="shared" si="11"/>
        <v>15.908468073444778</v>
      </c>
      <c r="O65">
        <f t="shared" si="12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FLORIDA</v>
      </c>
      <c r="I68" s="4" t="str">
        <f>CONCATENATE("Black New Admissions: ",$A$1)</f>
        <v>Black New Admissions: FLORIDA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9" ht="12.75">
      <c r="A70" s="9">
        <v>1983</v>
      </c>
      <c r="I70" s="9">
        <v>1983</v>
      </c>
    </row>
    <row r="71" spans="1:9" ht="12.75">
      <c r="A71" s="9">
        <v>1984</v>
      </c>
      <c r="I71" s="9">
        <v>1984</v>
      </c>
    </row>
    <row r="72" spans="1:15" ht="12.75">
      <c r="A72" s="9">
        <v>1985</v>
      </c>
      <c r="B72">
        <v>1545</v>
      </c>
      <c r="C72">
        <v>2079</v>
      </c>
      <c r="D72">
        <v>1326</v>
      </c>
      <c r="E72">
        <v>1056</v>
      </c>
      <c r="F72">
        <v>1057</v>
      </c>
      <c r="G72">
        <v>7063</v>
      </c>
      <c r="I72" s="9">
        <v>1985</v>
      </c>
      <c r="J72">
        <v>1296</v>
      </c>
      <c r="K72">
        <v>2476</v>
      </c>
      <c r="L72">
        <v>1185</v>
      </c>
      <c r="M72">
        <v>910</v>
      </c>
      <c r="N72">
        <v>753</v>
      </c>
      <c r="O72">
        <v>6620</v>
      </c>
    </row>
    <row r="73" spans="1:9" ht="12.75">
      <c r="A73" s="9">
        <v>1986</v>
      </c>
      <c r="I73" s="9">
        <v>1986</v>
      </c>
    </row>
    <row r="74" spans="1:9" ht="12.75">
      <c r="A74" s="9">
        <v>1987</v>
      </c>
      <c r="I74" s="9">
        <v>1987</v>
      </c>
    </row>
    <row r="75" spans="1:15" ht="12.75">
      <c r="A75" s="9">
        <v>1988</v>
      </c>
      <c r="B75">
        <v>2199</v>
      </c>
      <c r="C75">
        <v>3566</v>
      </c>
      <c r="D75">
        <v>2278</v>
      </c>
      <c r="E75">
        <v>2361</v>
      </c>
      <c r="F75">
        <v>1999</v>
      </c>
      <c r="G75">
        <v>12403</v>
      </c>
      <c r="I75" s="9">
        <v>1988</v>
      </c>
      <c r="J75">
        <v>2378</v>
      </c>
      <c r="K75">
        <v>5705</v>
      </c>
      <c r="L75">
        <v>2567</v>
      </c>
      <c r="M75">
        <v>6826</v>
      </c>
      <c r="N75">
        <v>2458</v>
      </c>
      <c r="O75">
        <v>19934</v>
      </c>
    </row>
    <row r="76" spans="1:15" ht="12.75">
      <c r="A76" s="9">
        <v>1989</v>
      </c>
      <c r="B76">
        <v>2339</v>
      </c>
      <c r="C76">
        <v>4232</v>
      </c>
      <c r="D76">
        <v>2707</v>
      </c>
      <c r="E76">
        <v>3287</v>
      </c>
      <c r="F76">
        <v>2251</v>
      </c>
      <c r="G76">
        <v>14816</v>
      </c>
      <c r="I76" s="9">
        <v>1989</v>
      </c>
      <c r="J76">
        <v>2942</v>
      </c>
      <c r="K76">
        <v>6660</v>
      </c>
      <c r="L76">
        <v>2986</v>
      </c>
      <c r="M76">
        <v>9841</v>
      </c>
      <c r="N76">
        <v>3072</v>
      </c>
      <c r="O76">
        <v>25501</v>
      </c>
    </row>
    <row r="77" spans="1:15" ht="12.75">
      <c r="A77" s="9">
        <v>1990</v>
      </c>
      <c r="B77">
        <v>2318</v>
      </c>
      <c r="C77">
        <v>3747</v>
      </c>
      <c r="D77">
        <v>2223</v>
      </c>
      <c r="E77">
        <v>2851</v>
      </c>
      <c r="F77">
        <v>2128</v>
      </c>
      <c r="G77">
        <v>13267</v>
      </c>
      <c r="I77" s="9">
        <v>1990</v>
      </c>
      <c r="J77">
        <v>2827</v>
      </c>
      <c r="K77">
        <v>5491</v>
      </c>
      <c r="L77">
        <v>2303</v>
      </c>
      <c r="M77">
        <v>9952</v>
      </c>
      <c r="N77">
        <v>1967</v>
      </c>
      <c r="O77">
        <v>22540</v>
      </c>
    </row>
    <row r="78" spans="1:15" ht="12.75">
      <c r="A78" s="9">
        <v>1991</v>
      </c>
      <c r="B78">
        <v>2208</v>
      </c>
      <c r="C78">
        <v>3160</v>
      </c>
      <c r="D78">
        <v>1989</v>
      </c>
      <c r="E78">
        <v>2120</v>
      </c>
      <c r="F78">
        <v>1889</v>
      </c>
      <c r="G78">
        <v>11366</v>
      </c>
      <c r="I78" s="9">
        <v>1991</v>
      </c>
      <c r="J78">
        <v>2716</v>
      </c>
      <c r="K78">
        <v>4757</v>
      </c>
      <c r="L78">
        <v>1824</v>
      </c>
      <c r="M78">
        <v>7634</v>
      </c>
      <c r="N78">
        <v>1713</v>
      </c>
      <c r="O78">
        <v>18644</v>
      </c>
    </row>
    <row r="79" spans="1:15" ht="12.75">
      <c r="A79" s="9">
        <v>1992</v>
      </c>
      <c r="B79">
        <v>2280</v>
      </c>
      <c r="C79">
        <v>3323</v>
      </c>
      <c r="D79">
        <v>1972</v>
      </c>
      <c r="E79">
        <v>2188</v>
      </c>
      <c r="F79">
        <v>1856</v>
      </c>
      <c r="G79">
        <v>11619</v>
      </c>
      <c r="I79" s="9">
        <v>1992</v>
      </c>
      <c r="J79">
        <v>2482</v>
      </c>
      <c r="K79">
        <v>4070</v>
      </c>
      <c r="L79">
        <v>1693</v>
      </c>
      <c r="M79">
        <v>6860</v>
      </c>
      <c r="N79">
        <v>1415</v>
      </c>
      <c r="O79">
        <v>16520</v>
      </c>
    </row>
    <row r="80" spans="1:15" ht="12.75">
      <c r="A80" s="9">
        <v>1993</v>
      </c>
      <c r="B80">
        <v>2196</v>
      </c>
      <c r="C80">
        <v>2861</v>
      </c>
      <c r="D80">
        <v>1755</v>
      </c>
      <c r="E80">
        <v>1757</v>
      </c>
      <c r="F80">
        <v>1682</v>
      </c>
      <c r="G80">
        <v>10251</v>
      </c>
      <c r="I80" s="9">
        <v>1993</v>
      </c>
      <c r="J80">
        <v>2393</v>
      </c>
      <c r="K80">
        <v>3589</v>
      </c>
      <c r="L80">
        <v>1319</v>
      </c>
      <c r="M80">
        <v>4975</v>
      </c>
      <c r="N80">
        <v>1176</v>
      </c>
      <c r="O80">
        <v>13452</v>
      </c>
    </row>
    <row r="81" spans="1:15" ht="12.75">
      <c r="A81" s="9">
        <v>1994</v>
      </c>
      <c r="B81">
        <v>2002</v>
      </c>
      <c r="C81">
        <v>2405</v>
      </c>
      <c r="D81">
        <v>1358</v>
      </c>
      <c r="E81">
        <v>1255</v>
      </c>
      <c r="F81">
        <v>1410</v>
      </c>
      <c r="G81">
        <v>8430</v>
      </c>
      <c r="I81" s="9">
        <v>1994</v>
      </c>
      <c r="J81">
        <v>2145</v>
      </c>
      <c r="K81">
        <v>2910</v>
      </c>
      <c r="L81">
        <v>946</v>
      </c>
      <c r="M81">
        <v>3638</v>
      </c>
      <c r="N81">
        <v>1022</v>
      </c>
      <c r="O81">
        <v>10661</v>
      </c>
    </row>
    <row r="82" spans="1:15" ht="12.75">
      <c r="A82" s="9">
        <v>1995</v>
      </c>
      <c r="B82">
        <v>2126</v>
      </c>
      <c r="C82">
        <v>2083</v>
      </c>
      <c r="D82">
        <v>852</v>
      </c>
      <c r="E82">
        <v>839</v>
      </c>
      <c r="F82">
        <v>1339</v>
      </c>
      <c r="G82">
        <v>7239</v>
      </c>
      <c r="I82" s="9">
        <v>1995</v>
      </c>
      <c r="J82">
        <v>2221</v>
      </c>
      <c r="K82">
        <v>2685</v>
      </c>
      <c r="L82">
        <v>575</v>
      </c>
      <c r="M82">
        <v>2666</v>
      </c>
      <c r="N82">
        <v>994</v>
      </c>
      <c r="O82">
        <v>9141</v>
      </c>
    </row>
    <row r="83" spans="1:15" ht="12.75">
      <c r="A83" s="9">
        <v>1996</v>
      </c>
      <c r="B83">
        <v>2218</v>
      </c>
      <c r="C83">
        <v>2321</v>
      </c>
      <c r="D83">
        <v>803</v>
      </c>
      <c r="E83">
        <v>784</v>
      </c>
      <c r="F83">
        <v>1565</v>
      </c>
      <c r="G83">
        <v>7691</v>
      </c>
      <c r="I83" s="9">
        <v>1996</v>
      </c>
      <c r="J83">
        <v>2248</v>
      </c>
      <c r="K83">
        <v>2699</v>
      </c>
      <c r="L83">
        <v>564</v>
      </c>
      <c r="M83">
        <v>2885</v>
      </c>
      <c r="N83">
        <v>995</v>
      </c>
      <c r="O83">
        <v>9391</v>
      </c>
    </row>
    <row r="84" spans="1:15" ht="12.75">
      <c r="A84" s="9">
        <v>1997</v>
      </c>
      <c r="B84">
        <v>2162</v>
      </c>
      <c r="C84">
        <v>2508</v>
      </c>
      <c r="D84">
        <v>755</v>
      </c>
      <c r="E84">
        <v>767</v>
      </c>
      <c r="F84">
        <v>1618</v>
      </c>
      <c r="G84">
        <v>7810</v>
      </c>
      <c r="I84" s="9">
        <v>1997</v>
      </c>
      <c r="J84">
        <v>2328</v>
      </c>
      <c r="K84">
        <v>3017</v>
      </c>
      <c r="L84">
        <v>579</v>
      </c>
      <c r="M84">
        <v>3097</v>
      </c>
      <c r="N84">
        <v>1253</v>
      </c>
      <c r="O84">
        <v>10274</v>
      </c>
    </row>
    <row r="85" spans="1:15" ht="12.75">
      <c r="A85" s="9">
        <v>1998</v>
      </c>
      <c r="B85">
        <v>2256</v>
      </c>
      <c r="C85">
        <v>2342</v>
      </c>
      <c r="D85">
        <v>782</v>
      </c>
      <c r="E85">
        <v>903</v>
      </c>
      <c r="F85">
        <v>1713</v>
      </c>
      <c r="G85">
        <v>7996</v>
      </c>
      <c r="I85" s="9">
        <v>1998</v>
      </c>
      <c r="J85">
        <v>2240</v>
      </c>
      <c r="K85">
        <v>2826</v>
      </c>
      <c r="L85">
        <v>648</v>
      </c>
      <c r="M85">
        <v>3685</v>
      </c>
      <c r="N85">
        <v>1163</v>
      </c>
      <c r="O85">
        <v>10562</v>
      </c>
    </row>
    <row r="86" spans="1:15" ht="12.75">
      <c r="A86" s="9">
        <v>1999</v>
      </c>
      <c r="B86">
        <v>2199</v>
      </c>
      <c r="C86">
        <v>2396</v>
      </c>
      <c r="D86">
        <v>847</v>
      </c>
      <c r="E86">
        <v>1120</v>
      </c>
      <c r="F86">
        <v>1904</v>
      </c>
      <c r="G86">
        <v>8466</v>
      </c>
      <c r="I86" s="9">
        <v>1999</v>
      </c>
      <c r="J86">
        <v>2239</v>
      </c>
      <c r="K86">
        <v>2703</v>
      </c>
      <c r="L86">
        <v>767</v>
      </c>
      <c r="M86">
        <v>4393</v>
      </c>
      <c r="N86">
        <v>1301</v>
      </c>
      <c r="O86">
        <v>11403</v>
      </c>
    </row>
    <row r="88" spans="1:9" ht="12.75">
      <c r="A88" s="4" t="str">
        <f>CONCATENATE("Percent of Total Offenses, White New Admissions: ",$A$1)</f>
        <v>Percent of Total Offenses, White New Admissions: FLORIDA</v>
      </c>
      <c r="I88" s="4" t="str">
        <f>CONCATENATE("Percent of Total Offenses, Black New Admissions: ",$A$1)</f>
        <v>Percent of Total Offenses, Black New Admissions: FLORIDA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>
        <f aca="true" t="shared" si="13" ref="B92:G106">(B72/$G72)*100</f>
        <v>21.874557553447545</v>
      </c>
      <c r="C92" s="1">
        <f t="shared" si="13"/>
        <v>29.43508424182359</v>
      </c>
      <c r="D92" s="1">
        <f t="shared" si="13"/>
        <v>18.773892113832648</v>
      </c>
      <c r="E92" s="1">
        <f t="shared" si="13"/>
        <v>14.951153900608807</v>
      </c>
      <c r="F92" s="1">
        <f t="shared" si="13"/>
        <v>14.965312190287413</v>
      </c>
      <c r="G92" s="1">
        <f t="shared" si="13"/>
        <v>100</v>
      </c>
      <c r="I92" s="9">
        <v>1985</v>
      </c>
      <c r="J92" s="1">
        <f aca="true" t="shared" si="14" ref="J92:O104">(J72/$O72)*100</f>
        <v>19.57703927492447</v>
      </c>
      <c r="K92" s="1">
        <f t="shared" si="14"/>
        <v>37.40181268882175</v>
      </c>
      <c r="L92" s="1">
        <f t="shared" si="14"/>
        <v>17.900302114803626</v>
      </c>
      <c r="M92" s="1">
        <f t="shared" si="14"/>
        <v>13.746223564954683</v>
      </c>
      <c r="N92" s="1">
        <f t="shared" si="14"/>
        <v>11.374622356495468</v>
      </c>
      <c r="O92" s="1">
        <f t="shared" si="14"/>
        <v>100</v>
      </c>
    </row>
    <row r="93" spans="1:15" ht="12.75">
      <c r="A93" s="9">
        <v>1986</v>
      </c>
      <c r="B93" s="1"/>
      <c r="C93" s="1"/>
      <c r="D93" s="1"/>
      <c r="E93" s="1"/>
      <c r="F93" s="1"/>
      <c r="G93" s="1"/>
      <c r="I93" s="9">
        <v>1986</v>
      </c>
      <c r="J93" s="1"/>
      <c r="K93" s="1"/>
      <c r="L93" s="1"/>
      <c r="M93" s="1"/>
      <c r="N93" s="1"/>
      <c r="O93" s="1"/>
    </row>
    <row r="94" spans="1:15" ht="12.75">
      <c r="A94" s="9">
        <v>1987</v>
      </c>
      <c r="B94" s="1"/>
      <c r="C94" s="1"/>
      <c r="D94" s="1"/>
      <c r="E94" s="1"/>
      <c r="F94" s="1"/>
      <c r="G94" s="1"/>
      <c r="I94" s="9">
        <v>1987</v>
      </c>
      <c r="J94" s="1"/>
      <c r="K94" s="1"/>
      <c r="L94" s="1"/>
      <c r="M94" s="1"/>
      <c r="N94" s="1"/>
      <c r="O94" s="1"/>
    </row>
    <row r="95" spans="1:15" ht="12.75">
      <c r="A95" s="9">
        <v>1988</v>
      </c>
      <c r="B95" s="1">
        <f t="shared" si="13"/>
        <v>17.729581552850117</v>
      </c>
      <c r="C95" s="1">
        <f t="shared" si="13"/>
        <v>28.751108602757398</v>
      </c>
      <c r="D95" s="1">
        <f t="shared" si="13"/>
        <v>18.366524228009354</v>
      </c>
      <c r="E95" s="1">
        <f t="shared" si="13"/>
        <v>19.03571716520197</v>
      </c>
      <c r="F95" s="1">
        <f t="shared" si="13"/>
        <v>16.117068451181165</v>
      </c>
      <c r="G95" s="1">
        <f t="shared" si="13"/>
        <v>100</v>
      </c>
      <c r="I95" s="9">
        <v>1988</v>
      </c>
      <c r="J95" s="1">
        <f t="shared" si="14"/>
        <v>11.929366910805658</v>
      </c>
      <c r="K95" s="1">
        <f t="shared" si="14"/>
        <v>28.619444165746966</v>
      </c>
      <c r="L95" s="1">
        <f t="shared" si="14"/>
        <v>12.877495735928566</v>
      </c>
      <c r="M95" s="1">
        <f t="shared" si="14"/>
        <v>34.24300190629076</v>
      </c>
      <c r="N95" s="1">
        <f t="shared" si="14"/>
        <v>12.330691281228052</v>
      </c>
      <c r="O95" s="1">
        <f t="shared" si="14"/>
        <v>100</v>
      </c>
    </row>
    <row r="96" spans="1:15" ht="12.75">
      <c r="A96" s="9">
        <v>1989</v>
      </c>
      <c r="B96" s="1">
        <f t="shared" si="13"/>
        <v>15.786987041036719</v>
      </c>
      <c r="C96" s="1">
        <f t="shared" si="13"/>
        <v>28.563714902807774</v>
      </c>
      <c r="D96" s="1">
        <f t="shared" si="13"/>
        <v>18.270788336933045</v>
      </c>
      <c r="E96" s="1">
        <f t="shared" si="13"/>
        <v>22.185475161987043</v>
      </c>
      <c r="F96" s="1">
        <f t="shared" si="13"/>
        <v>15.193034557235421</v>
      </c>
      <c r="G96" s="1">
        <f t="shared" si="13"/>
        <v>100</v>
      </c>
      <c r="I96" s="9">
        <v>1989</v>
      </c>
      <c r="J96" s="1">
        <f t="shared" si="14"/>
        <v>11.536802478334183</v>
      </c>
      <c r="K96" s="1">
        <f t="shared" si="14"/>
        <v>26.116622877534212</v>
      </c>
      <c r="L96" s="1">
        <f t="shared" si="14"/>
        <v>11.709344731579154</v>
      </c>
      <c r="M96" s="1">
        <f t="shared" si="14"/>
        <v>38.590643504176306</v>
      </c>
      <c r="N96" s="1">
        <f t="shared" si="14"/>
        <v>12.046586408376141</v>
      </c>
      <c r="O96" s="1">
        <f t="shared" si="14"/>
        <v>100</v>
      </c>
    </row>
    <row r="97" spans="1:15" ht="12.75">
      <c r="A97" s="9">
        <v>1990</v>
      </c>
      <c r="B97" s="1">
        <f t="shared" si="13"/>
        <v>17.47192281600965</v>
      </c>
      <c r="C97" s="1">
        <f t="shared" si="13"/>
        <v>28.24300896962388</v>
      </c>
      <c r="D97" s="1">
        <f t="shared" si="13"/>
        <v>16.75586040551745</v>
      </c>
      <c r="E97" s="1">
        <f t="shared" si="13"/>
        <v>21.489409813823773</v>
      </c>
      <c r="F97" s="1">
        <f t="shared" si="13"/>
        <v>16.03979799502525</v>
      </c>
      <c r="G97" s="1">
        <f t="shared" si="13"/>
        <v>100</v>
      </c>
      <c r="I97" s="9">
        <v>1990</v>
      </c>
      <c r="J97" s="1">
        <f t="shared" si="14"/>
        <v>12.54214729370009</v>
      </c>
      <c r="K97" s="1">
        <f t="shared" si="14"/>
        <v>24.361135758651287</v>
      </c>
      <c r="L97" s="1">
        <f t="shared" si="14"/>
        <v>10.217391304347826</v>
      </c>
      <c r="M97" s="1">
        <f t="shared" si="14"/>
        <v>44.15261756876664</v>
      </c>
      <c r="N97" s="1">
        <f t="shared" si="14"/>
        <v>8.726708074534162</v>
      </c>
      <c r="O97" s="1">
        <f t="shared" si="14"/>
        <v>100</v>
      </c>
    </row>
    <row r="98" spans="1:15" ht="12.75">
      <c r="A98" s="9">
        <v>1991</v>
      </c>
      <c r="B98" s="1">
        <f t="shared" si="13"/>
        <v>19.42635931726201</v>
      </c>
      <c r="C98" s="1">
        <f t="shared" si="13"/>
        <v>27.802217138835122</v>
      </c>
      <c r="D98" s="1">
        <f t="shared" si="13"/>
        <v>17.499560091500967</v>
      </c>
      <c r="E98" s="1">
        <f t="shared" si="13"/>
        <v>18.652120358965334</v>
      </c>
      <c r="F98" s="1">
        <f t="shared" si="13"/>
        <v>16.619743093436565</v>
      </c>
      <c r="G98" s="1">
        <f t="shared" si="13"/>
        <v>100</v>
      </c>
      <c r="I98" s="9">
        <v>1991</v>
      </c>
      <c r="J98" s="1">
        <f t="shared" si="14"/>
        <v>14.567689337052133</v>
      </c>
      <c r="K98" s="1">
        <f t="shared" si="14"/>
        <v>25.51491096331259</v>
      </c>
      <c r="L98" s="1">
        <f t="shared" si="14"/>
        <v>9.783308302939284</v>
      </c>
      <c r="M98" s="1">
        <f t="shared" si="14"/>
        <v>40.94614889508689</v>
      </c>
      <c r="N98" s="1">
        <f t="shared" si="14"/>
        <v>9.187942501609097</v>
      </c>
      <c r="O98" s="1">
        <f t="shared" si="14"/>
        <v>100</v>
      </c>
    </row>
    <row r="99" spans="1:15" ht="12.75">
      <c r="A99" s="9">
        <v>1992</v>
      </c>
      <c r="B99" s="1">
        <f t="shared" si="13"/>
        <v>19.62303124193132</v>
      </c>
      <c r="C99" s="1">
        <f t="shared" si="13"/>
        <v>28.599707375849903</v>
      </c>
      <c r="D99" s="1">
        <f t="shared" si="13"/>
        <v>16.972200705740597</v>
      </c>
      <c r="E99" s="1">
        <f t="shared" si="13"/>
        <v>18.83122471813409</v>
      </c>
      <c r="F99" s="1">
        <f t="shared" si="13"/>
        <v>15.97383595834409</v>
      </c>
      <c r="G99" s="1">
        <f t="shared" si="13"/>
        <v>100</v>
      </c>
      <c r="I99" s="9">
        <v>1992</v>
      </c>
      <c r="J99" s="1">
        <f t="shared" si="14"/>
        <v>15.024213075060533</v>
      </c>
      <c r="K99" s="1">
        <f t="shared" si="14"/>
        <v>24.63680387409201</v>
      </c>
      <c r="L99" s="1">
        <f t="shared" si="14"/>
        <v>10.24818401937046</v>
      </c>
      <c r="M99" s="1">
        <f t="shared" si="14"/>
        <v>41.52542372881356</v>
      </c>
      <c r="N99" s="1">
        <f t="shared" si="14"/>
        <v>8.565375302663439</v>
      </c>
      <c r="O99" s="1">
        <f t="shared" si="14"/>
        <v>100</v>
      </c>
    </row>
    <row r="100" spans="1:15" ht="12.75">
      <c r="A100" s="9">
        <v>1993</v>
      </c>
      <c r="B100" s="1">
        <f t="shared" si="13"/>
        <v>21.422300263388937</v>
      </c>
      <c r="C100" s="1">
        <f t="shared" si="13"/>
        <v>27.909472246610083</v>
      </c>
      <c r="D100" s="1">
        <f t="shared" si="13"/>
        <v>17.120280948200175</v>
      </c>
      <c r="E100" s="1">
        <f t="shared" si="13"/>
        <v>17.139791239879038</v>
      </c>
      <c r="F100" s="1">
        <f t="shared" si="13"/>
        <v>16.408155301921763</v>
      </c>
      <c r="G100" s="1">
        <f t="shared" si="13"/>
        <v>100</v>
      </c>
      <c r="I100" s="9">
        <v>1993</v>
      </c>
      <c r="J100" s="1">
        <f t="shared" si="14"/>
        <v>17.789176330657153</v>
      </c>
      <c r="K100" s="1">
        <f t="shared" si="14"/>
        <v>26.680047576568537</v>
      </c>
      <c r="L100" s="1">
        <f t="shared" si="14"/>
        <v>9.8052334225394</v>
      </c>
      <c r="M100" s="1">
        <f t="shared" si="14"/>
        <v>36.983348201011005</v>
      </c>
      <c r="N100" s="1">
        <f t="shared" si="14"/>
        <v>8.742194469223907</v>
      </c>
      <c r="O100" s="1">
        <f t="shared" si="14"/>
        <v>100</v>
      </c>
    </row>
    <row r="101" spans="1:15" ht="12.75">
      <c r="A101" s="9">
        <v>1994</v>
      </c>
      <c r="B101" s="1">
        <f t="shared" si="13"/>
        <v>23.748517200474495</v>
      </c>
      <c r="C101" s="1">
        <f t="shared" si="13"/>
        <v>28.529062870699885</v>
      </c>
      <c r="D101" s="1">
        <f t="shared" si="13"/>
        <v>16.109134045077106</v>
      </c>
      <c r="E101" s="1">
        <f t="shared" si="13"/>
        <v>14.887307236061684</v>
      </c>
      <c r="F101" s="1">
        <f t="shared" si="13"/>
        <v>16.72597864768683</v>
      </c>
      <c r="G101" s="1">
        <f t="shared" si="13"/>
        <v>100</v>
      </c>
      <c r="I101" s="9">
        <v>1994</v>
      </c>
      <c r="J101" s="1">
        <f t="shared" si="14"/>
        <v>20.12006378388519</v>
      </c>
      <c r="K101" s="1">
        <f t="shared" si="14"/>
        <v>27.295750867648437</v>
      </c>
      <c r="L101" s="1">
        <f t="shared" si="14"/>
        <v>8.87346402776475</v>
      </c>
      <c r="M101" s="1">
        <f t="shared" si="14"/>
        <v>34.124378576118566</v>
      </c>
      <c r="N101" s="1">
        <f t="shared" si="14"/>
        <v>9.58634274458306</v>
      </c>
      <c r="O101" s="1">
        <f t="shared" si="14"/>
        <v>100</v>
      </c>
    </row>
    <row r="102" spans="1:15" ht="12.75">
      <c r="A102" s="9">
        <v>1995</v>
      </c>
      <c r="B102" s="1">
        <f t="shared" si="13"/>
        <v>29.368697333885898</v>
      </c>
      <c r="C102" s="1">
        <f t="shared" si="13"/>
        <v>28.77469263710457</v>
      </c>
      <c r="D102" s="1">
        <f t="shared" si="13"/>
        <v>11.76958143389971</v>
      </c>
      <c r="E102" s="1">
        <f t="shared" si="13"/>
        <v>11.589998618593729</v>
      </c>
      <c r="F102" s="1">
        <f t="shared" si="13"/>
        <v>18.497029976516092</v>
      </c>
      <c r="G102" s="1">
        <f t="shared" si="13"/>
        <v>100</v>
      </c>
      <c r="I102" s="9">
        <v>1995</v>
      </c>
      <c r="J102" s="1">
        <f t="shared" si="14"/>
        <v>24.297122853079532</v>
      </c>
      <c r="K102" s="1">
        <f t="shared" si="14"/>
        <v>29.37315392189038</v>
      </c>
      <c r="L102" s="1">
        <f t="shared" si="14"/>
        <v>6.2903402253582765</v>
      </c>
      <c r="M102" s="1">
        <f t="shared" si="14"/>
        <v>29.165299201400284</v>
      </c>
      <c r="N102" s="1">
        <f t="shared" si="14"/>
        <v>10.874083798271524</v>
      </c>
      <c r="O102" s="1">
        <f t="shared" si="14"/>
        <v>100</v>
      </c>
    </row>
    <row r="103" spans="1:15" ht="12.75">
      <c r="A103" s="9">
        <v>1996</v>
      </c>
      <c r="B103" s="1">
        <f t="shared" si="13"/>
        <v>28.838902613444283</v>
      </c>
      <c r="C103" s="1">
        <f t="shared" si="13"/>
        <v>30.178130282147965</v>
      </c>
      <c r="D103" s="1">
        <f t="shared" si="13"/>
        <v>10.440774931738396</v>
      </c>
      <c r="E103" s="1">
        <f t="shared" si="13"/>
        <v>10.19373293459888</v>
      </c>
      <c r="F103" s="1">
        <f t="shared" si="13"/>
        <v>20.348459238070472</v>
      </c>
      <c r="G103" s="1">
        <f t="shared" si="13"/>
        <v>100</v>
      </c>
      <c r="I103" s="9">
        <v>1996</v>
      </c>
      <c r="J103" s="1">
        <f t="shared" si="14"/>
        <v>23.93781279948887</v>
      </c>
      <c r="K103" s="1">
        <f t="shared" si="14"/>
        <v>28.740283249920136</v>
      </c>
      <c r="L103" s="1">
        <f t="shared" si="14"/>
        <v>6.005750186348632</v>
      </c>
      <c r="M103" s="1">
        <f t="shared" si="14"/>
        <v>30.720902992226602</v>
      </c>
      <c r="N103" s="1">
        <f t="shared" si="14"/>
        <v>10.59525077201576</v>
      </c>
      <c r="O103" s="1">
        <f t="shared" si="14"/>
        <v>100</v>
      </c>
    </row>
    <row r="104" spans="1:15" ht="12.75">
      <c r="A104" s="9">
        <v>1997</v>
      </c>
      <c r="B104" s="1">
        <f t="shared" si="13"/>
        <v>27.682458386683738</v>
      </c>
      <c r="C104" s="1">
        <f t="shared" si="13"/>
        <v>32.11267605633803</v>
      </c>
      <c r="D104" s="1">
        <f t="shared" si="13"/>
        <v>9.667093469910371</v>
      </c>
      <c r="E104" s="1">
        <f t="shared" si="13"/>
        <v>9.820742637644047</v>
      </c>
      <c r="F104" s="1">
        <f t="shared" si="13"/>
        <v>20.717029449423816</v>
      </c>
      <c r="G104" s="1">
        <f t="shared" si="13"/>
        <v>100</v>
      </c>
      <c r="I104" s="9">
        <v>1997</v>
      </c>
      <c r="J104" s="1">
        <f t="shared" si="14"/>
        <v>22.659139575627798</v>
      </c>
      <c r="K104" s="1">
        <f t="shared" si="14"/>
        <v>29.365388358964378</v>
      </c>
      <c r="L104" s="1">
        <f t="shared" si="14"/>
        <v>5.635584971773409</v>
      </c>
      <c r="M104" s="1">
        <f t="shared" si="14"/>
        <v>30.144052949192137</v>
      </c>
      <c r="N104" s="1">
        <f t="shared" si="14"/>
        <v>12.195834144442282</v>
      </c>
      <c r="O104" s="1">
        <f t="shared" si="14"/>
        <v>100</v>
      </c>
    </row>
    <row r="105" spans="1:15" ht="12.75">
      <c r="A105" s="9">
        <v>1998</v>
      </c>
      <c r="B105" s="1">
        <f t="shared" si="13"/>
        <v>28.214107053526767</v>
      </c>
      <c r="C105" s="1">
        <f t="shared" si="13"/>
        <v>29.289644822411205</v>
      </c>
      <c r="D105" s="1">
        <f t="shared" si="13"/>
        <v>9.779889944972487</v>
      </c>
      <c r="E105" s="1">
        <f t="shared" si="13"/>
        <v>11.293146573286643</v>
      </c>
      <c r="F105" s="1">
        <f t="shared" si="13"/>
        <v>21.4232116058029</v>
      </c>
      <c r="G105" s="1">
        <f t="shared" si="13"/>
        <v>100</v>
      </c>
      <c r="I105" s="9">
        <v>1998</v>
      </c>
      <c r="J105" s="1">
        <f aca="true" t="shared" si="15" ref="J105:O105">(J85/$O85)*100</f>
        <v>21.20810452565802</v>
      </c>
      <c r="K105" s="1">
        <f t="shared" si="15"/>
        <v>26.756296156031055</v>
      </c>
      <c r="L105" s="1">
        <f t="shared" si="15"/>
        <v>6.13520166635107</v>
      </c>
      <c r="M105" s="1">
        <f t="shared" si="15"/>
        <v>34.88922552546866</v>
      </c>
      <c r="N105" s="1">
        <f t="shared" si="15"/>
        <v>11.011172126491195</v>
      </c>
      <c r="O105" s="1">
        <f t="shared" si="15"/>
        <v>100</v>
      </c>
    </row>
    <row r="106" spans="1:15" ht="12.75">
      <c r="A106" s="9">
        <v>1999</v>
      </c>
      <c r="B106" s="1">
        <f t="shared" si="13"/>
        <v>25.97448618001417</v>
      </c>
      <c r="C106" s="1">
        <f t="shared" si="13"/>
        <v>28.301441058351053</v>
      </c>
      <c r="D106" s="1">
        <f t="shared" si="13"/>
        <v>10.004724781478856</v>
      </c>
      <c r="E106" s="1">
        <f t="shared" si="13"/>
        <v>13.229388140798488</v>
      </c>
      <c r="F106" s="1">
        <f t="shared" si="13"/>
        <v>22.48995983935743</v>
      </c>
      <c r="G106" s="1">
        <f t="shared" si="13"/>
        <v>100</v>
      </c>
      <c r="I106" s="9">
        <v>1999</v>
      </c>
      <c r="J106" s="1">
        <f aca="true" t="shared" si="16" ref="J106:O106">(J86/$O86)*100</f>
        <v>19.635183723581516</v>
      </c>
      <c r="K106" s="1">
        <f t="shared" si="16"/>
        <v>23.704288345172323</v>
      </c>
      <c r="L106" s="1">
        <f t="shared" si="16"/>
        <v>6.726300096465843</v>
      </c>
      <c r="M106" s="1">
        <f t="shared" si="16"/>
        <v>38.524949574673336</v>
      </c>
      <c r="N106" s="1">
        <f t="shared" si="16"/>
        <v>11.409278260106989</v>
      </c>
      <c r="O106" s="1">
        <f t="shared" si="16"/>
        <v>100</v>
      </c>
    </row>
    <row r="108" spans="1:9" ht="12.75">
      <c r="A108" s="4" t="str">
        <f>CONCATENATE("Admissions by Admission-Type, All Races: ",$A$1)</f>
        <v>Admissions by Admission-Type, All Races: FLORIDA</v>
      </c>
      <c r="I108" s="4" t="str">
        <f>CONCATENATE("Percent of Total, Admissions by Admission-Type, All Races: ",$A$1)</f>
        <v>Percent of Total, Admissions by Admission-Type, All Races: FLORIDA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F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F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>
        <v>14611</v>
      </c>
      <c r="C112">
        <v>1031</v>
      </c>
      <c r="E112">
        <v>1390</v>
      </c>
      <c r="F112" s="2">
        <f>SUM(C112:D112)</f>
        <v>1031</v>
      </c>
      <c r="G112">
        <v>17032</v>
      </c>
      <c r="I112" s="9">
        <v>1985</v>
      </c>
      <c r="J112" s="1">
        <f aca="true" t="shared" si="17" ref="J112:J126">(B112/$G112)*100</f>
        <v>85.78558008454674</v>
      </c>
      <c r="K112" s="1">
        <f>((C112+D112)/$G112)*100</f>
        <v>6.0533114138093005</v>
      </c>
      <c r="L112" s="1">
        <f>(E112/$G112)*100</f>
        <v>8.161108501643964</v>
      </c>
      <c r="M112" s="1">
        <f aca="true" t="shared" si="18" ref="M112:M126">(G112/$G112)*100</f>
        <v>100</v>
      </c>
    </row>
    <row r="113" spans="1:13" ht="12.75">
      <c r="A113" s="9">
        <v>1986</v>
      </c>
      <c r="F113" s="2"/>
      <c r="I113" s="9">
        <v>1986</v>
      </c>
      <c r="J113" s="1"/>
      <c r="K113" s="1"/>
      <c r="L113" s="1"/>
      <c r="M113" s="1"/>
    </row>
    <row r="114" spans="1:13" ht="12.75">
      <c r="A114" s="9">
        <v>1987</v>
      </c>
      <c r="F114" s="2"/>
      <c r="I114" s="9">
        <v>1987</v>
      </c>
      <c r="J114" s="1"/>
      <c r="K114" s="1"/>
      <c r="L114" s="1"/>
      <c r="M114" s="1"/>
    </row>
    <row r="115" spans="1:13" ht="12.75">
      <c r="A115" s="9">
        <v>1988</v>
      </c>
      <c r="B115">
        <v>34288</v>
      </c>
      <c r="C115">
        <v>608</v>
      </c>
      <c r="E115">
        <v>2088</v>
      </c>
      <c r="F115" s="2">
        <f aca="true" t="shared" si="19" ref="F115:F126">SUM(C115:D115)</f>
        <v>608</v>
      </c>
      <c r="G115">
        <v>36984</v>
      </c>
      <c r="I115" s="9">
        <v>1988</v>
      </c>
      <c r="J115" s="1">
        <f t="shared" si="17"/>
        <v>92.7103612372918</v>
      </c>
      <c r="K115" s="1">
        <f aca="true" t="shared" si="20" ref="K115:K126">((C115+D115)/$G115)*100</f>
        <v>1.6439541423318191</v>
      </c>
      <c r="L115" s="1">
        <f aca="true" t="shared" si="21" ref="L115:L126">(E115/$G115)*100</f>
        <v>5.645684620376379</v>
      </c>
      <c r="M115" s="1">
        <f t="shared" si="18"/>
        <v>100</v>
      </c>
    </row>
    <row r="116" spans="1:13" ht="12.75">
      <c r="A116" s="9">
        <v>1989</v>
      </c>
      <c r="B116">
        <v>42623</v>
      </c>
      <c r="C116">
        <v>466</v>
      </c>
      <c r="E116">
        <v>2802</v>
      </c>
      <c r="F116" s="2">
        <f t="shared" si="19"/>
        <v>466</v>
      </c>
      <c r="G116">
        <v>45891</v>
      </c>
      <c r="I116" s="9">
        <v>1989</v>
      </c>
      <c r="J116" s="1">
        <f t="shared" si="17"/>
        <v>92.87877797389467</v>
      </c>
      <c r="K116" s="1">
        <f t="shared" si="20"/>
        <v>1.0154496524372971</v>
      </c>
      <c r="L116" s="1">
        <f t="shared" si="21"/>
        <v>6.105772373668039</v>
      </c>
      <c r="M116" s="1">
        <f t="shared" si="18"/>
        <v>100</v>
      </c>
    </row>
    <row r="117" spans="1:13" ht="12.75">
      <c r="A117" s="9">
        <v>1990</v>
      </c>
      <c r="B117">
        <v>37777</v>
      </c>
      <c r="C117">
        <v>88</v>
      </c>
      <c r="E117">
        <v>553</v>
      </c>
      <c r="F117" s="2">
        <f t="shared" si="19"/>
        <v>88</v>
      </c>
      <c r="G117">
        <v>38418</v>
      </c>
      <c r="I117" s="9">
        <v>1990</v>
      </c>
      <c r="J117" s="1">
        <f t="shared" si="17"/>
        <v>98.3315112707585</v>
      </c>
      <c r="K117" s="1">
        <f t="shared" si="20"/>
        <v>0.2290592951220782</v>
      </c>
      <c r="L117" s="1">
        <f t="shared" si="21"/>
        <v>1.4394294341194231</v>
      </c>
      <c r="M117" s="1">
        <f t="shared" si="18"/>
        <v>100</v>
      </c>
    </row>
    <row r="118" spans="1:13" ht="12.75">
      <c r="A118" s="9">
        <v>1991</v>
      </c>
      <c r="B118">
        <v>31614</v>
      </c>
      <c r="C118">
        <v>555</v>
      </c>
      <c r="E118">
        <v>284</v>
      </c>
      <c r="F118" s="2">
        <f t="shared" si="19"/>
        <v>555</v>
      </c>
      <c r="G118">
        <v>32453</v>
      </c>
      <c r="I118" s="9">
        <v>1991</v>
      </c>
      <c r="J118" s="1">
        <f t="shared" si="17"/>
        <v>97.41472282993868</v>
      </c>
      <c r="K118" s="1">
        <f t="shared" si="20"/>
        <v>1.710165470064401</v>
      </c>
      <c r="L118" s="1">
        <f t="shared" si="21"/>
        <v>0.8751116999969187</v>
      </c>
      <c r="M118" s="1">
        <f t="shared" si="18"/>
        <v>100</v>
      </c>
    </row>
    <row r="119" spans="1:13" ht="12.75">
      <c r="A119" s="9">
        <v>1992</v>
      </c>
      <c r="B119">
        <v>29499</v>
      </c>
      <c r="C119">
        <v>1692</v>
      </c>
      <c r="E119">
        <v>119</v>
      </c>
      <c r="F119" s="2">
        <f t="shared" si="19"/>
        <v>1692</v>
      </c>
      <c r="G119">
        <v>31310</v>
      </c>
      <c r="I119" s="9">
        <v>1992</v>
      </c>
      <c r="J119" s="1">
        <f t="shared" si="17"/>
        <v>94.2159054615139</v>
      </c>
      <c r="K119" s="1">
        <f t="shared" si="20"/>
        <v>5.404024273395081</v>
      </c>
      <c r="L119" s="1">
        <f t="shared" si="21"/>
        <v>0.38007026509102526</v>
      </c>
      <c r="M119" s="1">
        <f t="shared" si="18"/>
        <v>100</v>
      </c>
    </row>
    <row r="120" spans="1:13" ht="12.75">
      <c r="A120" s="9">
        <v>1993</v>
      </c>
      <c r="B120">
        <v>24781</v>
      </c>
      <c r="C120">
        <v>2314</v>
      </c>
      <c r="E120">
        <v>64</v>
      </c>
      <c r="F120" s="2">
        <f t="shared" si="19"/>
        <v>2314</v>
      </c>
      <c r="G120">
        <v>27159</v>
      </c>
      <c r="I120" s="9">
        <v>1993</v>
      </c>
      <c r="J120" s="1">
        <f t="shared" si="17"/>
        <v>91.24415479214993</v>
      </c>
      <c r="K120" s="1">
        <f t="shared" si="20"/>
        <v>8.520195883500865</v>
      </c>
      <c r="L120" s="1">
        <f t="shared" si="21"/>
        <v>0.23564932434920285</v>
      </c>
      <c r="M120" s="1">
        <f t="shared" si="18"/>
        <v>100</v>
      </c>
    </row>
    <row r="121" spans="1:13" ht="12.75">
      <c r="A121" s="9">
        <v>1994</v>
      </c>
      <c r="B121">
        <v>20570</v>
      </c>
      <c r="C121">
        <v>2105</v>
      </c>
      <c r="E121">
        <v>56</v>
      </c>
      <c r="F121" s="2">
        <f t="shared" si="19"/>
        <v>2105</v>
      </c>
      <c r="G121">
        <v>22731</v>
      </c>
      <c r="I121" s="9">
        <v>1994</v>
      </c>
      <c r="J121" s="1">
        <f t="shared" si="17"/>
        <v>90.49315912190401</v>
      </c>
      <c r="K121" s="1">
        <f t="shared" si="20"/>
        <v>9.260481281069904</v>
      </c>
      <c r="L121" s="1">
        <f t="shared" si="21"/>
        <v>0.2463595970260877</v>
      </c>
      <c r="M121" s="1">
        <f t="shared" si="18"/>
        <v>100</v>
      </c>
    </row>
    <row r="122" spans="1:13" ht="12.75">
      <c r="A122" s="9">
        <v>1995</v>
      </c>
      <c r="B122">
        <v>17932</v>
      </c>
      <c r="C122">
        <v>1449</v>
      </c>
      <c r="E122">
        <v>75</v>
      </c>
      <c r="F122" s="2">
        <f t="shared" si="19"/>
        <v>1449</v>
      </c>
      <c r="G122">
        <v>19456</v>
      </c>
      <c r="I122" s="9">
        <v>1995</v>
      </c>
      <c r="J122" s="1">
        <f t="shared" si="17"/>
        <v>92.16694078947368</v>
      </c>
      <c r="K122" s="1">
        <f t="shared" si="20"/>
        <v>7.447574013157894</v>
      </c>
      <c r="L122" s="1">
        <f t="shared" si="21"/>
        <v>0.385485197368421</v>
      </c>
      <c r="M122" s="1">
        <f t="shared" si="18"/>
        <v>100</v>
      </c>
    </row>
    <row r="123" spans="1:13" ht="12.75">
      <c r="A123" s="9">
        <v>1996</v>
      </c>
      <c r="B123">
        <v>18893</v>
      </c>
      <c r="C123">
        <v>683</v>
      </c>
      <c r="E123">
        <v>57</v>
      </c>
      <c r="F123" s="2">
        <f t="shared" si="19"/>
        <v>683</v>
      </c>
      <c r="G123">
        <v>19633</v>
      </c>
      <c r="I123" s="9">
        <v>1996</v>
      </c>
      <c r="J123" s="1">
        <f t="shared" si="17"/>
        <v>96.23083583762033</v>
      </c>
      <c r="K123" s="1">
        <f t="shared" si="20"/>
        <v>3.478836652574747</v>
      </c>
      <c r="L123" s="1">
        <f t="shared" si="21"/>
        <v>0.2903275098049203</v>
      </c>
      <c r="M123" s="1">
        <f t="shared" si="18"/>
        <v>100</v>
      </c>
    </row>
    <row r="124" spans="1:13" ht="12.75">
      <c r="A124" s="9">
        <v>1997</v>
      </c>
      <c r="B124">
        <v>19950</v>
      </c>
      <c r="C124">
        <v>474</v>
      </c>
      <c r="E124">
        <v>63</v>
      </c>
      <c r="F124" s="2">
        <f t="shared" si="19"/>
        <v>474</v>
      </c>
      <c r="G124">
        <v>20487</v>
      </c>
      <c r="I124" s="9">
        <v>1997</v>
      </c>
      <c r="J124" s="1">
        <f t="shared" si="17"/>
        <v>97.37882559671988</v>
      </c>
      <c r="K124" s="1">
        <f t="shared" si="20"/>
        <v>2.313662322448382</v>
      </c>
      <c r="L124" s="1">
        <f t="shared" si="21"/>
        <v>0.30751208083174697</v>
      </c>
      <c r="M124" s="1">
        <f t="shared" si="18"/>
        <v>100</v>
      </c>
    </row>
    <row r="125" spans="1:13" ht="12.75">
      <c r="A125" s="9">
        <v>1998</v>
      </c>
      <c r="B125">
        <v>20452</v>
      </c>
      <c r="C125">
        <v>467</v>
      </c>
      <c r="E125">
        <v>49</v>
      </c>
      <c r="F125" s="2">
        <f t="shared" si="19"/>
        <v>467</v>
      </c>
      <c r="G125">
        <v>20968</v>
      </c>
      <c r="I125" s="9">
        <v>1998</v>
      </c>
      <c r="J125" s="1">
        <f t="shared" si="17"/>
        <v>97.53910721098818</v>
      </c>
      <c r="K125" s="1">
        <f t="shared" si="20"/>
        <v>2.227203357497139</v>
      </c>
      <c r="L125" s="1">
        <f t="shared" si="21"/>
        <v>0.23368943151468902</v>
      </c>
      <c r="M125" s="1">
        <f t="shared" si="18"/>
        <v>100</v>
      </c>
    </row>
    <row r="126" spans="1:13" ht="12.75">
      <c r="A126" s="9">
        <v>1999</v>
      </c>
      <c r="B126">
        <v>21894</v>
      </c>
      <c r="C126">
        <v>392</v>
      </c>
      <c r="E126">
        <v>36</v>
      </c>
      <c r="F126" s="2">
        <f t="shared" si="19"/>
        <v>392</v>
      </c>
      <c r="G126">
        <v>22322</v>
      </c>
      <c r="I126" s="9">
        <v>1999</v>
      </c>
      <c r="J126" s="1">
        <f t="shared" si="17"/>
        <v>98.08260908520742</v>
      </c>
      <c r="K126" s="1">
        <f t="shared" si="20"/>
        <v>1.7561150434548878</v>
      </c>
      <c r="L126" s="1">
        <f t="shared" si="21"/>
        <v>0.16127587133769375</v>
      </c>
      <c r="M126" s="1">
        <f t="shared" si="18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workbookViewId="0" topLeftCell="R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27" max="31" width="10.421875" style="0" customWidth="1"/>
    <col min="33" max="33" width="14.421875" style="0" bestFit="1" customWidth="1"/>
  </cols>
  <sheetData>
    <row r="1" ht="12.75">
      <c r="A1" s="4" t="s">
        <v>38</v>
      </c>
    </row>
    <row r="2" spans="1:44" ht="12.75">
      <c r="A2" s="30" t="str">
        <f>CONCATENATE("Total Admissions, All Races: ",$A$1)</f>
        <v>Total Admissions, All Races: FLORIDA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FLORIDA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FLORIDA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FLORIDA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FLORIDA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H4" s="2"/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 s="2">
        <v>8142690</v>
      </c>
      <c r="AB4">
        <v>1435076</v>
      </c>
      <c r="AC4" s="2">
        <v>22900</v>
      </c>
      <c r="AD4" s="2">
        <v>85397</v>
      </c>
      <c r="AE4" s="2">
        <v>1063817</v>
      </c>
      <c r="AG4">
        <f>SUM(AA4:AE4)</f>
        <v>10749880</v>
      </c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H5" s="2"/>
      <c r="J5" s="9">
        <v>1984</v>
      </c>
      <c r="K5" s="2"/>
      <c r="L5" s="2"/>
      <c r="M5" s="2"/>
      <c r="N5" s="2"/>
      <c r="P5" s="9">
        <f t="shared" si="1"/>
        <v>1984</v>
      </c>
      <c r="Q5" s="7"/>
      <c r="R5" s="7"/>
      <c r="S5" s="7"/>
      <c r="T5" s="7"/>
      <c r="U5" s="7"/>
      <c r="V5" s="7"/>
      <c r="W5" s="7"/>
      <c r="Z5" s="9">
        <v>1984</v>
      </c>
      <c r="AA5" s="2">
        <v>8329151</v>
      </c>
      <c r="AB5">
        <v>1465156</v>
      </c>
      <c r="AC5">
        <v>24342</v>
      </c>
      <c r="AD5">
        <v>93541</v>
      </c>
      <c r="AE5" s="2">
        <v>1127765</v>
      </c>
      <c r="AG5">
        <f aca="true" t="shared" si="2" ref="AG5:AG20">SUM(AA5:AE5)</f>
        <v>11039955</v>
      </c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>
        <v>8244</v>
      </c>
      <c r="C6">
        <v>7748</v>
      </c>
      <c r="D6">
        <v>17</v>
      </c>
      <c r="E6">
        <v>2</v>
      </c>
      <c r="F6">
        <v>1021</v>
      </c>
      <c r="H6" s="2">
        <f aca="true" t="shared" si="3" ref="H6:H21">SUM(B6:G6)</f>
        <v>17032</v>
      </c>
      <c r="J6" s="9">
        <v>1985</v>
      </c>
      <c r="K6" s="2">
        <f aca="true" t="shared" si="4" ref="K6:L21">B6</f>
        <v>8244</v>
      </c>
      <c r="L6" s="2">
        <f t="shared" si="4"/>
        <v>7748</v>
      </c>
      <c r="M6" s="2">
        <f aca="true" t="shared" si="5" ref="M6:M21">N6-K6-L6</f>
        <v>1040</v>
      </c>
      <c r="N6" s="2">
        <f aca="true" t="shared" si="6" ref="N6:N21">H6</f>
        <v>17032</v>
      </c>
      <c r="P6" s="9">
        <f t="shared" si="1"/>
        <v>1985</v>
      </c>
      <c r="Q6" s="7">
        <f aca="true" t="shared" si="7" ref="Q6:Q21">(B6/$H6)*100</f>
        <v>48.40300610615312</v>
      </c>
      <c r="R6" s="7">
        <f aca="true" t="shared" si="8" ref="R6:W19">(C6/$H6)*100</f>
        <v>45.4908407703147</v>
      </c>
      <c r="S6" s="7">
        <f t="shared" si="8"/>
        <v>0.09981211836542978</v>
      </c>
      <c r="T6" s="7">
        <f t="shared" si="8"/>
        <v>0.011742602160638799</v>
      </c>
      <c r="U6" s="7">
        <f t="shared" si="8"/>
        <v>5.994598403006106</v>
      </c>
      <c r="V6" s="7">
        <f t="shared" si="8"/>
        <v>0</v>
      </c>
      <c r="W6" s="7">
        <f t="shared" si="8"/>
        <v>100</v>
      </c>
      <c r="Z6" s="9">
        <v>1985</v>
      </c>
      <c r="AA6" s="2">
        <v>8529226</v>
      </c>
      <c r="AB6">
        <v>1499161</v>
      </c>
      <c r="AC6" s="2">
        <v>25785</v>
      </c>
      <c r="AD6" s="2">
        <v>102133</v>
      </c>
      <c r="AE6" s="2">
        <v>1194854</v>
      </c>
      <c r="AG6">
        <f t="shared" si="2"/>
        <v>11351159</v>
      </c>
      <c r="AJ6" s="9">
        <v>1985</v>
      </c>
      <c r="AK6" s="1">
        <f aca="true" t="shared" si="9" ref="AK6:AK20">(B6/AA6)*100000</f>
        <v>96.65589820225188</v>
      </c>
      <c r="AL6" s="1">
        <f aca="true" t="shared" si="10" ref="AL6:AO19">(C6/AB6)*100000</f>
        <v>516.8224093342877</v>
      </c>
      <c r="AM6" s="1">
        <f t="shared" si="10"/>
        <v>65.92980414969944</v>
      </c>
      <c r="AN6" s="1">
        <f t="shared" si="10"/>
        <v>1.9582309341740671</v>
      </c>
      <c r="AO6" s="1">
        <f t="shared" si="10"/>
        <v>85.44977043220344</v>
      </c>
      <c r="AP6" s="1"/>
      <c r="AQ6" s="1">
        <f aca="true" t="shared" si="11" ref="AQ6:AQ20">(H6/AG6)*100000</f>
        <v>150.0463520949711</v>
      </c>
      <c r="AR6" s="1">
        <f aca="true" t="shared" si="12" ref="AR6:AR20">(SUM(D6:F6)/SUM(AC6:AE6))*100000</f>
        <v>78.62277096884422</v>
      </c>
    </row>
    <row r="7" spans="1:44" ht="12.75">
      <c r="A7" s="9">
        <v>1986</v>
      </c>
      <c r="H7" s="2"/>
      <c r="J7" s="9">
        <v>1986</v>
      </c>
      <c r="K7" s="2"/>
      <c r="L7" s="2"/>
      <c r="M7" s="2"/>
      <c r="N7" s="2"/>
      <c r="P7" s="9">
        <f t="shared" si="1"/>
        <v>1986</v>
      </c>
      <c r="Q7" s="7"/>
      <c r="R7" s="7"/>
      <c r="S7" s="7"/>
      <c r="T7" s="7"/>
      <c r="U7" s="7"/>
      <c r="V7" s="7"/>
      <c r="W7" s="7"/>
      <c r="Z7" s="9">
        <v>1986</v>
      </c>
      <c r="AA7" s="2">
        <v>8728815</v>
      </c>
      <c r="AB7">
        <v>1534836</v>
      </c>
      <c r="AC7">
        <v>27243</v>
      </c>
      <c r="AD7" s="2">
        <v>110969</v>
      </c>
      <c r="AE7" s="2">
        <v>1265679</v>
      </c>
      <c r="AG7">
        <f t="shared" si="2"/>
        <v>11667542</v>
      </c>
      <c r="AJ7" s="9">
        <v>1986</v>
      </c>
      <c r="AK7" s="1"/>
      <c r="AL7" s="1"/>
      <c r="AM7" s="1"/>
      <c r="AN7" s="1"/>
      <c r="AO7" s="1"/>
      <c r="AP7" s="1"/>
      <c r="AQ7" s="1"/>
      <c r="AR7" s="1"/>
    </row>
    <row r="8" spans="1:44" ht="12.75">
      <c r="A8" s="9">
        <v>1987</v>
      </c>
      <c r="H8" s="2"/>
      <c r="J8" s="9">
        <v>1987</v>
      </c>
      <c r="K8" s="2"/>
      <c r="L8" s="2"/>
      <c r="M8" s="2"/>
      <c r="N8" s="2"/>
      <c r="P8" s="9">
        <f t="shared" si="1"/>
        <v>1987</v>
      </c>
      <c r="Q8" s="7"/>
      <c r="R8" s="7"/>
      <c r="S8" s="7"/>
      <c r="T8" s="7"/>
      <c r="U8" s="7"/>
      <c r="V8" s="7"/>
      <c r="W8" s="7"/>
      <c r="Z8" s="9">
        <v>1987</v>
      </c>
      <c r="AA8" s="2">
        <v>8930261</v>
      </c>
      <c r="AB8">
        <v>1575954</v>
      </c>
      <c r="AC8">
        <v>28743</v>
      </c>
      <c r="AD8" s="2">
        <v>119716</v>
      </c>
      <c r="AE8" s="2">
        <v>1342633</v>
      </c>
      <c r="AG8">
        <f t="shared" si="2"/>
        <v>11997307</v>
      </c>
      <c r="AJ8" s="9">
        <v>1987</v>
      </c>
      <c r="AK8" s="1"/>
      <c r="AL8" s="1"/>
      <c r="AM8" s="1"/>
      <c r="AN8" s="1"/>
      <c r="AO8" s="1"/>
      <c r="AP8" s="1"/>
      <c r="AQ8" s="1"/>
      <c r="AR8" s="1"/>
    </row>
    <row r="9" spans="1:44" ht="12.75">
      <c r="A9" s="9">
        <v>1988</v>
      </c>
      <c r="B9">
        <v>13259</v>
      </c>
      <c r="C9">
        <v>21218</v>
      </c>
      <c r="D9">
        <v>11</v>
      </c>
      <c r="E9">
        <v>1</v>
      </c>
      <c r="F9">
        <v>2495</v>
      </c>
      <c r="H9" s="2">
        <f t="shared" si="3"/>
        <v>36984</v>
      </c>
      <c r="J9" s="9">
        <v>1988</v>
      </c>
      <c r="K9" s="2">
        <f t="shared" si="4"/>
        <v>13259</v>
      </c>
      <c r="L9" s="2">
        <f t="shared" si="4"/>
        <v>21218</v>
      </c>
      <c r="M9" s="2">
        <f t="shared" si="5"/>
        <v>2507</v>
      </c>
      <c r="N9" s="2">
        <f t="shared" si="6"/>
        <v>36984</v>
      </c>
      <c r="P9" s="9">
        <f t="shared" si="1"/>
        <v>1988</v>
      </c>
      <c r="Q9" s="7">
        <f t="shared" si="7"/>
        <v>35.850638113778935</v>
      </c>
      <c r="R9" s="7">
        <f t="shared" si="8"/>
        <v>57.37075492104694</v>
      </c>
      <c r="S9" s="7">
        <f t="shared" si="8"/>
        <v>0.02974259139087173</v>
      </c>
      <c r="T9" s="7">
        <f t="shared" si="8"/>
        <v>0.0027038719446247023</v>
      </c>
      <c r="U9" s="7">
        <f t="shared" si="8"/>
        <v>6.746160501838633</v>
      </c>
      <c r="V9" s="7">
        <f t="shared" si="8"/>
        <v>0</v>
      </c>
      <c r="W9" s="7">
        <f t="shared" si="8"/>
        <v>100</v>
      </c>
      <c r="Z9" s="9">
        <v>1988</v>
      </c>
      <c r="AA9" s="2">
        <v>9107810</v>
      </c>
      <c r="AB9">
        <v>1618123</v>
      </c>
      <c r="AC9">
        <v>30178</v>
      </c>
      <c r="AD9" s="2">
        <v>128607</v>
      </c>
      <c r="AE9" s="2">
        <v>1421695</v>
      </c>
      <c r="AG9">
        <f t="shared" si="2"/>
        <v>12306413</v>
      </c>
      <c r="AJ9" s="9">
        <v>1988</v>
      </c>
      <c r="AK9" s="1">
        <f t="shared" si="9"/>
        <v>145.5783552796995</v>
      </c>
      <c r="AL9" s="1">
        <f t="shared" si="10"/>
        <v>1311.2723816421867</v>
      </c>
      <c r="AM9" s="1">
        <f t="shared" si="10"/>
        <v>36.45039432699318</v>
      </c>
      <c r="AN9" s="1">
        <f t="shared" si="10"/>
        <v>0.7775626521106938</v>
      </c>
      <c r="AO9" s="1">
        <f t="shared" si="10"/>
        <v>175.49474395000334</v>
      </c>
      <c r="AP9" s="1"/>
      <c r="AQ9" s="1">
        <f t="shared" si="11"/>
        <v>300.5262378241328</v>
      </c>
      <c r="AR9" s="1">
        <f t="shared" si="12"/>
        <v>158.6226969022069</v>
      </c>
    </row>
    <row r="10" spans="1:44" ht="12.75">
      <c r="A10" s="9">
        <v>1989</v>
      </c>
      <c r="B10">
        <v>15723</v>
      </c>
      <c r="C10">
        <v>27209</v>
      </c>
      <c r="D10">
        <v>16</v>
      </c>
      <c r="E10">
        <v>3</v>
      </c>
      <c r="F10">
        <v>2940</v>
      </c>
      <c r="H10" s="2">
        <f t="shared" si="3"/>
        <v>45891</v>
      </c>
      <c r="J10" s="9">
        <v>1989</v>
      </c>
      <c r="K10" s="2">
        <f t="shared" si="4"/>
        <v>15723</v>
      </c>
      <c r="L10" s="2">
        <f t="shared" si="4"/>
        <v>27209</v>
      </c>
      <c r="M10" s="2">
        <f t="shared" si="5"/>
        <v>2959</v>
      </c>
      <c r="N10" s="2">
        <f t="shared" si="6"/>
        <v>45891</v>
      </c>
      <c r="P10" s="9">
        <f t="shared" si="1"/>
        <v>1989</v>
      </c>
      <c r="Q10" s="7">
        <f t="shared" si="7"/>
        <v>34.261619925475586</v>
      </c>
      <c r="R10" s="7">
        <f t="shared" si="8"/>
        <v>59.29049268919832</v>
      </c>
      <c r="S10" s="7">
        <f t="shared" si="8"/>
        <v>0.03486522411801878</v>
      </c>
      <c r="T10" s="7">
        <f t="shared" si="8"/>
        <v>0.006537229522128521</v>
      </c>
      <c r="U10" s="7">
        <f t="shared" si="8"/>
        <v>6.406484931685952</v>
      </c>
      <c r="V10" s="7">
        <f t="shared" si="8"/>
        <v>0</v>
      </c>
      <c r="W10" s="7">
        <f t="shared" si="8"/>
        <v>100</v>
      </c>
      <c r="Z10" s="9">
        <v>1989</v>
      </c>
      <c r="AA10" s="2">
        <v>9303252</v>
      </c>
      <c r="AB10">
        <v>1661635</v>
      </c>
      <c r="AC10">
        <v>31650</v>
      </c>
      <c r="AD10" s="2">
        <v>138249</v>
      </c>
      <c r="AE10" s="2">
        <v>1502940</v>
      </c>
      <c r="AG10">
        <f t="shared" si="2"/>
        <v>12637726</v>
      </c>
      <c r="AJ10" s="9">
        <v>1989</v>
      </c>
      <c r="AK10" s="1">
        <f t="shared" si="9"/>
        <v>169.00541875034665</v>
      </c>
      <c r="AL10" s="1">
        <f t="shared" si="10"/>
        <v>1637.4835628763237</v>
      </c>
      <c r="AM10" s="1">
        <f t="shared" si="10"/>
        <v>50.552922590837284</v>
      </c>
      <c r="AN10" s="1">
        <f t="shared" si="10"/>
        <v>2.1699976130026255</v>
      </c>
      <c r="AO10" s="1">
        <f t="shared" si="10"/>
        <v>195.61659148069782</v>
      </c>
      <c r="AP10" s="1"/>
      <c r="AQ10" s="1">
        <f t="shared" si="11"/>
        <v>363.1270372533793</v>
      </c>
      <c r="AR10" s="1">
        <f t="shared" si="12"/>
        <v>176.88492437108414</v>
      </c>
    </row>
    <row r="11" spans="1:44" ht="12.75">
      <c r="A11" s="9">
        <v>1990</v>
      </c>
      <c r="B11">
        <v>13435</v>
      </c>
      <c r="C11">
        <v>22999</v>
      </c>
      <c r="D11">
        <v>6</v>
      </c>
      <c r="E11">
        <v>2</v>
      </c>
      <c r="F11">
        <v>1976</v>
      </c>
      <c r="H11" s="2">
        <f t="shared" si="3"/>
        <v>38418</v>
      </c>
      <c r="J11" s="9">
        <v>1990</v>
      </c>
      <c r="K11" s="2">
        <f t="shared" si="4"/>
        <v>13435</v>
      </c>
      <c r="L11" s="2">
        <f t="shared" si="4"/>
        <v>22999</v>
      </c>
      <c r="M11" s="2">
        <f t="shared" si="5"/>
        <v>1984</v>
      </c>
      <c r="N11" s="2">
        <f t="shared" si="6"/>
        <v>38418</v>
      </c>
      <c r="P11" s="9">
        <f t="shared" si="1"/>
        <v>1990</v>
      </c>
      <c r="Q11" s="7">
        <f t="shared" si="7"/>
        <v>34.9705867041491</v>
      </c>
      <c r="R11" s="7">
        <f t="shared" si="8"/>
        <v>59.865167369462235</v>
      </c>
      <c r="S11" s="7">
        <f t="shared" si="8"/>
        <v>0.015617679212868968</v>
      </c>
      <c r="T11" s="7">
        <f t="shared" si="8"/>
        <v>0.005205893070956323</v>
      </c>
      <c r="U11" s="7">
        <f t="shared" si="8"/>
        <v>5.143422354104846</v>
      </c>
      <c r="V11" s="7">
        <f t="shared" si="8"/>
        <v>0</v>
      </c>
      <c r="W11" s="7">
        <f t="shared" si="8"/>
        <v>100</v>
      </c>
      <c r="Z11" s="9">
        <v>1990</v>
      </c>
      <c r="AA11" s="2">
        <v>9519038</v>
      </c>
      <c r="AB11">
        <v>1722343</v>
      </c>
      <c r="AC11">
        <v>33202</v>
      </c>
      <c r="AD11" s="2">
        <v>149034</v>
      </c>
      <c r="AE11" s="2">
        <v>1594748</v>
      </c>
      <c r="AG11">
        <f t="shared" si="2"/>
        <v>13018365</v>
      </c>
      <c r="AJ11" s="9">
        <v>1990</v>
      </c>
      <c r="AK11" s="1">
        <f t="shared" si="9"/>
        <v>141.1382116554215</v>
      </c>
      <c r="AL11" s="1">
        <f t="shared" si="10"/>
        <v>1335.3321608994258</v>
      </c>
      <c r="AM11" s="1">
        <f t="shared" si="10"/>
        <v>18.07120053008855</v>
      </c>
      <c r="AN11" s="1">
        <f t="shared" si="10"/>
        <v>1.34197565656159</v>
      </c>
      <c r="AO11" s="1">
        <f t="shared" si="10"/>
        <v>123.90672382094225</v>
      </c>
      <c r="AP11" s="1"/>
      <c r="AQ11" s="1">
        <f t="shared" si="11"/>
        <v>295.10618268883997</v>
      </c>
      <c r="AR11" s="1">
        <f t="shared" si="12"/>
        <v>111.64985165876564</v>
      </c>
    </row>
    <row r="12" spans="1:44" ht="12.75">
      <c r="A12" s="9">
        <v>1991</v>
      </c>
      <c r="B12">
        <v>11557</v>
      </c>
      <c r="C12">
        <v>19260</v>
      </c>
      <c r="D12">
        <v>8</v>
      </c>
      <c r="E12">
        <v>2</v>
      </c>
      <c r="F12">
        <v>1626</v>
      </c>
      <c r="H12" s="2">
        <f t="shared" si="3"/>
        <v>32453</v>
      </c>
      <c r="J12" s="9">
        <v>1991</v>
      </c>
      <c r="K12" s="2">
        <f t="shared" si="4"/>
        <v>11557</v>
      </c>
      <c r="L12" s="2">
        <f t="shared" si="4"/>
        <v>19260</v>
      </c>
      <c r="M12" s="2">
        <f t="shared" si="5"/>
        <v>1636</v>
      </c>
      <c r="N12" s="2">
        <f t="shared" si="6"/>
        <v>32453</v>
      </c>
      <c r="P12" s="9">
        <f t="shared" si="1"/>
        <v>1991</v>
      </c>
      <c r="Q12" s="7">
        <f t="shared" si="7"/>
        <v>35.611499707268976</v>
      </c>
      <c r="R12" s="7">
        <f t="shared" si="8"/>
        <v>59.34736388007272</v>
      </c>
      <c r="S12" s="7">
        <f t="shared" si="8"/>
        <v>0.0246510338027301</v>
      </c>
      <c r="T12" s="7">
        <f t="shared" si="8"/>
        <v>0.006162758450682525</v>
      </c>
      <c r="U12" s="7">
        <f t="shared" si="8"/>
        <v>5.010322620404893</v>
      </c>
      <c r="V12" s="7">
        <f t="shared" si="8"/>
        <v>0</v>
      </c>
      <c r="W12" s="7">
        <f t="shared" si="8"/>
        <v>100</v>
      </c>
      <c r="Z12" s="9">
        <v>1991</v>
      </c>
      <c r="AA12" s="2">
        <v>9655523</v>
      </c>
      <c r="AB12">
        <v>1776114</v>
      </c>
      <c r="AC12">
        <v>34683</v>
      </c>
      <c r="AD12" s="2">
        <v>160320</v>
      </c>
      <c r="AE12" s="2">
        <v>1662857</v>
      </c>
      <c r="AG12">
        <f t="shared" si="2"/>
        <v>13289497</v>
      </c>
      <c r="AJ12" s="9">
        <v>1991</v>
      </c>
      <c r="AK12" s="1">
        <f t="shared" si="9"/>
        <v>119.69315385608839</v>
      </c>
      <c r="AL12" s="1">
        <f t="shared" si="10"/>
        <v>1084.3898533540075</v>
      </c>
      <c r="AM12" s="1">
        <f t="shared" si="10"/>
        <v>23.066055416198136</v>
      </c>
      <c r="AN12" s="1">
        <f t="shared" si="10"/>
        <v>1.24750499001996</v>
      </c>
      <c r="AO12" s="1">
        <f t="shared" si="10"/>
        <v>97.78351355528467</v>
      </c>
      <c r="AP12" s="1"/>
      <c r="AQ12" s="1">
        <f t="shared" si="11"/>
        <v>244.2003636405501</v>
      </c>
      <c r="AR12" s="1">
        <f t="shared" si="12"/>
        <v>88.05830363967145</v>
      </c>
    </row>
    <row r="13" spans="1:44" ht="12.75">
      <c r="A13" s="9">
        <v>1992</v>
      </c>
      <c r="B13">
        <v>12028</v>
      </c>
      <c r="C13">
        <v>17866</v>
      </c>
      <c r="D13">
        <v>12</v>
      </c>
      <c r="E13">
        <v>4</v>
      </c>
      <c r="F13">
        <v>1400</v>
      </c>
      <c r="H13" s="2">
        <f t="shared" si="3"/>
        <v>31310</v>
      </c>
      <c r="J13" s="9">
        <v>1992</v>
      </c>
      <c r="K13" s="2">
        <f t="shared" si="4"/>
        <v>12028</v>
      </c>
      <c r="L13" s="2">
        <f t="shared" si="4"/>
        <v>17866</v>
      </c>
      <c r="M13" s="2">
        <f t="shared" si="5"/>
        <v>1416</v>
      </c>
      <c r="N13" s="2">
        <f t="shared" si="6"/>
        <v>31310</v>
      </c>
      <c r="P13" s="9">
        <f t="shared" si="1"/>
        <v>1992</v>
      </c>
      <c r="Q13" s="7">
        <f t="shared" si="7"/>
        <v>38.415841584158414</v>
      </c>
      <c r="R13" s="7">
        <f t="shared" si="8"/>
        <v>57.06164164803577</v>
      </c>
      <c r="S13" s="7">
        <f t="shared" si="8"/>
        <v>0.03832641328648994</v>
      </c>
      <c r="T13" s="7">
        <f t="shared" si="8"/>
        <v>0.012775471095496647</v>
      </c>
      <c r="U13" s="7">
        <f t="shared" si="8"/>
        <v>4.471414883423827</v>
      </c>
      <c r="V13" s="7">
        <f t="shared" si="8"/>
        <v>0</v>
      </c>
      <c r="W13" s="7">
        <f t="shared" si="8"/>
        <v>100</v>
      </c>
      <c r="Z13" s="9">
        <v>1992</v>
      </c>
      <c r="AA13" s="2">
        <v>9740882</v>
      </c>
      <c r="AB13">
        <v>1831060</v>
      </c>
      <c r="AC13" s="2">
        <v>35820</v>
      </c>
      <c r="AD13" s="2">
        <v>170971</v>
      </c>
      <c r="AE13" s="2">
        <v>1726042</v>
      </c>
      <c r="AG13">
        <f t="shared" si="2"/>
        <v>13504775</v>
      </c>
      <c r="AJ13" s="9">
        <v>1992</v>
      </c>
      <c r="AK13" s="1">
        <f t="shared" si="9"/>
        <v>123.47957813265779</v>
      </c>
      <c r="AL13" s="1">
        <f t="shared" si="10"/>
        <v>975.7189824473256</v>
      </c>
      <c r="AM13" s="1">
        <f t="shared" si="10"/>
        <v>33.50083752093803</v>
      </c>
      <c r="AN13" s="1">
        <f t="shared" si="10"/>
        <v>2.3395780570974027</v>
      </c>
      <c r="AO13" s="1">
        <f t="shared" si="10"/>
        <v>81.11042489116718</v>
      </c>
      <c r="AP13" s="1"/>
      <c r="AQ13" s="1">
        <f t="shared" si="11"/>
        <v>231.84392187207857</v>
      </c>
      <c r="AR13" s="1">
        <f t="shared" si="12"/>
        <v>73.2603385807258</v>
      </c>
    </row>
    <row r="14" spans="1:44" ht="12.75">
      <c r="A14" s="9">
        <v>1993</v>
      </c>
      <c r="B14">
        <v>10860</v>
      </c>
      <c r="C14">
        <v>15108</v>
      </c>
      <c r="D14">
        <v>3</v>
      </c>
      <c r="E14">
        <v>4</v>
      </c>
      <c r="F14">
        <v>1184</v>
      </c>
      <c r="H14" s="2">
        <f t="shared" si="3"/>
        <v>27159</v>
      </c>
      <c r="J14" s="9">
        <v>1993</v>
      </c>
      <c r="K14" s="2">
        <f t="shared" si="4"/>
        <v>10860</v>
      </c>
      <c r="L14" s="2">
        <f t="shared" si="4"/>
        <v>15108</v>
      </c>
      <c r="M14" s="2">
        <f t="shared" si="5"/>
        <v>1191</v>
      </c>
      <c r="N14" s="2">
        <f t="shared" si="6"/>
        <v>27159</v>
      </c>
      <c r="P14" s="9">
        <f t="shared" si="1"/>
        <v>1993</v>
      </c>
      <c r="Q14" s="7">
        <f t="shared" si="7"/>
        <v>39.98674472550536</v>
      </c>
      <c r="R14" s="7">
        <f t="shared" si="8"/>
        <v>55.6279686291837</v>
      </c>
      <c r="S14" s="7">
        <f t="shared" si="8"/>
        <v>0.011046062078868883</v>
      </c>
      <c r="T14" s="7">
        <f t="shared" si="8"/>
        <v>0.014728082771825178</v>
      </c>
      <c r="U14" s="7">
        <f t="shared" si="8"/>
        <v>4.359512500460252</v>
      </c>
      <c r="V14" s="7">
        <f t="shared" si="8"/>
        <v>0</v>
      </c>
      <c r="W14" s="7">
        <f t="shared" si="8"/>
        <v>100</v>
      </c>
      <c r="Z14" s="9">
        <v>1993</v>
      </c>
      <c r="AA14" s="2">
        <v>9821257</v>
      </c>
      <c r="AB14" s="2">
        <v>1880438</v>
      </c>
      <c r="AC14" s="2">
        <v>37092</v>
      </c>
      <c r="AD14" s="2">
        <v>183484</v>
      </c>
      <c r="AE14" s="2">
        <v>1791322</v>
      </c>
      <c r="AG14">
        <f t="shared" si="2"/>
        <v>13713593</v>
      </c>
      <c r="AJ14" s="9">
        <v>1993</v>
      </c>
      <c r="AK14" s="1">
        <f t="shared" si="9"/>
        <v>110.57647712507676</v>
      </c>
      <c r="AL14" s="1">
        <f t="shared" si="10"/>
        <v>803.4298392183098</v>
      </c>
      <c r="AM14" s="1">
        <f t="shared" si="10"/>
        <v>8.08799741184083</v>
      </c>
      <c r="AN14" s="1">
        <f t="shared" si="10"/>
        <v>2.1800265963244754</v>
      </c>
      <c r="AO14" s="1">
        <f t="shared" si="10"/>
        <v>66.09643603997495</v>
      </c>
      <c r="AP14" s="1"/>
      <c r="AQ14" s="1">
        <f t="shared" si="11"/>
        <v>198.04437830406664</v>
      </c>
      <c r="AR14" s="1">
        <f t="shared" si="12"/>
        <v>59.1978320968558</v>
      </c>
    </row>
    <row r="15" spans="1:44" ht="12.75">
      <c r="A15" s="9">
        <v>1994</v>
      </c>
      <c r="B15">
        <v>9032</v>
      </c>
      <c r="C15">
        <v>12122</v>
      </c>
      <c r="D15">
        <v>8</v>
      </c>
      <c r="E15">
        <v>1</v>
      </c>
      <c r="F15">
        <v>1568</v>
      </c>
      <c r="H15" s="2">
        <f t="shared" si="3"/>
        <v>22731</v>
      </c>
      <c r="J15" s="9">
        <v>1994</v>
      </c>
      <c r="K15" s="2">
        <f t="shared" si="4"/>
        <v>9032</v>
      </c>
      <c r="L15" s="2">
        <f t="shared" si="4"/>
        <v>12122</v>
      </c>
      <c r="M15" s="2">
        <f t="shared" si="5"/>
        <v>1577</v>
      </c>
      <c r="N15" s="2">
        <f t="shared" si="6"/>
        <v>22731</v>
      </c>
      <c r="P15" s="9">
        <f t="shared" si="1"/>
        <v>1994</v>
      </c>
      <c r="Q15" s="7">
        <f t="shared" si="7"/>
        <v>39.73428357749329</v>
      </c>
      <c r="R15" s="7">
        <f t="shared" si="8"/>
        <v>53.32805419911134</v>
      </c>
      <c r="S15" s="7">
        <f t="shared" si="8"/>
        <v>0.03519422814658396</v>
      </c>
      <c r="T15" s="7">
        <f t="shared" si="8"/>
        <v>0.004399278518322995</v>
      </c>
      <c r="U15" s="7">
        <f t="shared" si="8"/>
        <v>6.898068716730456</v>
      </c>
      <c r="V15" s="7">
        <f t="shared" si="8"/>
        <v>0</v>
      </c>
      <c r="W15" s="7">
        <f t="shared" si="8"/>
        <v>100</v>
      </c>
      <c r="Z15" s="9">
        <v>1994</v>
      </c>
      <c r="AA15" s="2">
        <v>9919841</v>
      </c>
      <c r="AB15" s="2">
        <v>1936880</v>
      </c>
      <c r="AC15">
        <v>38122</v>
      </c>
      <c r="AD15" s="2">
        <v>195435</v>
      </c>
      <c r="AE15" s="2">
        <v>1871520</v>
      </c>
      <c r="AG15">
        <f t="shared" si="2"/>
        <v>13961798</v>
      </c>
      <c r="AJ15" s="9">
        <v>1994</v>
      </c>
      <c r="AK15" s="1">
        <f t="shared" si="9"/>
        <v>91.04984646427297</v>
      </c>
      <c r="AL15" s="1">
        <f t="shared" si="10"/>
        <v>625.8518855065879</v>
      </c>
      <c r="AM15" s="1">
        <f t="shared" si="10"/>
        <v>20.98525785635591</v>
      </c>
      <c r="AN15" s="1">
        <f t="shared" si="10"/>
        <v>0.5116790748842326</v>
      </c>
      <c r="AO15" s="1">
        <f t="shared" si="10"/>
        <v>83.78216636744465</v>
      </c>
      <c r="AP15" s="1"/>
      <c r="AQ15" s="1">
        <f t="shared" si="11"/>
        <v>162.80854371335266</v>
      </c>
      <c r="AR15" s="1">
        <f t="shared" si="12"/>
        <v>74.9141242814396</v>
      </c>
    </row>
    <row r="16" spans="1:44" ht="12.75">
      <c r="A16" s="9">
        <v>1995</v>
      </c>
      <c r="B16">
        <v>7702</v>
      </c>
      <c r="C16">
        <v>10120</v>
      </c>
      <c r="D16">
        <v>9</v>
      </c>
      <c r="E16">
        <v>1</v>
      </c>
      <c r="F16">
        <v>1624</v>
      </c>
      <c r="H16" s="2">
        <f t="shared" si="3"/>
        <v>19456</v>
      </c>
      <c r="J16" s="9">
        <v>1995</v>
      </c>
      <c r="K16" s="2">
        <f t="shared" si="4"/>
        <v>7702</v>
      </c>
      <c r="L16" s="2">
        <f t="shared" si="4"/>
        <v>10120</v>
      </c>
      <c r="M16" s="2">
        <f t="shared" si="5"/>
        <v>1634</v>
      </c>
      <c r="N16" s="2">
        <f t="shared" si="6"/>
        <v>19456</v>
      </c>
      <c r="P16" s="9">
        <f t="shared" si="1"/>
        <v>1995</v>
      </c>
      <c r="Q16" s="7">
        <f t="shared" si="7"/>
        <v>39.58675986842105</v>
      </c>
      <c r="R16" s="7">
        <f t="shared" si="8"/>
        <v>52.01480263157895</v>
      </c>
      <c r="S16" s="7">
        <f t="shared" si="8"/>
        <v>0.04625822368421052</v>
      </c>
      <c r="T16" s="7">
        <f t="shared" si="8"/>
        <v>0.005139802631578947</v>
      </c>
      <c r="U16" s="7">
        <f t="shared" si="8"/>
        <v>8.34703947368421</v>
      </c>
      <c r="V16" s="7">
        <f t="shared" si="8"/>
        <v>0</v>
      </c>
      <c r="W16" s="7">
        <f t="shared" si="8"/>
        <v>100</v>
      </c>
      <c r="Z16" s="9">
        <v>1995</v>
      </c>
      <c r="AA16" s="2">
        <v>9986956</v>
      </c>
      <c r="AB16" s="2">
        <v>1986047</v>
      </c>
      <c r="AC16" s="2">
        <v>39416</v>
      </c>
      <c r="AD16" s="2">
        <v>208450</v>
      </c>
      <c r="AE16" s="2">
        <v>1964534</v>
      </c>
      <c r="AG16">
        <f t="shared" si="2"/>
        <v>14185403</v>
      </c>
      <c r="AJ16" s="9">
        <v>1995</v>
      </c>
      <c r="AK16" s="1">
        <f t="shared" si="9"/>
        <v>77.1205961055601</v>
      </c>
      <c r="AL16" s="1">
        <f t="shared" si="10"/>
        <v>509.554909828418</v>
      </c>
      <c r="AM16" s="1">
        <f t="shared" si="10"/>
        <v>22.833367160543943</v>
      </c>
      <c r="AN16" s="1">
        <f t="shared" si="10"/>
        <v>0.4797313504437515</v>
      </c>
      <c r="AO16" s="1">
        <f t="shared" si="10"/>
        <v>82.66591466475</v>
      </c>
      <c r="AP16" s="1"/>
      <c r="AQ16" s="1">
        <f t="shared" si="11"/>
        <v>137.15507412796097</v>
      </c>
      <c r="AR16" s="1">
        <f t="shared" si="12"/>
        <v>73.85644548906166</v>
      </c>
    </row>
    <row r="17" spans="1:44" ht="12.75">
      <c r="A17" s="9">
        <v>1996</v>
      </c>
      <c r="B17">
        <v>7870</v>
      </c>
      <c r="C17">
        <v>9912</v>
      </c>
      <c r="D17">
        <v>7</v>
      </c>
      <c r="E17">
        <v>0</v>
      </c>
      <c r="F17">
        <v>1844</v>
      </c>
      <c r="H17" s="2">
        <f t="shared" si="3"/>
        <v>19633</v>
      </c>
      <c r="J17" s="9">
        <v>1996</v>
      </c>
      <c r="K17" s="2">
        <f t="shared" si="4"/>
        <v>7870</v>
      </c>
      <c r="L17" s="2">
        <f t="shared" si="4"/>
        <v>9912</v>
      </c>
      <c r="M17" s="2">
        <f t="shared" si="5"/>
        <v>1851</v>
      </c>
      <c r="N17" s="2">
        <f t="shared" si="6"/>
        <v>19633</v>
      </c>
      <c r="P17" s="9">
        <f t="shared" si="1"/>
        <v>1996</v>
      </c>
      <c r="Q17" s="7">
        <f t="shared" si="7"/>
        <v>40.08557021341619</v>
      </c>
      <c r="R17" s="7">
        <f t="shared" si="8"/>
        <v>50.48642591555035</v>
      </c>
      <c r="S17" s="7">
        <f t="shared" si="8"/>
        <v>0.03565425559007793</v>
      </c>
      <c r="T17" s="7">
        <f t="shared" si="8"/>
        <v>0</v>
      </c>
      <c r="U17" s="7">
        <f t="shared" si="8"/>
        <v>9.392349615443386</v>
      </c>
      <c r="V17" s="7">
        <f t="shared" si="8"/>
        <v>0</v>
      </c>
      <c r="W17" s="7">
        <f t="shared" si="8"/>
        <v>100</v>
      </c>
      <c r="Z17" s="9">
        <v>1996</v>
      </c>
      <c r="AA17" s="2">
        <v>10062610</v>
      </c>
      <c r="AB17" s="2">
        <v>2037634</v>
      </c>
      <c r="AC17" s="2">
        <v>40645</v>
      </c>
      <c r="AD17" s="2">
        <v>220993</v>
      </c>
      <c r="AE17" s="2">
        <v>2065029</v>
      </c>
      <c r="AG17">
        <f t="shared" si="2"/>
        <v>14426911</v>
      </c>
      <c r="AJ17" s="9">
        <v>1996</v>
      </c>
      <c r="AK17" s="1">
        <f t="shared" si="9"/>
        <v>78.21032515420949</v>
      </c>
      <c r="AL17" s="1">
        <f t="shared" si="10"/>
        <v>486.4465355407301</v>
      </c>
      <c r="AM17" s="1">
        <f t="shared" si="10"/>
        <v>17.2222905646451</v>
      </c>
      <c r="AN17" s="1">
        <f t="shared" si="10"/>
        <v>0</v>
      </c>
      <c r="AO17" s="1">
        <f t="shared" si="10"/>
        <v>89.29656677944958</v>
      </c>
      <c r="AP17" s="1"/>
      <c r="AQ17" s="1">
        <f t="shared" si="11"/>
        <v>136.08595769392355</v>
      </c>
      <c r="AR17" s="1">
        <f t="shared" si="12"/>
        <v>79.55586252781339</v>
      </c>
    </row>
    <row r="18" spans="1:44" ht="12.75">
      <c r="A18" s="9">
        <v>1997</v>
      </c>
      <c r="B18">
        <v>7950</v>
      </c>
      <c r="C18">
        <v>10638</v>
      </c>
      <c r="D18">
        <v>11</v>
      </c>
      <c r="E18">
        <v>1</v>
      </c>
      <c r="F18">
        <v>1887</v>
      </c>
      <c r="H18" s="2">
        <f t="shared" si="3"/>
        <v>20487</v>
      </c>
      <c r="J18" s="9">
        <v>1997</v>
      </c>
      <c r="K18" s="2">
        <f t="shared" si="4"/>
        <v>7950</v>
      </c>
      <c r="L18" s="2">
        <f t="shared" si="4"/>
        <v>10638</v>
      </c>
      <c r="M18" s="2">
        <f t="shared" si="5"/>
        <v>1899</v>
      </c>
      <c r="N18" s="2">
        <f t="shared" si="6"/>
        <v>20487</v>
      </c>
      <c r="P18" s="9">
        <f t="shared" si="1"/>
        <v>1997</v>
      </c>
      <c r="Q18" s="7">
        <f t="shared" si="7"/>
        <v>38.80509591448236</v>
      </c>
      <c r="R18" s="7">
        <f t="shared" si="8"/>
        <v>51.92561136330356</v>
      </c>
      <c r="S18" s="7">
        <f t="shared" si="8"/>
        <v>0.05369258554205105</v>
      </c>
      <c r="T18" s="7">
        <f t="shared" si="8"/>
        <v>0.004881144140186459</v>
      </c>
      <c r="U18" s="7">
        <f t="shared" si="8"/>
        <v>9.210718992531849</v>
      </c>
      <c r="V18" s="7">
        <f t="shared" si="8"/>
        <v>0</v>
      </c>
      <c r="W18" s="7">
        <f t="shared" si="8"/>
        <v>100</v>
      </c>
      <c r="Z18" s="9">
        <v>1997</v>
      </c>
      <c r="AA18" s="2">
        <v>10152677</v>
      </c>
      <c r="AB18" s="2">
        <v>2097665</v>
      </c>
      <c r="AC18" s="2">
        <v>42259</v>
      </c>
      <c r="AD18" s="2">
        <v>234245</v>
      </c>
      <c r="AE18" s="2">
        <v>2156504</v>
      </c>
      <c r="AG18">
        <f t="shared" si="2"/>
        <v>14683350</v>
      </c>
      <c r="AJ18" s="9">
        <v>1997</v>
      </c>
      <c r="AK18" s="1">
        <f t="shared" si="9"/>
        <v>78.30447083069815</v>
      </c>
      <c r="AL18" s="1">
        <f t="shared" si="10"/>
        <v>507.13531474282115</v>
      </c>
      <c r="AM18" s="1">
        <f t="shared" si="10"/>
        <v>26.02995811543103</v>
      </c>
      <c r="AN18" s="1">
        <f t="shared" si="10"/>
        <v>0.4269034557834746</v>
      </c>
      <c r="AO18" s="1">
        <f t="shared" si="10"/>
        <v>87.50273590960184</v>
      </c>
      <c r="AP18" s="1"/>
      <c r="AQ18" s="1">
        <f t="shared" si="11"/>
        <v>139.52538078844404</v>
      </c>
      <c r="AR18" s="1">
        <f t="shared" si="12"/>
        <v>78.05153127322228</v>
      </c>
    </row>
    <row r="19" spans="1:44" ht="12.75">
      <c r="A19" s="9">
        <v>1998</v>
      </c>
      <c r="B19">
        <v>8127</v>
      </c>
      <c r="C19">
        <v>10923</v>
      </c>
      <c r="D19">
        <v>11</v>
      </c>
      <c r="E19">
        <v>5</v>
      </c>
      <c r="F19">
        <v>1902</v>
      </c>
      <c r="H19" s="2">
        <f t="shared" si="3"/>
        <v>20968</v>
      </c>
      <c r="J19" s="9">
        <v>1998</v>
      </c>
      <c r="K19" s="2">
        <f t="shared" si="4"/>
        <v>8127</v>
      </c>
      <c r="L19" s="2">
        <f t="shared" si="4"/>
        <v>10923</v>
      </c>
      <c r="M19" s="2">
        <f t="shared" si="5"/>
        <v>1918</v>
      </c>
      <c r="N19" s="2">
        <f t="shared" si="6"/>
        <v>20968</v>
      </c>
      <c r="P19" s="9">
        <f t="shared" si="1"/>
        <v>1998</v>
      </c>
      <c r="Q19" s="7">
        <f t="shared" si="7"/>
        <v>38.759061426936285</v>
      </c>
      <c r="R19" s="7">
        <f t="shared" si="8"/>
        <v>52.09366653948875</v>
      </c>
      <c r="S19" s="7">
        <f t="shared" si="8"/>
        <v>0.05246089278901182</v>
      </c>
      <c r="T19" s="7">
        <f t="shared" si="8"/>
        <v>0.02384586035864174</v>
      </c>
      <c r="U19" s="7">
        <f t="shared" si="8"/>
        <v>9.070965280427318</v>
      </c>
      <c r="V19" s="7">
        <f t="shared" si="8"/>
        <v>0</v>
      </c>
      <c r="W19" s="7">
        <f t="shared" si="8"/>
        <v>100</v>
      </c>
      <c r="Z19" s="9">
        <v>1998</v>
      </c>
      <c r="AA19" s="2">
        <v>10226559</v>
      </c>
      <c r="AB19" s="2">
        <v>2150860</v>
      </c>
      <c r="AC19" s="2">
        <v>43442</v>
      </c>
      <c r="AD19" s="2">
        <v>245638</v>
      </c>
      <c r="AE19" s="2">
        <v>2241731</v>
      </c>
      <c r="AG19">
        <f t="shared" si="2"/>
        <v>14908230</v>
      </c>
      <c r="AJ19" s="9">
        <v>1998</v>
      </c>
      <c r="AK19" s="1">
        <f t="shared" si="9"/>
        <v>79.4695459147109</v>
      </c>
      <c r="AL19" s="1">
        <f t="shared" si="10"/>
        <v>507.8433742781957</v>
      </c>
      <c r="AM19" s="1">
        <f t="shared" si="10"/>
        <v>25.321117812255423</v>
      </c>
      <c r="AN19" s="1">
        <f t="shared" si="10"/>
        <v>2.0355156775417487</v>
      </c>
      <c r="AO19" s="1">
        <f t="shared" si="10"/>
        <v>84.84514868197834</v>
      </c>
      <c r="AP19" s="1"/>
      <c r="AQ19" s="1">
        <f t="shared" si="11"/>
        <v>140.6471459053154</v>
      </c>
      <c r="AR19" s="1">
        <f t="shared" si="12"/>
        <v>75.78598322830112</v>
      </c>
    </row>
    <row r="20" spans="1:44" ht="12.75">
      <c r="A20" s="9">
        <v>1999</v>
      </c>
      <c r="B20">
        <v>8572</v>
      </c>
      <c r="C20">
        <v>11711</v>
      </c>
      <c r="D20">
        <v>14</v>
      </c>
      <c r="E20">
        <v>1</v>
      </c>
      <c r="F20">
        <v>2024</v>
      </c>
      <c r="H20" s="2">
        <f t="shared" si="3"/>
        <v>22322</v>
      </c>
      <c r="J20" s="9">
        <v>1999</v>
      </c>
      <c r="K20" s="2">
        <f t="shared" si="4"/>
        <v>8572</v>
      </c>
      <c r="L20" s="2">
        <f t="shared" si="4"/>
        <v>11711</v>
      </c>
      <c r="M20" s="2">
        <f t="shared" si="5"/>
        <v>2039</v>
      </c>
      <c r="N20" s="2">
        <f t="shared" si="6"/>
        <v>22322</v>
      </c>
      <c r="P20" s="9">
        <f t="shared" si="1"/>
        <v>1999</v>
      </c>
      <c r="Q20" s="7">
        <f t="shared" si="7"/>
        <v>38.401576919630855</v>
      </c>
      <c r="R20" s="7">
        <f aca="true" t="shared" si="13" ref="R20:W21">(C20/$H20)*100</f>
        <v>52.463936923214774</v>
      </c>
      <c r="S20" s="7">
        <f t="shared" si="13"/>
        <v>0.06271839440910312</v>
      </c>
      <c r="T20" s="7">
        <f t="shared" si="13"/>
        <v>0.004479885314935937</v>
      </c>
      <c r="U20" s="7">
        <f t="shared" si="13"/>
        <v>9.067287877430338</v>
      </c>
      <c r="V20" s="7">
        <f t="shared" si="13"/>
        <v>0</v>
      </c>
      <c r="W20" s="7">
        <f t="shared" si="13"/>
        <v>100</v>
      </c>
      <c r="Z20" s="9">
        <v>1999</v>
      </c>
      <c r="AA20" s="2">
        <v>10275486</v>
      </c>
      <c r="AB20" s="2">
        <v>2201660</v>
      </c>
      <c r="AC20" s="2">
        <v>44368</v>
      </c>
      <c r="AD20" s="2">
        <v>255327</v>
      </c>
      <c r="AE20" s="2">
        <v>2334403</v>
      </c>
      <c r="AG20">
        <f t="shared" si="2"/>
        <v>15111244</v>
      </c>
      <c r="AJ20" s="9">
        <v>1999</v>
      </c>
      <c r="AK20" s="1">
        <f t="shared" si="9"/>
        <v>83.42184496188307</v>
      </c>
      <c r="AL20" s="1">
        <f>(C20/AB20)*100000</f>
        <v>531.9168263946295</v>
      </c>
      <c r="AM20" s="1">
        <f>(D20/AC20)*100000</f>
        <v>31.55427335016228</v>
      </c>
      <c r="AN20" s="1">
        <f>(E20/AD20)*100000</f>
        <v>0.39165462328700057</v>
      </c>
      <c r="AO20" s="1">
        <f>(F20/AE20)*100000</f>
        <v>86.70310996001976</v>
      </c>
      <c r="AP20" s="1"/>
      <c r="AQ20" s="1">
        <f t="shared" si="11"/>
        <v>147.7178185991835</v>
      </c>
      <c r="AR20" s="1">
        <f t="shared" si="12"/>
        <v>77.40790205983224</v>
      </c>
    </row>
    <row r="21" spans="1:23" s="4" customFormat="1" ht="12.75">
      <c r="A21" s="13" t="s">
        <v>13</v>
      </c>
      <c r="B21" s="21">
        <f aca="true" t="shared" si="14" ref="B21:G21">SUM(B4:B20)</f>
        <v>134359</v>
      </c>
      <c r="C21" s="21">
        <f t="shared" si="14"/>
        <v>196834</v>
      </c>
      <c r="D21" s="21">
        <f t="shared" si="14"/>
        <v>133</v>
      </c>
      <c r="E21" s="21">
        <f t="shared" si="14"/>
        <v>27</v>
      </c>
      <c r="F21" s="21">
        <f t="shared" si="14"/>
        <v>23491</v>
      </c>
      <c r="G21" s="21">
        <f t="shared" si="14"/>
        <v>0</v>
      </c>
      <c r="H21" s="21">
        <f t="shared" si="3"/>
        <v>354844</v>
      </c>
      <c r="J21" s="13" t="s">
        <v>13</v>
      </c>
      <c r="K21" s="21">
        <f t="shared" si="4"/>
        <v>134359</v>
      </c>
      <c r="L21" s="21">
        <f t="shared" si="4"/>
        <v>196834</v>
      </c>
      <c r="M21" s="21">
        <f t="shared" si="5"/>
        <v>23651</v>
      </c>
      <c r="N21" s="21">
        <f t="shared" si="6"/>
        <v>354844</v>
      </c>
      <c r="P21" s="13" t="str">
        <f t="shared" si="1"/>
        <v>Total</v>
      </c>
      <c r="Q21" s="22">
        <f t="shared" si="7"/>
        <v>37.8642445694446</v>
      </c>
      <c r="R21" s="22">
        <f t="shared" si="13"/>
        <v>55.4705729841846</v>
      </c>
      <c r="S21" s="22">
        <f t="shared" si="13"/>
        <v>0.037481259370314844</v>
      </c>
      <c r="T21" s="22">
        <f t="shared" si="13"/>
        <v>0.007608977466154142</v>
      </c>
      <c r="U21" s="22">
        <f t="shared" si="13"/>
        <v>6.620092209534331</v>
      </c>
      <c r="V21" s="22">
        <f t="shared" si="13"/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FLORIDA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FLORIDA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FLORIDA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FLORIDA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FLORIDA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5" ref="Q24:W24">B24</f>
        <v>White, NH</v>
      </c>
      <c r="R24" s="19" t="str">
        <f t="shared" si="15"/>
        <v>Black, NH</v>
      </c>
      <c r="S24" s="19" t="str">
        <f t="shared" si="15"/>
        <v>Amerind, NH</v>
      </c>
      <c r="T24" s="19" t="str">
        <f t="shared" si="15"/>
        <v>Asian/PI, NH</v>
      </c>
      <c r="U24" s="19" t="str">
        <f t="shared" si="15"/>
        <v>Hisp, All</v>
      </c>
      <c r="V24" s="19" t="str">
        <f t="shared" si="15"/>
        <v>Race/Hisp NK</v>
      </c>
      <c r="W24" s="19" t="str">
        <f t="shared" si="15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H25" s="2"/>
      <c r="J25" s="9">
        <v>1983</v>
      </c>
      <c r="K25" s="2"/>
      <c r="L25" s="2"/>
      <c r="M25" s="2"/>
      <c r="N25" s="2"/>
      <c r="P25" s="9">
        <f aca="true" t="shared" si="16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8142690</v>
      </c>
      <c r="AB25" s="2">
        <f>AB4</f>
        <v>1435076</v>
      </c>
      <c r="AC25" s="1">
        <f>AC4</f>
        <v>22900</v>
      </c>
      <c r="AD25" s="1">
        <f>AD4</f>
        <v>85397</v>
      </c>
      <c r="AE25" s="1">
        <f>AE4</f>
        <v>1063817</v>
      </c>
      <c r="AF25" s="1"/>
      <c r="AG25" s="2">
        <f aca="true" t="shared" si="17" ref="AG25:AG41">AG4</f>
        <v>10749880</v>
      </c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H26" s="2"/>
      <c r="J26" s="9">
        <v>1984</v>
      </c>
      <c r="K26" s="2"/>
      <c r="L26" s="2"/>
      <c r="M26" s="2"/>
      <c r="N26" s="2"/>
      <c r="P26" s="9">
        <f t="shared" si="16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18" ref="AA26:AE41">AA5</f>
        <v>8329151</v>
      </c>
      <c r="AB26" s="2">
        <f t="shared" si="18"/>
        <v>1465156</v>
      </c>
      <c r="AC26" s="1">
        <f t="shared" si="18"/>
        <v>24342</v>
      </c>
      <c r="AD26" s="1">
        <f t="shared" si="18"/>
        <v>93541</v>
      </c>
      <c r="AE26" s="1">
        <f t="shared" si="18"/>
        <v>1127765</v>
      </c>
      <c r="AF26" s="1"/>
      <c r="AG26" s="2">
        <f t="shared" si="17"/>
        <v>11039955</v>
      </c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>
        <v>7063</v>
      </c>
      <c r="C27">
        <v>6620</v>
      </c>
      <c r="D27">
        <v>17</v>
      </c>
      <c r="E27">
        <v>2</v>
      </c>
      <c r="F27">
        <v>909</v>
      </c>
      <c r="H27" s="2">
        <f aca="true" t="shared" si="19" ref="H27:H42">SUM(B27:G27)</f>
        <v>14611</v>
      </c>
      <c r="J27" s="9">
        <v>1985</v>
      </c>
      <c r="K27" s="2">
        <f aca="true" t="shared" si="20" ref="K27:L41">B27</f>
        <v>7063</v>
      </c>
      <c r="L27" s="2">
        <f t="shared" si="20"/>
        <v>6620</v>
      </c>
      <c r="M27" s="2">
        <f aca="true" t="shared" si="21" ref="M27:M42">N27-K27-L27</f>
        <v>928</v>
      </c>
      <c r="N27" s="2">
        <f aca="true" t="shared" si="22" ref="N27:N41">H27</f>
        <v>14611</v>
      </c>
      <c r="P27" s="9">
        <f t="shared" si="16"/>
        <v>1985</v>
      </c>
      <c r="Q27" s="2">
        <f aca="true" t="shared" si="23" ref="Q27:Q42">(B27/$H27)*100</f>
        <v>48.340291561152554</v>
      </c>
      <c r="R27" s="2">
        <f aca="true" t="shared" si="24" ref="R27:W40">(C27/$H27)*100</f>
        <v>45.308329340907534</v>
      </c>
      <c r="S27" s="1">
        <f t="shared" si="24"/>
        <v>0.11635069468208883</v>
      </c>
      <c r="T27" s="1">
        <f t="shared" si="24"/>
        <v>0.013688317021422217</v>
      </c>
      <c r="U27" s="1">
        <f t="shared" si="24"/>
        <v>6.221340086236397</v>
      </c>
      <c r="V27" s="1">
        <f t="shared" si="24"/>
        <v>0</v>
      </c>
      <c r="W27" s="2">
        <f t="shared" si="24"/>
        <v>100</v>
      </c>
      <c r="Z27" s="9">
        <v>1985</v>
      </c>
      <c r="AA27" s="2">
        <f t="shared" si="18"/>
        <v>8529226</v>
      </c>
      <c r="AB27" s="2">
        <f t="shared" si="18"/>
        <v>1499161</v>
      </c>
      <c r="AC27" s="1">
        <f t="shared" si="18"/>
        <v>25785</v>
      </c>
      <c r="AD27" s="1">
        <f t="shared" si="18"/>
        <v>102133</v>
      </c>
      <c r="AE27" s="1">
        <f t="shared" si="18"/>
        <v>1194854</v>
      </c>
      <c r="AF27" s="1"/>
      <c r="AG27" s="2">
        <f t="shared" si="17"/>
        <v>11351159</v>
      </c>
      <c r="AJ27" s="9">
        <v>1985</v>
      </c>
      <c r="AK27" s="1">
        <f aca="true" t="shared" si="25" ref="AK27:AK41">(B27/AA27)*100000</f>
        <v>82.80938973829512</v>
      </c>
      <c r="AL27" s="1">
        <f aca="true" t="shared" si="26" ref="AL27:AL40">(C27/AB27)*100000</f>
        <v>441.5803239278504</v>
      </c>
      <c r="AM27" s="1">
        <f aca="true" t="shared" si="27" ref="AM27:AM40">(D27/AC27)*100000</f>
        <v>65.92980414969944</v>
      </c>
      <c r="AN27" s="1">
        <f aca="true" t="shared" si="28" ref="AN27:AN40">(E27/AD27)*100000</f>
        <v>1.9582309341740671</v>
      </c>
      <c r="AO27" s="1">
        <f aca="true" t="shared" si="29" ref="AO27:AO40">(F27/AE27)*100000</f>
        <v>76.07624027705477</v>
      </c>
      <c r="AP27" s="1"/>
      <c r="AQ27" s="1">
        <f aca="true" t="shared" si="30" ref="AQ27:AQ41">(H27/AG27)*100000</f>
        <v>128.7181335403724</v>
      </c>
      <c r="AR27" s="1">
        <f aca="true" t="shared" si="31" ref="AR27:AR41">(SUM(D27:F27)/SUM(AC27:AE27))*100000</f>
        <v>70.1557033260456</v>
      </c>
    </row>
    <row r="28" spans="1:44" ht="12.75">
      <c r="A28" s="9">
        <v>1986</v>
      </c>
      <c r="H28" s="2"/>
      <c r="J28" s="9">
        <v>1986</v>
      </c>
      <c r="K28" s="2"/>
      <c r="L28" s="2"/>
      <c r="M28" s="2"/>
      <c r="N28" s="2"/>
      <c r="P28" s="9">
        <f t="shared" si="16"/>
        <v>1986</v>
      </c>
      <c r="Q28" s="2"/>
      <c r="R28" s="2"/>
      <c r="S28" s="1"/>
      <c r="T28" s="1"/>
      <c r="U28" s="1"/>
      <c r="V28" s="1"/>
      <c r="W28" s="2"/>
      <c r="Z28" s="9">
        <v>1986</v>
      </c>
      <c r="AA28" s="2">
        <f t="shared" si="18"/>
        <v>8728815</v>
      </c>
      <c r="AB28" s="2">
        <f t="shared" si="18"/>
        <v>1534836</v>
      </c>
      <c r="AC28" s="1">
        <f t="shared" si="18"/>
        <v>27243</v>
      </c>
      <c r="AD28" s="1">
        <f t="shared" si="18"/>
        <v>110969</v>
      </c>
      <c r="AE28" s="1">
        <f t="shared" si="18"/>
        <v>1265679</v>
      </c>
      <c r="AF28" s="1"/>
      <c r="AG28" s="2">
        <f t="shared" si="17"/>
        <v>11667542</v>
      </c>
      <c r="AJ28" s="9">
        <v>1986</v>
      </c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9">
        <v>1987</v>
      </c>
      <c r="H29" s="2"/>
      <c r="J29" s="9">
        <v>1987</v>
      </c>
      <c r="K29" s="2"/>
      <c r="L29" s="2"/>
      <c r="M29" s="2"/>
      <c r="N29" s="2"/>
      <c r="P29" s="9">
        <f t="shared" si="16"/>
        <v>1987</v>
      </c>
      <c r="Q29" s="2"/>
      <c r="R29" s="2"/>
      <c r="S29" s="1"/>
      <c r="T29" s="1"/>
      <c r="U29" s="1"/>
      <c r="V29" s="1"/>
      <c r="W29" s="2"/>
      <c r="Z29" s="9">
        <v>1987</v>
      </c>
      <c r="AA29" s="2">
        <f t="shared" si="18"/>
        <v>8930261</v>
      </c>
      <c r="AB29" s="2">
        <f t="shared" si="18"/>
        <v>1575954</v>
      </c>
      <c r="AC29" s="1">
        <f t="shared" si="18"/>
        <v>28743</v>
      </c>
      <c r="AD29" s="1">
        <f t="shared" si="18"/>
        <v>119716</v>
      </c>
      <c r="AE29" s="1">
        <f t="shared" si="18"/>
        <v>1342633</v>
      </c>
      <c r="AF29" s="1"/>
      <c r="AG29" s="2">
        <f t="shared" si="17"/>
        <v>11997307</v>
      </c>
      <c r="AJ29" s="9">
        <v>1987</v>
      </c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9">
        <v>1988</v>
      </c>
      <c r="B30">
        <v>12403</v>
      </c>
      <c r="C30">
        <v>19934</v>
      </c>
      <c r="D30">
        <v>11</v>
      </c>
      <c r="E30">
        <v>1</v>
      </c>
      <c r="F30">
        <v>1939</v>
      </c>
      <c r="H30" s="2">
        <f t="shared" si="19"/>
        <v>34288</v>
      </c>
      <c r="J30" s="9">
        <v>1988</v>
      </c>
      <c r="K30" s="2">
        <f t="shared" si="20"/>
        <v>12403</v>
      </c>
      <c r="L30" s="2">
        <f t="shared" si="20"/>
        <v>19934</v>
      </c>
      <c r="M30" s="2">
        <f t="shared" si="21"/>
        <v>1951</v>
      </c>
      <c r="N30" s="2">
        <f t="shared" si="22"/>
        <v>34288</v>
      </c>
      <c r="P30" s="9">
        <f t="shared" si="16"/>
        <v>1988</v>
      </c>
      <c r="Q30" s="2">
        <f t="shared" si="23"/>
        <v>36.17300513299113</v>
      </c>
      <c r="R30" s="2">
        <f t="shared" si="24"/>
        <v>58.13695753616426</v>
      </c>
      <c r="S30" s="1">
        <f t="shared" si="24"/>
        <v>0.03208119458702753</v>
      </c>
      <c r="T30" s="1">
        <f t="shared" si="24"/>
        <v>0.002916472235184321</v>
      </c>
      <c r="U30" s="1">
        <f t="shared" si="24"/>
        <v>5.655039664022398</v>
      </c>
      <c r="V30" s="1">
        <f t="shared" si="24"/>
        <v>0</v>
      </c>
      <c r="W30" s="2">
        <f t="shared" si="24"/>
        <v>100</v>
      </c>
      <c r="Z30" s="9">
        <v>1988</v>
      </c>
      <c r="AA30" s="2">
        <f t="shared" si="18"/>
        <v>9107810</v>
      </c>
      <c r="AB30" s="2">
        <f t="shared" si="18"/>
        <v>1618123</v>
      </c>
      <c r="AC30" s="1">
        <f t="shared" si="18"/>
        <v>30178</v>
      </c>
      <c r="AD30" s="1">
        <f t="shared" si="18"/>
        <v>128607</v>
      </c>
      <c r="AE30" s="1">
        <f t="shared" si="18"/>
        <v>1421695</v>
      </c>
      <c r="AF30" s="1"/>
      <c r="AG30" s="2">
        <f t="shared" si="17"/>
        <v>12306413</v>
      </c>
      <c r="AJ30" s="9">
        <v>1988</v>
      </c>
      <c r="AK30" s="1">
        <f t="shared" si="25"/>
        <v>136.17982808161346</v>
      </c>
      <c r="AL30" s="1">
        <f t="shared" si="26"/>
        <v>1231.9211827531035</v>
      </c>
      <c r="AM30" s="1">
        <f t="shared" si="27"/>
        <v>36.45039432699318</v>
      </c>
      <c r="AN30" s="1">
        <f t="shared" si="28"/>
        <v>0.7775626521106938</v>
      </c>
      <c r="AO30" s="1">
        <f t="shared" si="29"/>
        <v>136.38649640042343</v>
      </c>
      <c r="AP30" s="1"/>
      <c r="AQ30" s="1">
        <f t="shared" si="30"/>
        <v>278.61896069959624</v>
      </c>
      <c r="AR30" s="1">
        <f t="shared" si="31"/>
        <v>123.44351083215226</v>
      </c>
    </row>
    <row r="31" spans="1:44" ht="12.75">
      <c r="A31" s="9">
        <v>1989</v>
      </c>
      <c r="B31">
        <v>14816</v>
      </c>
      <c r="C31">
        <v>25501</v>
      </c>
      <c r="D31">
        <v>14</v>
      </c>
      <c r="E31">
        <v>3</v>
      </c>
      <c r="F31">
        <v>2289</v>
      </c>
      <c r="H31" s="2">
        <f t="shared" si="19"/>
        <v>42623</v>
      </c>
      <c r="J31" s="9">
        <v>1989</v>
      </c>
      <c r="K31" s="2">
        <f t="shared" si="20"/>
        <v>14816</v>
      </c>
      <c r="L31" s="2">
        <f t="shared" si="20"/>
        <v>25501</v>
      </c>
      <c r="M31" s="2">
        <f t="shared" si="21"/>
        <v>2306</v>
      </c>
      <c r="N31" s="2">
        <f t="shared" si="22"/>
        <v>42623</v>
      </c>
      <c r="P31" s="9">
        <f t="shared" si="16"/>
        <v>1989</v>
      </c>
      <c r="Q31" s="2">
        <f t="shared" si="23"/>
        <v>34.760575276259296</v>
      </c>
      <c r="R31" s="2">
        <f t="shared" si="24"/>
        <v>59.829200197076695</v>
      </c>
      <c r="S31" s="1">
        <f t="shared" si="24"/>
        <v>0.032846115946789295</v>
      </c>
      <c r="T31" s="1">
        <f t="shared" si="24"/>
        <v>0.007038453417169134</v>
      </c>
      <c r="U31" s="1">
        <f t="shared" si="24"/>
        <v>5.370339957300049</v>
      </c>
      <c r="V31" s="1">
        <f t="shared" si="24"/>
        <v>0</v>
      </c>
      <c r="W31" s="2">
        <f t="shared" si="24"/>
        <v>100</v>
      </c>
      <c r="Z31" s="9">
        <v>1989</v>
      </c>
      <c r="AA31" s="2">
        <f t="shared" si="18"/>
        <v>9303252</v>
      </c>
      <c r="AB31" s="2">
        <f t="shared" si="18"/>
        <v>1661635</v>
      </c>
      <c r="AC31" s="1">
        <f t="shared" si="18"/>
        <v>31650</v>
      </c>
      <c r="AD31" s="1">
        <f t="shared" si="18"/>
        <v>138249</v>
      </c>
      <c r="AE31" s="1">
        <f t="shared" si="18"/>
        <v>1502940</v>
      </c>
      <c r="AF31" s="1"/>
      <c r="AG31" s="2">
        <f t="shared" si="17"/>
        <v>12637726</v>
      </c>
      <c r="AJ31" s="9">
        <v>1989</v>
      </c>
      <c r="AK31" s="1">
        <f t="shared" si="25"/>
        <v>159.25613968104918</v>
      </c>
      <c r="AL31" s="1">
        <f t="shared" si="26"/>
        <v>1534.6932388882035</v>
      </c>
      <c r="AM31" s="1">
        <f t="shared" si="27"/>
        <v>44.23380726698262</v>
      </c>
      <c r="AN31" s="1">
        <f t="shared" si="28"/>
        <v>2.1699976130026255</v>
      </c>
      <c r="AO31" s="1">
        <f t="shared" si="29"/>
        <v>152.30148908140046</v>
      </c>
      <c r="AP31" s="1"/>
      <c r="AQ31" s="1">
        <f t="shared" si="30"/>
        <v>337.2679546937479</v>
      </c>
      <c r="AR31" s="1">
        <f t="shared" si="31"/>
        <v>137.8494882053802</v>
      </c>
    </row>
    <row r="32" spans="1:44" ht="12.75">
      <c r="A32" s="9">
        <v>1990</v>
      </c>
      <c r="B32">
        <v>13267</v>
      </c>
      <c r="C32">
        <v>22540</v>
      </c>
      <c r="D32">
        <v>6</v>
      </c>
      <c r="E32">
        <v>2</v>
      </c>
      <c r="F32">
        <v>1962</v>
      </c>
      <c r="H32" s="2">
        <f t="shared" si="19"/>
        <v>37777</v>
      </c>
      <c r="J32" s="9">
        <v>1990</v>
      </c>
      <c r="K32" s="2">
        <f t="shared" si="20"/>
        <v>13267</v>
      </c>
      <c r="L32" s="2">
        <f t="shared" si="20"/>
        <v>22540</v>
      </c>
      <c r="M32" s="2">
        <f t="shared" si="21"/>
        <v>1970</v>
      </c>
      <c r="N32" s="2">
        <f t="shared" si="22"/>
        <v>37777</v>
      </c>
      <c r="P32" s="9">
        <f t="shared" si="16"/>
        <v>1990</v>
      </c>
      <c r="Q32" s="2">
        <f t="shared" si="23"/>
        <v>35.11925245519761</v>
      </c>
      <c r="R32" s="2">
        <f t="shared" si="24"/>
        <v>59.66593429864733</v>
      </c>
      <c r="S32" s="1">
        <f t="shared" si="24"/>
        <v>0.015882679937528125</v>
      </c>
      <c r="T32" s="1">
        <f t="shared" si="24"/>
        <v>0.005294226645842708</v>
      </c>
      <c r="U32" s="1">
        <f t="shared" si="24"/>
        <v>5.193636339571698</v>
      </c>
      <c r="V32" s="1">
        <f t="shared" si="24"/>
        <v>0</v>
      </c>
      <c r="W32" s="2">
        <f t="shared" si="24"/>
        <v>100</v>
      </c>
      <c r="Z32" s="9">
        <v>1990</v>
      </c>
      <c r="AA32" s="2">
        <f t="shared" si="18"/>
        <v>9519038</v>
      </c>
      <c r="AB32" s="2">
        <f t="shared" si="18"/>
        <v>1722343</v>
      </c>
      <c r="AC32" s="1">
        <f t="shared" si="18"/>
        <v>33202</v>
      </c>
      <c r="AD32" s="1">
        <f t="shared" si="18"/>
        <v>149034</v>
      </c>
      <c r="AE32" s="1">
        <f t="shared" si="18"/>
        <v>1594748</v>
      </c>
      <c r="AF32" s="1"/>
      <c r="AG32" s="2">
        <f t="shared" si="17"/>
        <v>13018365</v>
      </c>
      <c r="AJ32" s="9">
        <v>1990</v>
      </c>
      <c r="AK32" s="1">
        <f t="shared" si="25"/>
        <v>139.37332743077607</v>
      </c>
      <c r="AL32" s="1">
        <f t="shared" si="26"/>
        <v>1308.6824169169556</v>
      </c>
      <c r="AM32" s="1">
        <f t="shared" si="27"/>
        <v>18.07120053008855</v>
      </c>
      <c r="AN32" s="1">
        <f t="shared" si="28"/>
        <v>1.34197565656159</v>
      </c>
      <c r="AO32" s="1">
        <f t="shared" si="29"/>
        <v>123.02884217443759</v>
      </c>
      <c r="AP32" s="1"/>
      <c r="AQ32" s="1">
        <f t="shared" si="30"/>
        <v>290.18236929138186</v>
      </c>
      <c r="AR32" s="1">
        <f t="shared" si="31"/>
        <v>110.86199988294774</v>
      </c>
    </row>
    <row r="33" spans="1:44" ht="12.75">
      <c r="A33" s="9">
        <v>1991</v>
      </c>
      <c r="B33">
        <v>11366</v>
      </c>
      <c r="C33">
        <v>18644</v>
      </c>
      <c r="D33">
        <v>7</v>
      </c>
      <c r="E33">
        <v>2</v>
      </c>
      <c r="F33">
        <v>1595</v>
      </c>
      <c r="H33" s="2">
        <f t="shared" si="19"/>
        <v>31614</v>
      </c>
      <c r="J33" s="9">
        <v>1991</v>
      </c>
      <c r="K33" s="2">
        <f t="shared" si="20"/>
        <v>11366</v>
      </c>
      <c r="L33" s="2">
        <f t="shared" si="20"/>
        <v>18644</v>
      </c>
      <c r="M33" s="2">
        <f t="shared" si="21"/>
        <v>1604</v>
      </c>
      <c r="N33" s="2">
        <f t="shared" si="22"/>
        <v>31614</v>
      </c>
      <c r="P33" s="9">
        <f t="shared" si="16"/>
        <v>1991</v>
      </c>
      <c r="Q33" s="2">
        <f t="shared" si="23"/>
        <v>35.95242614031758</v>
      </c>
      <c r="R33" s="2">
        <f t="shared" si="24"/>
        <v>58.973872335041435</v>
      </c>
      <c r="S33" s="1">
        <f t="shared" si="24"/>
        <v>0.02214208894793446</v>
      </c>
      <c r="T33" s="1">
        <f t="shared" si="24"/>
        <v>0.006326311127981273</v>
      </c>
      <c r="U33" s="1">
        <f t="shared" si="24"/>
        <v>5.045233124565066</v>
      </c>
      <c r="V33" s="1">
        <f t="shared" si="24"/>
        <v>0</v>
      </c>
      <c r="W33" s="2">
        <f t="shared" si="24"/>
        <v>100</v>
      </c>
      <c r="Z33" s="9">
        <v>1991</v>
      </c>
      <c r="AA33" s="2">
        <f t="shared" si="18"/>
        <v>9655523</v>
      </c>
      <c r="AB33" s="2">
        <f t="shared" si="18"/>
        <v>1776114</v>
      </c>
      <c r="AC33" s="1">
        <f t="shared" si="18"/>
        <v>34683</v>
      </c>
      <c r="AD33" s="1">
        <f t="shared" si="18"/>
        <v>160320</v>
      </c>
      <c r="AE33" s="1">
        <f t="shared" si="18"/>
        <v>1662857</v>
      </c>
      <c r="AF33" s="1"/>
      <c r="AG33" s="2">
        <f t="shared" si="17"/>
        <v>13289497</v>
      </c>
      <c r="AJ33" s="9">
        <v>1991</v>
      </c>
      <c r="AK33" s="1">
        <f t="shared" si="25"/>
        <v>117.7150113981397</v>
      </c>
      <c r="AL33" s="1">
        <f t="shared" si="26"/>
        <v>1049.7073949082096</v>
      </c>
      <c r="AM33" s="1">
        <f t="shared" si="27"/>
        <v>20.18279848917337</v>
      </c>
      <c r="AN33" s="1">
        <f t="shared" si="28"/>
        <v>1.24750499001996</v>
      </c>
      <c r="AO33" s="1">
        <f t="shared" si="29"/>
        <v>95.91925222673989</v>
      </c>
      <c r="AP33" s="1"/>
      <c r="AQ33" s="1">
        <f t="shared" si="30"/>
        <v>237.88710739014425</v>
      </c>
      <c r="AR33" s="1">
        <f t="shared" si="31"/>
        <v>86.33589183253851</v>
      </c>
    </row>
    <row r="34" spans="1:44" ht="12.75">
      <c r="A34" s="9">
        <v>1992</v>
      </c>
      <c r="B34">
        <v>11619</v>
      </c>
      <c r="C34">
        <v>16520</v>
      </c>
      <c r="D34">
        <v>9</v>
      </c>
      <c r="E34">
        <v>4</v>
      </c>
      <c r="F34">
        <v>1347</v>
      </c>
      <c r="H34" s="2">
        <f t="shared" si="19"/>
        <v>29499</v>
      </c>
      <c r="J34" s="9">
        <v>1992</v>
      </c>
      <c r="K34" s="2">
        <f t="shared" si="20"/>
        <v>11619</v>
      </c>
      <c r="L34" s="2">
        <f t="shared" si="20"/>
        <v>16520</v>
      </c>
      <c r="M34" s="2">
        <f t="shared" si="21"/>
        <v>1360</v>
      </c>
      <c r="N34" s="2">
        <f t="shared" si="22"/>
        <v>29499</v>
      </c>
      <c r="P34" s="9">
        <f t="shared" si="16"/>
        <v>1992</v>
      </c>
      <c r="Q34" s="2">
        <f t="shared" si="23"/>
        <v>39.3877758568087</v>
      </c>
      <c r="R34" s="2">
        <f t="shared" si="24"/>
        <v>56.001898369436255</v>
      </c>
      <c r="S34" s="1">
        <f t="shared" si="24"/>
        <v>0.03050950879690837</v>
      </c>
      <c r="T34" s="1">
        <f t="shared" si="24"/>
        <v>0.01355978168751483</v>
      </c>
      <c r="U34" s="1">
        <f t="shared" si="24"/>
        <v>4.566256483270619</v>
      </c>
      <c r="V34" s="1">
        <f t="shared" si="24"/>
        <v>0</v>
      </c>
      <c r="W34" s="2">
        <f t="shared" si="24"/>
        <v>100</v>
      </c>
      <c r="Z34" s="9">
        <v>1992</v>
      </c>
      <c r="AA34" s="2">
        <f t="shared" si="18"/>
        <v>9740882</v>
      </c>
      <c r="AB34" s="2">
        <f t="shared" si="18"/>
        <v>1831060</v>
      </c>
      <c r="AC34" s="1">
        <f t="shared" si="18"/>
        <v>35820</v>
      </c>
      <c r="AD34" s="1">
        <f t="shared" si="18"/>
        <v>170971</v>
      </c>
      <c r="AE34" s="1">
        <f t="shared" si="18"/>
        <v>1726042</v>
      </c>
      <c r="AF34" s="1"/>
      <c r="AG34" s="2">
        <f t="shared" si="17"/>
        <v>13504775</v>
      </c>
      <c r="AJ34" s="9">
        <v>1992</v>
      </c>
      <c r="AK34" s="1">
        <f t="shared" si="25"/>
        <v>119.28077970762813</v>
      </c>
      <c r="AL34" s="1">
        <f t="shared" si="26"/>
        <v>902.2096490557382</v>
      </c>
      <c r="AM34" s="1">
        <f t="shared" si="27"/>
        <v>25.12562814070352</v>
      </c>
      <c r="AN34" s="1">
        <f t="shared" si="28"/>
        <v>2.3395780570974027</v>
      </c>
      <c r="AO34" s="1">
        <f t="shared" si="29"/>
        <v>78.03981594885872</v>
      </c>
      <c r="AP34" s="1"/>
      <c r="AQ34" s="1">
        <f t="shared" si="30"/>
        <v>218.43385024926368</v>
      </c>
      <c r="AR34" s="1">
        <f t="shared" si="31"/>
        <v>70.3630370549344</v>
      </c>
    </row>
    <row r="35" spans="1:44" ht="12.75">
      <c r="A35" s="9">
        <v>1993</v>
      </c>
      <c r="B35">
        <v>10251</v>
      </c>
      <c r="C35">
        <v>13452</v>
      </c>
      <c r="D35">
        <v>2</v>
      </c>
      <c r="E35">
        <v>4</v>
      </c>
      <c r="F35">
        <v>1072</v>
      </c>
      <c r="H35" s="2">
        <f t="shared" si="19"/>
        <v>24781</v>
      </c>
      <c r="J35" s="9">
        <v>1993</v>
      </c>
      <c r="K35" s="2">
        <f t="shared" si="20"/>
        <v>10251</v>
      </c>
      <c r="L35" s="2">
        <f t="shared" si="20"/>
        <v>13452</v>
      </c>
      <c r="M35" s="2">
        <f t="shared" si="21"/>
        <v>1078</v>
      </c>
      <c r="N35" s="2">
        <f t="shared" si="22"/>
        <v>24781</v>
      </c>
      <c r="P35" s="9">
        <f t="shared" si="16"/>
        <v>1993</v>
      </c>
      <c r="Q35" s="2">
        <f t="shared" si="23"/>
        <v>41.36636939590815</v>
      </c>
      <c r="R35" s="2">
        <f t="shared" si="24"/>
        <v>54.283523667325774</v>
      </c>
      <c r="S35" s="1">
        <f t="shared" si="24"/>
        <v>0.008070699326096607</v>
      </c>
      <c r="T35" s="1">
        <f t="shared" si="24"/>
        <v>0.016141398652193214</v>
      </c>
      <c r="U35" s="1">
        <f t="shared" si="24"/>
        <v>4.325894838787781</v>
      </c>
      <c r="V35" s="1">
        <f t="shared" si="24"/>
        <v>0</v>
      </c>
      <c r="W35" s="2">
        <f t="shared" si="24"/>
        <v>100</v>
      </c>
      <c r="Z35" s="9">
        <v>1993</v>
      </c>
      <c r="AA35" s="2">
        <f t="shared" si="18"/>
        <v>9821257</v>
      </c>
      <c r="AB35" s="2">
        <f t="shared" si="18"/>
        <v>1880438</v>
      </c>
      <c r="AC35" s="1">
        <f t="shared" si="18"/>
        <v>37092</v>
      </c>
      <c r="AD35" s="1">
        <f t="shared" si="18"/>
        <v>183484</v>
      </c>
      <c r="AE35" s="1">
        <f t="shared" si="18"/>
        <v>1791322</v>
      </c>
      <c r="AF35" s="1"/>
      <c r="AG35" s="2">
        <f t="shared" si="17"/>
        <v>13713593</v>
      </c>
      <c r="AJ35" s="9">
        <v>1993</v>
      </c>
      <c r="AK35" s="1">
        <f t="shared" si="25"/>
        <v>104.37564152938874</v>
      </c>
      <c r="AL35" s="1">
        <f t="shared" si="26"/>
        <v>715.3652500109017</v>
      </c>
      <c r="AM35" s="1">
        <f t="shared" si="27"/>
        <v>5.391998274560552</v>
      </c>
      <c r="AN35" s="1">
        <f t="shared" si="28"/>
        <v>2.1800265963244754</v>
      </c>
      <c r="AO35" s="1">
        <f t="shared" si="29"/>
        <v>59.844070468625965</v>
      </c>
      <c r="AP35" s="1"/>
      <c r="AQ35" s="1">
        <f t="shared" si="30"/>
        <v>180.70391909691355</v>
      </c>
      <c r="AR35" s="1">
        <f t="shared" si="31"/>
        <v>53.58124517246899</v>
      </c>
    </row>
    <row r="36" spans="1:44" ht="12.75">
      <c r="A36" s="9">
        <v>1994</v>
      </c>
      <c r="B36">
        <v>8430</v>
      </c>
      <c r="C36">
        <v>10661</v>
      </c>
      <c r="D36">
        <v>8</v>
      </c>
      <c r="E36">
        <v>1</v>
      </c>
      <c r="F36">
        <v>1470</v>
      </c>
      <c r="H36" s="2">
        <f t="shared" si="19"/>
        <v>20570</v>
      </c>
      <c r="J36" s="9">
        <v>1994</v>
      </c>
      <c r="K36" s="2">
        <f t="shared" si="20"/>
        <v>8430</v>
      </c>
      <c r="L36" s="2">
        <f t="shared" si="20"/>
        <v>10661</v>
      </c>
      <c r="M36" s="2">
        <f t="shared" si="21"/>
        <v>1479</v>
      </c>
      <c r="N36" s="2">
        <f t="shared" si="22"/>
        <v>20570</v>
      </c>
      <c r="P36" s="9">
        <f t="shared" si="16"/>
        <v>1994</v>
      </c>
      <c r="Q36" s="2">
        <f t="shared" si="23"/>
        <v>40.98201263976665</v>
      </c>
      <c r="R36" s="2">
        <f t="shared" si="24"/>
        <v>51.82790471560526</v>
      </c>
      <c r="S36" s="1">
        <f t="shared" si="24"/>
        <v>0.03889158969372873</v>
      </c>
      <c r="T36" s="1">
        <f t="shared" si="24"/>
        <v>0.004861448711716091</v>
      </c>
      <c r="U36" s="1">
        <f t="shared" si="24"/>
        <v>7.146329606222654</v>
      </c>
      <c r="V36" s="1">
        <f t="shared" si="24"/>
        <v>0</v>
      </c>
      <c r="W36" s="2">
        <f t="shared" si="24"/>
        <v>100</v>
      </c>
      <c r="Z36" s="9">
        <v>1994</v>
      </c>
      <c r="AA36" s="2">
        <f t="shared" si="18"/>
        <v>9919841</v>
      </c>
      <c r="AB36" s="2">
        <f t="shared" si="18"/>
        <v>1936880</v>
      </c>
      <c r="AC36" s="1">
        <f t="shared" si="18"/>
        <v>38122</v>
      </c>
      <c r="AD36" s="1">
        <f t="shared" si="18"/>
        <v>195435</v>
      </c>
      <c r="AE36" s="1">
        <f t="shared" si="18"/>
        <v>1871520</v>
      </c>
      <c r="AF36" s="1"/>
      <c r="AG36" s="2">
        <f t="shared" si="17"/>
        <v>13961798</v>
      </c>
      <c r="AJ36" s="9">
        <v>1994</v>
      </c>
      <c r="AK36" s="1">
        <f t="shared" si="25"/>
        <v>84.98120080755326</v>
      </c>
      <c r="AL36" s="1">
        <f t="shared" si="26"/>
        <v>550.4212961050762</v>
      </c>
      <c r="AM36" s="1">
        <f t="shared" si="27"/>
        <v>20.98525785635591</v>
      </c>
      <c r="AN36" s="1">
        <f t="shared" si="28"/>
        <v>0.5116790748842326</v>
      </c>
      <c r="AO36" s="1">
        <f t="shared" si="29"/>
        <v>78.54578096947935</v>
      </c>
      <c r="AP36" s="1"/>
      <c r="AQ36" s="1">
        <f t="shared" si="30"/>
        <v>147.3305945265789</v>
      </c>
      <c r="AR36" s="1">
        <f t="shared" si="31"/>
        <v>70.258712626664</v>
      </c>
    </row>
    <row r="37" spans="1:44" ht="12.75">
      <c r="A37" s="9">
        <v>1995</v>
      </c>
      <c r="B37">
        <v>7239</v>
      </c>
      <c r="C37">
        <v>9141</v>
      </c>
      <c r="D37">
        <v>8</v>
      </c>
      <c r="E37">
        <v>1</v>
      </c>
      <c r="F37">
        <v>1543</v>
      </c>
      <c r="H37" s="2">
        <f t="shared" si="19"/>
        <v>17932</v>
      </c>
      <c r="J37" s="9">
        <v>1995</v>
      </c>
      <c r="K37" s="2">
        <f t="shared" si="20"/>
        <v>7239</v>
      </c>
      <c r="L37" s="2">
        <f t="shared" si="20"/>
        <v>9141</v>
      </c>
      <c r="M37" s="2">
        <f t="shared" si="21"/>
        <v>1552</v>
      </c>
      <c r="N37" s="2">
        <f t="shared" si="22"/>
        <v>17932</v>
      </c>
      <c r="P37" s="9">
        <f t="shared" si="16"/>
        <v>1995</v>
      </c>
      <c r="Q37" s="2">
        <f t="shared" si="23"/>
        <v>40.36917242917689</v>
      </c>
      <c r="R37" s="2">
        <f t="shared" si="24"/>
        <v>50.97590898951595</v>
      </c>
      <c r="S37" s="1">
        <f t="shared" si="24"/>
        <v>0.044612982377871965</v>
      </c>
      <c r="T37" s="1">
        <f t="shared" si="24"/>
        <v>0.005576622797233996</v>
      </c>
      <c r="U37" s="1">
        <f t="shared" si="24"/>
        <v>8.604728976132055</v>
      </c>
      <c r="V37" s="1">
        <f t="shared" si="24"/>
        <v>0</v>
      </c>
      <c r="W37" s="2">
        <f t="shared" si="24"/>
        <v>100</v>
      </c>
      <c r="Z37" s="9">
        <v>1995</v>
      </c>
      <c r="AA37" s="2">
        <f t="shared" si="18"/>
        <v>9986956</v>
      </c>
      <c r="AB37" s="2">
        <f t="shared" si="18"/>
        <v>1986047</v>
      </c>
      <c r="AC37" s="1">
        <f t="shared" si="18"/>
        <v>39416</v>
      </c>
      <c r="AD37" s="1">
        <f t="shared" si="18"/>
        <v>208450</v>
      </c>
      <c r="AE37" s="1">
        <f t="shared" si="18"/>
        <v>1964534</v>
      </c>
      <c r="AF37" s="1"/>
      <c r="AG37" s="2">
        <f t="shared" si="17"/>
        <v>14185403</v>
      </c>
      <c r="AJ37" s="9">
        <v>1995</v>
      </c>
      <c r="AK37" s="1">
        <f t="shared" si="25"/>
        <v>72.4845488455141</v>
      </c>
      <c r="AL37" s="1">
        <f t="shared" si="26"/>
        <v>460.26101094284274</v>
      </c>
      <c r="AM37" s="1">
        <f t="shared" si="27"/>
        <v>20.296326364927946</v>
      </c>
      <c r="AN37" s="1">
        <f t="shared" si="28"/>
        <v>0.4797313504437515</v>
      </c>
      <c r="AO37" s="1">
        <f t="shared" si="29"/>
        <v>78.54279946287517</v>
      </c>
      <c r="AP37" s="1"/>
      <c r="AQ37" s="1">
        <f t="shared" si="30"/>
        <v>126.41163596127653</v>
      </c>
      <c r="AR37" s="1">
        <f t="shared" si="31"/>
        <v>70.15006327969625</v>
      </c>
    </row>
    <row r="38" spans="1:44" ht="12.75">
      <c r="A38" s="9">
        <v>1996</v>
      </c>
      <c r="B38">
        <v>7691</v>
      </c>
      <c r="C38">
        <v>9391</v>
      </c>
      <c r="D38">
        <v>7</v>
      </c>
      <c r="E38">
        <v>0</v>
      </c>
      <c r="F38">
        <v>1804</v>
      </c>
      <c r="H38" s="2">
        <f t="shared" si="19"/>
        <v>18893</v>
      </c>
      <c r="J38" s="9">
        <v>1996</v>
      </c>
      <c r="K38" s="2">
        <f t="shared" si="20"/>
        <v>7691</v>
      </c>
      <c r="L38" s="2">
        <f t="shared" si="20"/>
        <v>9391</v>
      </c>
      <c r="M38" s="2">
        <f t="shared" si="21"/>
        <v>1811</v>
      </c>
      <c r="N38" s="2">
        <f t="shared" si="22"/>
        <v>18893</v>
      </c>
      <c r="P38" s="9">
        <f t="shared" si="16"/>
        <v>1996</v>
      </c>
      <c r="Q38" s="2">
        <f t="shared" si="23"/>
        <v>40.70819880378976</v>
      </c>
      <c r="R38" s="2">
        <f t="shared" si="24"/>
        <v>49.70624040649977</v>
      </c>
      <c r="S38" s="1">
        <f t="shared" si="24"/>
        <v>0.037050759540570584</v>
      </c>
      <c r="T38" s="1">
        <f t="shared" si="24"/>
        <v>0</v>
      </c>
      <c r="U38" s="1">
        <f t="shared" si="24"/>
        <v>9.548510030169904</v>
      </c>
      <c r="V38" s="1">
        <f t="shared" si="24"/>
        <v>0</v>
      </c>
      <c r="W38" s="2">
        <f t="shared" si="24"/>
        <v>100</v>
      </c>
      <c r="Z38" s="9">
        <v>1996</v>
      </c>
      <c r="AA38" s="2">
        <f t="shared" si="18"/>
        <v>10062610</v>
      </c>
      <c r="AB38" s="2">
        <f t="shared" si="18"/>
        <v>2037634</v>
      </c>
      <c r="AC38" s="1">
        <f t="shared" si="18"/>
        <v>40645</v>
      </c>
      <c r="AD38" s="1">
        <f t="shared" si="18"/>
        <v>220993</v>
      </c>
      <c r="AE38" s="1">
        <f t="shared" si="18"/>
        <v>2065029</v>
      </c>
      <c r="AF38" s="1"/>
      <c r="AG38" s="2">
        <f t="shared" si="17"/>
        <v>14426911</v>
      </c>
      <c r="AJ38" s="9">
        <v>1996</v>
      </c>
      <c r="AK38" s="1">
        <f t="shared" si="25"/>
        <v>76.43146261258262</v>
      </c>
      <c r="AL38" s="1">
        <f t="shared" si="26"/>
        <v>460.87766497810696</v>
      </c>
      <c r="AM38" s="1">
        <f t="shared" si="27"/>
        <v>17.2222905646451</v>
      </c>
      <c r="AN38" s="1">
        <f t="shared" si="28"/>
        <v>0</v>
      </c>
      <c r="AO38" s="1">
        <f t="shared" si="29"/>
        <v>87.35954797729234</v>
      </c>
      <c r="AP38" s="1"/>
      <c r="AQ38" s="1">
        <f t="shared" si="30"/>
        <v>130.956654546493</v>
      </c>
      <c r="AR38" s="1">
        <f t="shared" si="31"/>
        <v>77.83666506638036</v>
      </c>
    </row>
    <row r="39" spans="1:44" ht="12.75">
      <c r="A39" s="9">
        <v>1997</v>
      </c>
      <c r="B39">
        <v>7810</v>
      </c>
      <c r="C39">
        <v>10274</v>
      </c>
      <c r="D39">
        <v>11</v>
      </c>
      <c r="E39">
        <v>1</v>
      </c>
      <c r="F39">
        <v>1854</v>
      </c>
      <c r="H39" s="2">
        <f t="shared" si="19"/>
        <v>19950</v>
      </c>
      <c r="J39" s="9">
        <v>1997</v>
      </c>
      <c r="K39" s="2">
        <f t="shared" si="20"/>
        <v>7810</v>
      </c>
      <c r="L39" s="2">
        <f t="shared" si="20"/>
        <v>10274</v>
      </c>
      <c r="M39" s="2">
        <f t="shared" si="21"/>
        <v>1866</v>
      </c>
      <c r="N39" s="2">
        <f t="shared" si="22"/>
        <v>19950</v>
      </c>
      <c r="P39" s="9">
        <f t="shared" si="16"/>
        <v>1997</v>
      </c>
      <c r="Q39" s="2">
        <f t="shared" si="23"/>
        <v>39.147869674185465</v>
      </c>
      <c r="R39" s="2">
        <f t="shared" si="24"/>
        <v>51.498746867167924</v>
      </c>
      <c r="S39" s="1">
        <f t="shared" si="24"/>
        <v>0.05513784461152882</v>
      </c>
      <c r="T39" s="1">
        <f t="shared" si="24"/>
        <v>0.005012531328320803</v>
      </c>
      <c r="U39" s="1">
        <f t="shared" si="24"/>
        <v>9.293233082706767</v>
      </c>
      <c r="V39" s="1">
        <f t="shared" si="24"/>
        <v>0</v>
      </c>
      <c r="W39" s="2">
        <f t="shared" si="24"/>
        <v>100</v>
      </c>
      <c r="Z39" s="9">
        <v>1997</v>
      </c>
      <c r="AA39" s="2">
        <f t="shared" si="18"/>
        <v>10152677</v>
      </c>
      <c r="AB39" s="2">
        <f t="shared" si="18"/>
        <v>2097665</v>
      </c>
      <c r="AC39" s="1">
        <f t="shared" si="18"/>
        <v>42259</v>
      </c>
      <c r="AD39" s="1">
        <f t="shared" si="18"/>
        <v>234245</v>
      </c>
      <c r="AE39" s="1">
        <f t="shared" si="18"/>
        <v>2156504</v>
      </c>
      <c r="AF39" s="1"/>
      <c r="AG39" s="2">
        <f t="shared" si="17"/>
        <v>14683350</v>
      </c>
      <c r="AJ39" s="9">
        <v>1997</v>
      </c>
      <c r="AK39" s="1">
        <f t="shared" si="25"/>
        <v>76.92552417456007</v>
      </c>
      <c r="AL39" s="1">
        <f t="shared" si="26"/>
        <v>489.78268694000235</v>
      </c>
      <c r="AM39" s="1">
        <f t="shared" si="27"/>
        <v>26.02995811543103</v>
      </c>
      <c r="AN39" s="1">
        <f t="shared" si="28"/>
        <v>0.4269034557834746</v>
      </c>
      <c r="AO39" s="1">
        <f t="shared" si="29"/>
        <v>85.97248138654044</v>
      </c>
      <c r="AP39" s="1"/>
      <c r="AQ39" s="1">
        <f t="shared" si="30"/>
        <v>135.86817722113824</v>
      </c>
      <c r="AR39" s="1">
        <f t="shared" si="31"/>
        <v>76.6951855480952</v>
      </c>
    </row>
    <row r="40" spans="1:44" ht="12.75">
      <c r="A40" s="9">
        <v>1998</v>
      </c>
      <c r="B40">
        <v>7996</v>
      </c>
      <c r="C40">
        <v>10562</v>
      </c>
      <c r="D40">
        <v>11</v>
      </c>
      <c r="E40">
        <v>5</v>
      </c>
      <c r="F40">
        <v>1878</v>
      </c>
      <c r="H40" s="2">
        <f t="shared" si="19"/>
        <v>20452</v>
      </c>
      <c r="J40" s="9">
        <v>1998</v>
      </c>
      <c r="K40" s="2">
        <f t="shared" si="20"/>
        <v>7996</v>
      </c>
      <c r="L40" s="2">
        <f t="shared" si="20"/>
        <v>10562</v>
      </c>
      <c r="M40" s="2">
        <f t="shared" si="21"/>
        <v>1894</v>
      </c>
      <c r="N40" s="2">
        <f t="shared" si="22"/>
        <v>20452</v>
      </c>
      <c r="P40" s="9">
        <f t="shared" si="16"/>
        <v>1998</v>
      </c>
      <c r="Q40" s="2">
        <f t="shared" si="23"/>
        <v>39.09642088793272</v>
      </c>
      <c r="R40" s="2">
        <f t="shared" si="24"/>
        <v>51.6428711128496</v>
      </c>
      <c r="S40" s="1">
        <f t="shared" si="24"/>
        <v>0.05378447095638569</v>
      </c>
      <c r="T40" s="1">
        <f t="shared" si="24"/>
        <v>0.02444748679835713</v>
      </c>
      <c r="U40" s="1">
        <f t="shared" si="24"/>
        <v>9.182476041462937</v>
      </c>
      <c r="V40" s="1">
        <f t="shared" si="24"/>
        <v>0</v>
      </c>
      <c r="W40" s="2">
        <f t="shared" si="24"/>
        <v>100</v>
      </c>
      <c r="Z40" s="9">
        <v>1998</v>
      </c>
      <c r="AA40" s="2">
        <f t="shared" si="18"/>
        <v>10226559</v>
      </c>
      <c r="AB40" s="2">
        <f t="shared" si="18"/>
        <v>2150860</v>
      </c>
      <c r="AC40" s="1">
        <f t="shared" si="18"/>
        <v>43442</v>
      </c>
      <c r="AD40" s="1">
        <f t="shared" si="18"/>
        <v>245638</v>
      </c>
      <c r="AE40" s="1">
        <f t="shared" si="18"/>
        <v>2241731</v>
      </c>
      <c r="AF40" s="1"/>
      <c r="AG40" s="2">
        <f t="shared" si="17"/>
        <v>14908230</v>
      </c>
      <c r="AJ40" s="9">
        <v>1998</v>
      </c>
      <c r="AK40" s="1">
        <f t="shared" si="25"/>
        <v>78.1885676306175</v>
      </c>
      <c r="AL40" s="1">
        <f t="shared" si="26"/>
        <v>491.0593901974094</v>
      </c>
      <c r="AM40" s="1">
        <f t="shared" si="27"/>
        <v>25.321117812255423</v>
      </c>
      <c r="AN40" s="1">
        <f t="shared" si="28"/>
        <v>2.0355156775417487</v>
      </c>
      <c r="AO40" s="1">
        <f t="shared" si="29"/>
        <v>83.77454743677988</v>
      </c>
      <c r="AP40" s="1"/>
      <c r="AQ40" s="1">
        <f t="shared" si="30"/>
        <v>137.18597043378054</v>
      </c>
      <c r="AR40" s="1">
        <f t="shared" si="31"/>
        <v>74.8376706123057</v>
      </c>
    </row>
    <row r="41" spans="1:44" ht="12.75">
      <c r="A41" s="9">
        <v>1999</v>
      </c>
      <c r="B41">
        <v>8466</v>
      </c>
      <c r="C41">
        <v>11403</v>
      </c>
      <c r="D41">
        <v>14</v>
      </c>
      <c r="E41">
        <v>1</v>
      </c>
      <c r="F41">
        <v>2010</v>
      </c>
      <c r="H41" s="2">
        <f t="shared" si="19"/>
        <v>21894</v>
      </c>
      <c r="J41" s="9">
        <v>1999</v>
      </c>
      <c r="K41" s="2">
        <f t="shared" si="20"/>
        <v>8466</v>
      </c>
      <c r="L41" s="2">
        <f t="shared" si="20"/>
        <v>11403</v>
      </c>
      <c r="M41" s="2">
        <f t="shared" si="21"/>
        <v>2025</v>
      </c>
      <c r="N41" s="2">
        <f t="shared" si="22"/>
        <v>21894</v>
      </c>
      <c r="P41" s="9">
        <f t="shared" si="16"/>
        <v>1999</v>
      </c>
      <c r="Q41" s="2">
        <f t="shared" si="23"/>
        <v>38.66812825431625</v>
      </c>
      <c r="R41" s="2">
        <f aca="true" t="shared" si="32" ref="R41:W42">(C41/$H41)*100</f>
        <v>52.082762400657714</v>
      </c>
      <c r="S41" s="1">
        <f t="shared" si="32"/>
        <v>0.06394445966931579</v>
      </c>
      <c r="T41" s="1">
        <f t="shared" si="32"/>
        <v>0.004567461404951128</v>
      </c>
      <c r="U41" s="1">
        <f t="shared" si="32"/>
        <v>9.180597423951768</v>
      </c>
      <c r="V41" s="1">
        <f t="shared" si="32"/>
        <v>0</v>
      </c>
      <c r="W41" s="2">
        <f t="shared" si="32"/>
        <v>100</v>
      </c>
      <c r="Z41" s="9">
        <v>1999</v>
      </c>
      <c r="AA41" s="2">
        <f t="shared" si="18"/>
        <v>10275486</v>
      </c>
      <c r="AB41" s="2">
        <f t="shared" si="18"/>
        <v>2201660</v>
      </c>
      <c r="AC41" s="1">
        <f t="shared" si="18"/>
        <v>44368</v>
      </c>
      <c r="AD41" s="1">
        <f t="shared" si="18"/>
        <v>255327</v>
      </c>
      <c r="AE41" s="1">
        <f t="shared" si="18"/>
        <v>2334403</v>
      </c>
      <c r="AF41" s="1"/>
      <c r="AG41" s="2">
        <f t="shared" si="17"/>
        <v>15111244</v>
      </c>
      <c r="AJ41" s="9">
        <v>1999</v>
      </c>
      <c r="AK41" s="1">
        <f t="shared" si="25"/>
        <v>82.39026358461292</v>
      </c>
      <c r="AL41" s="1">
        <f>(C41/AB41)*100000</f>
        <v>517.927382066259</v>
      </c>
      <c r="AM41" s="1">
        <f>(D41/AC41)*100000</f>
        <v>31.55427335016228</v>
      </c>
      <c r="AN41" s="1">
        <f>(E41/AD41)*100000</f>
        <v>0.39165462328700057</v>
      </c>
      <c r="AO41" s="1">
        <f>(F41/AE41)*100000</f>
        <v>86.10338489112634</v>
      </c>
      <c r="AP41" s="1"/>
      <c r="AQ41" s="1">
        <f t="shared" si="30"/>
        <v>144.88549056583295</v>
      </c>
      <c r="AR41" s="1">
        <f t="shared" si="31"/>
        <v>76.87641082450236</v>
      </c>
    </row>
    <row r="42" spans="1:23" s="4" customFormat="1" ht="12.75">
      <c r="A42" s="13" t="s">
        <v>13</v>
      </c>
      <c r="B42" s="21">
        <f aca="true" t="shared" si="33" ref="B42:G42">SUM(B25:B41)</f>
        <v>128417</v>
      </c>
      <c r="C42" s="21">
        <f t="shared" si="33"/>
        <v>184643</v>
      </c>
      <c r="D42" s="21">
        <f t="shared" si="33"/>
        <v>125</v>
      </c>
      <c r="E42" s="21">
        <f t="shared" si="33"/>
        <v>27</v>
      </c>
      <c r="F42" s="21">
        <f t="shared" si="33"/>
        <v>21672</v>
      </c>
      <c r="G42" s="21">
        <f t="shared" si="33"/>
        <v>0</v>
      </c>
      <c r="H42" s="21">
        <f t="shared" si="19"/>
        <v>334884</v>
      </c>
      <c r="J42" s="13" t="s">
        <v>13</v>
      </c>
      <c r="K42" s="21">
        <f>B42</f>
        <v>128417</v>
      </c>
      <c r="L42" s="21">
        <f>C42</f>
        <v>184643</v>
      </c>
      <c r="M42" s="21">
        <f t="shared" si="21"/>
        <v>21824</v>
      </c>
      <c r="N42" s="21">
        <f>H42</f>
        <v>334884</v>
      </c>
      <c r="P42" s="13" t="str">
        <f t="shared" si="16"/>
        <v>Total</v>
      </c>
      <c r="Q42" s="21">
        <f t="shared" si="23"/>
        <v>38.346711099962974</v>
      </c>
      <c r="R42" s="21">
        <f t="shared" si="32"/>
        <v>55.13640544188435</v>
      </c>
      <c r="S42" s="23">
        <f t="shared" si="32"/>
        <v>0.03732635778359074</v>
      </c>
      <c r="T42" s="23">
        <f t="shared" si="32"/>
        <v>0.008062493281255599</v>
      </c>
      <c r="U42" s="23">
        <f t="shared" si="32"/>
        <v>6.471494607087827</v>
      </c>
      <c r="V42" s="23">
        <f t="shared" si="32"/>
        <v>0</v>
      </c>
      <c r="W42" s="21">
        <f t="shared" si="32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FLORIDA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FLORIDA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FLORIDA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FLORIDA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FLORIDA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4" ref="P46:W46">A46</f>
        <v>Year</v>
      </c>
      <c r="Q46" s="19" t="str">
        <f t="shared" si="34"/>
        <v>White, NH</v>
      </c>
      <c r="R46" s="19" t="str">
        <f t="shared" si="34"/>
        <v>Black, NH</v>
      </c>
      <c r="S46" s="19" t="str">
        <f t="shared" si="34"/>
        <v>Amerind, NH</v>
      </c>
      <c r="T46" s="19" t="str">
        <f t="shared" si="34"/>
        <v>Asian/PI, NH</v>
      </c>
      <c r="U46" s="19" t="str">
        <f t="shared" si="34"/>
        <v>Hisp, All</v>
      </c>
      <c r="V46" s="19" t="str">
        <f t="shared" si="34"/>
        <v>Race/Hisp NK</v>
      </c>
      <c r="W46" s="19" t="str">
        <f t="shared" si="34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/>
      <c r="C47" s="2"/>
      <c r="H47" s="2"/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>
        <f>AA25</f>
        <v>8142690</v>
      </c>
      <c r="AB47" s="2">
        <f aca="true" t="shared" si="35" ref="AB47:AG47">AB25</f>
        <v>1435076</v>
      </c>
      <c r="AC47" s="1">
        <f t="shared" si="35"/>
        <v>22900</v>
      </c>
      <c r="AD47" s="1">
        <f t="shared" si="35"/>
        <v>85397</v>
      </c>
      <c r="AE47" s="1">
        <f t="shared" si="35"/>
        <v>1063817</v>
      </c>
      <c r="AF47" s="1"/>
      <c r="AG47" s="2">
        <f t="shared" si="35"/>
        <v>10749880</v>
      </c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 s="2"/>
      <c r="C48" s="2"/>
      <c r="H48" s="2"/>
      <c r="J48" s="9">
        <v>1984</v>
      </c>
      <c r="K48" s="2"/>
      <c r="L48" s="2"/>
      <c r="M48" s="2"/>
      <c r="N48" s="2"/>
      <c r="P48" s="9">
        <f aca="true" t="shared" si="36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37" ref="AA48:AG63">AA26</f>
        <v>8329151</v>
      </c>
      <c r="AB48" s="2">
        <f t="shared" si="37"/>
        <v>1465156</v>
      </c>
      <c r="AC48" s="1">
        <f t="shared" si="37"/>
        <v>24342</v>
      </c>
      <c r="AD48" s="1">
        <f t="shared" si="37"/>
        <v>93541</v>
      </c>
      <c r="AE48" s="1">
        <f t="shared" si="37"/>
        <v>1127765</v>
      </c>
      <c r="AF48" s="1"/>
      <c r="AG48" s="2">
        <f t="shared" si="37"/>
        <v>11039955</v>
      </c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>
        <f aca="true" t="shared" si="38" ref="B49:H56">B6-B27</f>
        <v>1181</v>
      </c>
      <c r="C49" s="2">
        <f t="shared" si="38"/>
        <v>1128</v>
      </c>
      <c r="D49">
        <f t="shared" si="38"/>
        <v>0</v>
      </c>
      <c r="E49">
        <f t="shared" si="38"/>
        <v>0</v>
      </c>
      <c r="F49">
        <f t="shared" si="38"/>
        <v>112</v>
      </c>
      <c r="G49">
        <f t="shared" si="38"/>
        <v>0</v>
      </c>
      <c r="H49" s="2">
        <f t="shared" si="38"/>
        <v>2421</v>
      </c>
      <c r="J49" s="9">
        <v>1985</v>
      </c>
      <c r="K49" s="2">
        <f aca="true" t="shared" si="39" ref="K49:N64">K6-K27</f>
        <v>1181</v>
      </c>
      <c r="L49" s="2">
        <f t="shared" si="39"/>
        <v>1128</v>
      </c>
      <c r="M49" s="2">
        <f t="shared" si="39"/>
        <v>112</v>
      </c>
      <c r="N49" s="2">
        <f t="shared" si="39"/>
        <v>2421</v>
      </c>
      <c r="O49" s="2"/>
      <c r="P49" s="9">
        <f t="shared" si="36"/>
        <v>1985</v>
      </c>
      <c r="Q49" s="2">
        <f aca="true" t="shared" si="40" ref="Q49:Q64">(B49/$H49)*100</f>
        <v>48.781495249896736</v>
      </c>
      <c r="R49" s="2">
        <f aca="true" t="shared" si="41" ref="R49:R64">(C49/$H49)*100</f>
        <v>46.592317224287484</v>
      </c>
      <c r="S49" s="1">
        <f aca="true" t="shared" si="42" ref="S49:S64">(D49/$H49)*100</f>
        <v>0</v>
      </c>
      <c r="T49" s="1">
        <f aca="true" t="shared" si="43" ref="T49:T64">(E49/$H49)*100</f>
        <v>0</v>
      </c>
      <c r="U49" s="1">
        <f aca="true" t="shared" si="44" ref="U49:U64">(F49/$H49)*100</f>
        <v>4.626187525815779</v>
      </c>
      <c r="V49" s="1">
        <f aca="true" t="shared" si="45" ref="V49:V64">(G49/$H49)*100</f>
        <v>0</v>
      </c>
      <c r="W49" s="2">
        <f aca="true" t="shared" si="46" ref="W49:W64">(H49/$H49)*100</f>
        <v>100</v>
      </c>
      <c r="Z49" s="9">
        <v>1985</v>
      </c>
      <c r="AA49" s="2">
        <f t="shared" si="37"/>
        <v>8529226</v>
      </c>
      <c r="AB49" s="2">
        <f t="shared" si="37"/>
        <v>1499161</v>
      </c>
      <c r="AC49" s="1">
        <f t="shared" si="37"/>
        <v>25785</v>
      </c>
      <c r="AD49" s="1">
        <f t="shared" si="37"/>
        <v>102133</v>
      </c>
      <c r="AE49" s="1">
        <f t="shared" si="37"/>
        <v>1194854</v>
      </c>
      <c r="AF49" s="1"/>
      <c r="AG49" s="2">
        <f t="shared" si="37"/>
        <v>11351159</v>
      </c>
      <c r="AJ49" s="9">
        <v>1985</v>
      </c>
      <c r="AK49" s="1">
        <f aca="true" t="shared" si="47" ref="AK49:AK63">(B49/AA49)*100000</f>
        <v>13.846508463956754</v>
      </c>
      <c r="AL49" s="1">
        <f aca="true" t="shared" si="48" ref="AL49:AL62">(C49/AB49)*100000</f>
        <v>75.24208540643733</v>
      </c>
      <c r="AM49" s="1">
        <f aca="true" t="shared" si="49" ref="AM49:AM62">(D49/AC49)*100000</f>
        <v>0</v>
      </c>
      <c r="AN49" s="1">
        <f aca="true" t="shared" si="50" ref="AN49:AN62">(E49/AD49)*100000</f>
        <v>0</v>
      </c>
      <c r="AO49" s="1">
        <f aca="true" t="shared" si="51" ref="AO49:AO62">(F49/AE49)*100000</f>
        <v>9.373530155148663</v>
      </c>
      <c r="AP49" s="1"/>
      <c r="AQ49" s="1">
        <f aca="true" t="shared" si="52" ref="AQ49:AQ63">(H49/AG49)*100000</f>
        <v>21.3282185545987</v>
      </c>
      <c r="AR49" s="1">
        <f aca="true" t="shared" si="53" ref="AR49:AR63">(SUM(D49:F49)/SUM(AC49:AE49))*100000</f>
        <v>8.467067642798607</v>
      </c>
    </row>
    <row r="50" spans="1:44" ht="12.75">
      <c r="A50" s="9">
        <v>1986</v>
      </c>
      <c r="B50" s="2"/>
      <c r="C50" s="2"/>
      <c r="H50" s="2"/>
      <c r="J50" s="9">
        <v>1986</v>
      </c>
      <c r="K50" s="2"/>
      <c r="L50" s="2"/>
      <c r="M50" s="2"/>
      <c r="N50" s="2"/>
      <c r="O50" s="2"/>
      <c r="P50" s="9">
        <f t="shared" si="36"/>
        <v>1986</v>
      </c>
      <c r="Q50" s="2"/>
      <c r="R50" s="2"/>
      <c r="S50" s="1"/>
      <c r="T50" s="1"/>
      <c r="U50" s="1"/>
      <c r="V50" s="1"/>
      <c r="W50" s="2"/>
      <c r="Z50" s="9">
        <v>1986</v>
      </c>
      <c r="AA50" s="2">
        <f t="shared" si="37"/>
        <v>8728815</v>
      </c>
      <c r="AB50" s="2">
        <f t="shared" si="37"/>
        <v>1534836</v>
      </c>
      <c r="AC50" s="1">
        <f t="shared" si="37"/>
        <v>27243</v>
      </c>
      <c r="AD50" s="1">
        <f t="shared" si="37"/>
        <v>110969</v>
      </c>
      <c r="AE50" s="1">
        <f t="shared" si="37"/>
        <v>1265679</v>
      </c>
      <c r="AF50" s="1"/>
      <c r="AG50" s="2">
        <f t="shared" si="37"/>
        <v>11667542</v>
      </c>
      <c r="AJ50" s="9">
        <v>1986</v>
      </c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9">
        <v>1987</v>
      </c>
      <c r="B51" s="2"/>
      <c r="C51" s="2"/>
      <c r="H51" s="2"/>
      <c r="J51" s="9">
        <v>1987</v>
      </c>
      <c r="K51" s="2"/>
      <c r="L51" s="2"/>
      <c r="M51" s="2"/>
      <c r="N51" s="2"/>
      <c r="O51" s="2"/>
      <c r="P51" s="9">
        <f t="shared" si="36"/>
        <v>1987</v>
      </c>
      <c r="Q51" s="2"/>
      <c r="R51" s="2"/>
      <c r="S51" s="1"/>
      <c r="T51" s="1"/>
      <c r="U51" s="1"/>
      <c r="V51" s="1"/>
      <c r="W51" s="2"/>
      <c r="Z51" s="9">
        <v>1987</v>
      </c>
      <c r="AA51" s="2">
        <f t="shared" si="37"/>
        <v>8930261</v>
      </c>
      <c r="AB51" s="2">
        <f t="shared" si="37"/>
        <v>1575954</v>
      </c>
      <c r="AC51" s="1">
        <f t="shared" si="37"/>
        <v>28743</v>
      </c>
      <c r="AD51" s="1">
        <f t="shared" si="37"/>
        <v>119716</v>
      </c>
      <c r="AE51" s="1">
        <f t="shared" si="37"/>
        <v>1342633</v>
      </c>
      <c r="AF51" s="1"/>
      <c r="AG51" s="2">
        <f t="shared" si="37"/>
        <v>11997307</v>
      </c>
      <c r="AJ51" s="9">
        <v>1987</v>
      </c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9">
        <v>1988</v>
      </c>
      <c r="B52" s="2">
        <f t="shared" si="38"/>
        <v>856</v>
      </c>
      <c r="C52" s="2">
        <f t="shared" si="38"/>
        <v>1284</v>
      </c>
      <c r="D52">
        <f t="shared" si="38"/>
        <v>0</v>
      </c>
      <c r="E52">
        <f t="shared" si="38"/>
        <v>0</v>
      </c>
      <c r="F52">
        <f t="shared" si="38"/>
        <v>556</v>
      </c>
      <c r="G52">
        <f t="shared" si="38"/>
        <v>0</v>
      </c>
      <c r="H52" s="2">
        <f t="shared" si="38"/>
        <v>2696</v>
      </c>
      <c r="J52" s="9">
        <v>1988</v>
      </c>
      <c r="K52" s="2">
        <f t="shared" si="39"/>
        <v>856</v>
      </c>
      <c r="L52" s="2">
        <f t="shared" si="39"/>
        <v>1284</v>
      </c>
      <c r="M52" s="2">
        <f t="shared" si="39"/>
        <v>556</v>
      </c>
      <c r="N52" s="2">
        <f t="shared" si="39"/>
        <v>2696</v>
      </c>
      <c r="O52" s="2"/>
      <c r="P52" s="9">
        <f t="shared" si="36"/>
        <v>1988</v>
      </c>
      <c r="Q52" s="2">
        <f t="shared" si="40"/>
        <v>31.750741839762615</v>
      </c>
      <c r="R52" s="2">
        <f t="shared" si="41"/>
        <v>47.62611275964392</v>
      </c>
      <c r="S52" s="1">
        <f t="shared" si="42"/>
        <v>0</v>
      </c>
      <c r="T52" s="1">
        <f t="shared" si="43"/>
        <v>0</v>
      </c>
      <c r="U52" s="1">
        <f t="shared" si="44"/>
        <v>20.623145400593472</v>
      </c>
      <c r="V52" s="1">
        <f t="shared" si="45"/>
        <v>0</v>
      </c>
      <c r="W52" s="2">
        <f t="shared" si="46"/>
        <v>100</v>
      </c>
      <c r="Z52" s="9">
        <v>1988</v>
      </c>
      <c r="AA52" s="2">
        <f t="shared" si="37"/>
        <v>9107810</v>
      </c>
      <c r="AB52" s="2">
        <f t="shared" si="37"/>
        <v>1618123</v>
      </c>
      <c r="AC52" s="1">
        <f t="shared" si="37"/>
        <v>30178</v>
      </c>
      <c r="AD52" s="1">
        <f t="shared" si="37"/>
        <v>128607</v>
      </c>
      <c r="AE52" s="1">
        <f t="shared" si="37"/>
        <v>1421695</v>
      </c>
      <c r="AF52" s="1"/>
      <c r="AG52" s="2">
        <f t="shared" si="37"/>
        <v>12306413</v>
      </c>
      <c r="AJ52" s="9">
        <v>1988</v>
      </c>
      <c r="AK52" s="1">
        <f t="shared" si="47"/>
        <v>9.39852719808604</v>
      </c>
      <c r="AL52" s="1">
        <f t="shared" si="48"/>
        <v>79.35119888908322</v>
      </c>
      <c r="AM52" s="1">
        <f t="shared" si="49"/>
        <v>0</v>
      </c>
      <c r="AN52" s="1">
        <f t="shared" si="50"/>
        <v>0</v>
      </c>
      <c r="AO52" s="1">
        <f t="shared" si="51"/>
        <v>39.10824754957991</v>
      </c>
      <c r="AP52" s="1"/>
      <c r="AQ52" s="1">
        <f t="shared" si="52"/>
        <v>21.907277124536613</v>
      </c>
      <c r="AR52" s="1">
        <f t="shared" si="53"/>
        <v>35.17918607005466</v>
      </c>
    </row>
    <row r="53" spans="1:44" ht="12.75">
      <c r="A53" s="9">
        <v>1989</v>
      </c>
      <c r="B53" s="2">
        <f t="shared" si="38"/>
        <v>907</v>
      </c>
      <c r="C53" s="2">
        <f t="shared" si="38"/>
        <v>1708</v>
      </c>
      <c r="D53">
        <f t="shared" si="38"/>
        <v>2</v>
      </c>
      <c r="E53">
        <f t="shared" si="38"/>
        <v>0</v>
      </c>
      <c r="F53">
        <f t="shared" si="38"/>
        <v>651</v>
      </c>
      <c r="G53">
        <f t="shared" si="38"/>
        <v>0</v>
      </c>
      <c r="H53" s="2">
        <f t="shared" si="38"/>
        <v>3268</v>
      </c>
      <c r="J53" s="9">
        <v>1989</v>
      </c>
      <c r="K53" s="2">
        <f t="shared" si="39"/>
        <v>907</v>
      </c>
      <c r="L53" s="2">
        <f t="shared" si="39"/>
        <v>1708</v>
      </c>
      <c r="M53" s="2">
        <f t="shared" si="39"/>
        <v>653</v>
      </c>
      <c r="N53" s="2">
        <f t="shared" si="39"/>
        <v>3268</v>
      </c>
      <c r="O53" s="2"/>
      <c r="P53" s="9">
        <f t="shared" si="36"/>
        <v>1989</v>
      </c>
      <c r="Q53" s="2">
        <f t="shared" si="40"/>
        <v>27.75397796817625</v>
      </c>
      <c r="R53" s="2">
        <f t="shared" si="41"/>
        <v>52.264381884944925</v>
      </c>
      <c r="S53" s="1">
        <f t="shared" si="42"/>
        <v>0.06119951040391676</v>
      </c>
      <c r="T53" s="1">
        <f t="shared" si="43"/>
        <v>0</v>
      </c>
      <c r="U53" s="1">
        <f t="shared" si="44"/>
        <v>19.920440636474908</v>
      </c>
      <c r="V53" s="1">
        <f t="shared" si="45"/>
        <v>0</v>
      </c>
      <c r="W53" s="2">
        <f t="shared" si="46"/>
        <v>100</v>
      </c>
      <c r="Z53" s="9">
        <v>1989</v>
      </c>
      <c r="AA53" s="2">
        <f t="shared" si="37"/>
        <v>9303252</v>
      </c>
      <c r="AB53" s="2">
        <f t="shared" si="37"/>
        <v>1661635</v>
      </c>
      <c r="AC53" s="1">
        <f t="shared" si="37"/>
        <v>31650</v>
      </c>
      <c r="AD53" s="1">
        <f t="shared" si="37"/>
        <v>138249</v>
      </c>
      <c r="AE53" s="1">
        <f t="shared" si="37"/>
        <v>1502940</v>
      </c>
      <c r="AF53" s="1"/>
      <c r="AG53" s="2">
        <f t="shared" si="37"/>
        <v>12637726</v>
      </c>
      <c r="AJ53" s="9">
        <v>1989</v>
      </c>
      <c r="AK53" s="1">
        <f t="shared" si="47"/>
        <v>9.749279069297488</v>
      </c>
      <c r="AL53" s="1">
        <f t="shared" si="48"/>
        <v>102.79032398812014</v>
      </c>
      <c r="AM53" s="1">
        <f t="shared" si="49"/>
        <v>6.3191153238546605</v>
      </c>
      <c r="AN53" s="1">
        <f t="shared" si="50"/>
        <v>0</v>
      </c>
      <c r="AO53" s="1">
        <f t="shared" si="51"/>
        <v>43.31510239929738</v>
      </c>
      <c r="AP53" s="1"/>
      <c r="AQ53" s="1">
        <f t="shared" si="52"/>
        <v>25.859082559631375</v>
      </c>
      <c r="AR53" s="1">
        <f t="shared" si="53"/>
        <v>39.035436165703935</v>
      </c>
    </row>
    <row r="54" spans="1:44" ht="12.75">
      <c r="A54" s="9">
        <v>1990</v>
      </c>
      <c r="B54" s="2">
        <f t="shared" si="38"/>
        <v>168</v>
      </c>
      <c r="C54" s="2">
        <f t="shared" si="38"/>
        <v>459</v>
      </c>
      <c r="D54">
        <f t="shared" si="38"/>
        <v>0</v>
      </c>
      <c r="E54">
        <f t="shared" si="38"/>
        <v>0</v>
      </c>
      <c r="F54">
        <f t="shared" si="38"/>
        <v>14</v>
      </c>
      <c r="G54">
        <f t="shared" si="38"/>
        <v>0</v>
      </c>
      <c r="H54" s="2">
        <f t="shared" si="38"/>
        <v>641</v>
      </c>
      <c r="J54" s="9">
        <v>1990</v>
      </c>
      <c r="K54" s="2">
        <f t="shared" si="39"/>
        <v>168</v>
      </c>
      <c r="L54" s="2">
        <f t="shared" si="39"/>
        <v>459</v>
      </c>
      <c r="M54" s="2">
        <f t="shared" si="39"/>
        <v>14</v>
      </c>
      <c r="N54" s="2">
        <f t="shared" si="39"/>
        <v>641</v>
      </c>
      <c r="O54" s="2"/>
      <c r="P54" s="9">
        <f t="shared" si="36"/>
        <v>1990</v>
      </c>
      <c r="Q54" s="2">
        <f t="shared" si="40"/>
        <v>26.209048361934478</v>
      </c>
      <c r="R54" s="2">
        <f t="shared" si="41"/>
        <v>71.60686427457098</v>
      </c>
      <c r="S54" s="1">
        <f t="shared" si="42"/>
        <v>0</v>
      </c>
      <c r="T54" s="1">
        <f t="shared" si="43"/>
        <v>0</v>
      </c>
      <c r="U54" s="1">
        <f t="shared" si="44"/>
        <v>2.1840873634945397</v>
      </c>
      <c r="V54" s="1">
        <f t="shared" si="45"/>
        <v>0</v>
      </c>
      <c r="W54" s="2">
        <f t="shared" si="46"/>
        <v>100</v>
      </c>
      <c r="Z54" s="9">
        <v>1990</v>
      </c>
      <c r="AA54" s="2">
        <f t="shared" si="37"/>
        <v>9519038</v>
      </c>
      <c r="AB54" s="2">
        <f t="shared" si="37"/>
        <v>1722343</v>
      </c>
      <c r="AC54" s="1">
        <f t="shared" si="37"/>
        <v>33202</v>
      </c>
      <c r="AD54" s="1">
        <f t="shared" si="37"/>
        <v>149034</v>
      </c>
      <c r="AE54" s="1">
        <f t="shared" si="37"/>
        <v>1594748</v>
      </c>
      <c r="AF54" s="1"/>
      <c r="AG54" s="2">
        <f t="shared" si="37"/>
        <v>13018365</v>
      </c>
      <c r="AJ54" s="9">
        <v>1990</v>
      </c>
      <c r="AK54" s="1">
        <f t="shared" si="47"/>
        <v>1.7648842246453897</v>
      </c>
      <c r="AL54" s="1">
        <f t="shared" si="48"/>
        <v>26.649743982470394</v>
      </c>
      <c r="AM54" s="1">
        <f t="shared" si="49"/>
        <v>0</v>
      </c>
      <c r="AN54" s="1">
        <f t="shared" si="50"/>
        <v>0</v>
      </c>
      <c r="AO54" s="1">
        <f t="shared" si="51"/>
        <v>0.8778816465046514</v>
      </c>
      <c r="AP54" s="1"/>
      <c r="AQ54" s="1">
        <f t="shared" si="52"/>
        <v>4.9238133974581295</v>
      </c>
      <c r="AR54" s="1">
        <f t="shared" si="53"/>
        <v>0.7878517758179028</v>
      </c>
    </row>
    <row r="55" spans="1:44" ht="12.75">
      <c r="A55" s="9">
        <v>1991</v>
      </c>
      <c r="B55" s="2">
        <f t="shared" si="38"/>
        <v>191</v>
      </c>
      <c r="C55" s="2">
        <f t="shared" si="38"/>
        <v>616</v>
      </c>
      <c r="D55">
        <f t="shared" si="38"/>
        <v>1</v>
      </c>
      <c r="E55">
        <f t="shared" si="38"/>
        <v>0</v>
      </c>
      <c r="F55">
        <f t="shared" si="38"/>
        <v>31</v>
      </c>
      <c r="G55">
        <f t="shared" si="38"/>
        <v>0</v>
      </c>
      <c r="H55" s="2">
        <f t="shared" si="38"/>
        <v>839</v>
      </c>
      <c r="J55" s="9">
        <v>1991</v>
      </c>
      <c r="K55" s="2">
        <f t="shared" si="39"/>
        <v>191</v>
      </c>
      <c r="L55" s="2">
        <f t="shared" si="39"/>
        <v>616</v>
      </c>
      <c r="M55" s="2">
        <f t="shared" si="39"/>
        <v>32</v>
      </c>
      <c r="N55" s="2">
        <f t="shared" si="39"/>
        <v>839</v>
      </c>
      <c r="O55" s="2"/>
      <c r="P55" s="9">
        <f t="shared" si="36"/>
        <v>1991</v>
      </c>
      <c r="Q55" s="2">
        <f t="shared" si="40"/>
        <v>22.765196662693683</v>
      </c>
      <c r="R55" s="2">
        <f t="shared" si="41"/>
        <v>73.4207389749702</v>
      </c>
      <c r="S55" s="1">
        <f t="shared" si="42"/>
        <v>0.11918951132300357</v>
      </c>
      <c r="T55" s="1">
        <f t="shared" si="43"/>
        <v>0</v>
      </c>
      <c r="U55" s="1">
        <f t="shared" si="44"/>
        <v>3.6948748510131106</v>
      </c>
      <c r="V55" s="1">
        <f t="shared" si="45"/>
        <v>0</v>
      </c>
      <c r="W55" s="2">
        <f t="shared" si="46"/>
        <v>100</v>
      </c>
      <c r="Z55" s="9">
        <v>1991</v>
      </c>
      <c r="AA55" s="2">
        <f t="shared" si="37"/>
        <v>9655523</v>
      </c>
      <c r="AB55" s="2">
        <f t="shared" si="37"/>
        <v>1776114</v>
      </c>
      <c r="AC55" s="1">
        <f t="shared" si="37"/>
        <v>34683</v>
      </c>
      <c r="AD55" s="1">
        <f t="shared" si="37"/>
        <v>160320</v>
      </c>
      <c r="AE55" s="1">
        <f t="shared" si="37"/>
        <v>1662857</v>
      </c>
      <c r="AF55" s="1"/>
      <c r="AG55" s="2">
        <f t="shared" si="37"/>
        <v>13289497</v>
      </c>
      <c r="AJ55" s="9">
        <v>1991</v>
      </c>
      <c r="AK55" s="1">
        <f t="shared" si="47"/>
        <v>1.9781424579486788</v>
      </c>
      <c r="AL55" s="1">
        <f t="shared" si="48"/>
        <v>34.68245844579796</v>
      </c>
      <c r="AM55" s="1">
        <f t="shared" si="49"/>
        <v>2.883256927024767</v>
      </c>
      <c r="AN55" s="1">
        <f t="shared" si="50"/>
        <v>0</v>
      </c>
      <c r="AO55" s="1">
        <f t="shared" si="51"/>
        <v>1.8642613285447875</v>
      </c>
      <c r="AP55" s="1"/>
      <c r="AQ55" s="1">
        <f t="shared" si="52"/>
        <v>6.313256250405865</v>
      </c>
      <c r="AR55" s="1">
        <f t="shared" si="53"/>
        <v>1.722411807132938</v>
      </c>
    </row>
    <row r="56" spans="1:44" ht="12.75">
      <c r="A56" s="9">
        <v>1992</v>
      </c>
      <c r="B56" s="2">
        <f t="shared" si="38"/>
        <v>409</v>
      </c>
      <c r="C56" s="2">
        <f t="shared" si="38"/>
        <v>1346</v>
      </c>
      <c r="D56">
        <f t="shared" si="38"/>
        <v>3</v>
      </c>
      <c r="E56">
        <f t="shared" si="38"/>
        <v>0</v>
      </c>
      <c r="F56">
        <f t="shared" si="38"/>
        <v>53</v>
      </c>
      <c r="G56">
        <f t="shared" si="38"/>
        <v>0</v>
      </c>
      <c r="H56" s="2">
        <f t="shared" si="38"/>
        <v>1811</v>
      </c>
      <c r="J56" s="9">
        <v>1992</v>
      </c>
      <c r="K56" s="2">
        <f t="shared" si="39"/>
        <v>409</v>
      </c>
      <c r="L56" s="2">
        <f t="shared" si="39"/>
        <v>1346</v>
      </c>
      <c r="M56" s="2">
        <f t="shared" si="39"/>
        <v>56</v>
      </c>
      <c r="N56" s="2">
        <f t="shared" si="39"/>
        <v>1811</v>
      </c>
      <c r="O56" s="2"/>
      <c r="P56" s="9">
        <f t="shared" si="36"/>
        <v>1992</v>
      </c>
      <c r="Q56" s="2">
        <f t="shared" si="40"/>
        <v>22.58420762009939</v>
      </c>
      <c r="R56" s="2">
        <f t="shared" si="41"/>
        <v>74.32357813362783</v>
      </c>
      <c r="S56" s="1">
        <f t="shared" si="42"/>
        <v>0.16565433462175594</v>
      </c>
      <c r="T56" s="1">
        <f t="shared" si="43"/>
        <v>0</v>
      </c>
      <c r="U56" s="1">
        <f t="shared" si="44"/>
        <v>2.9265599116510215</v>
      </c>
      <c r="V56" s="1">
        <f t="shared" si="45"/>
        <v>0</v>
      </c>
      <c r="W56" s="2">
        <f t="shared" si="46"/>
        <v>100</v>
      </c>
      <c r="Z56" s="9">
        <v>1992</v>
      </c>
      <c r="AA56" s="2">
        <f t="shared" si="37"/>
        <v>9740882</v>
      </c>
      <c r="AB56" s="2">
        <f t="shared" si="37"/>
        <v>1831060</v>
      </c>
      <c r="AC56" s="1">
        <f t="shared" si="37"/>
        <v>35820</v>
      </c>
      <c r="AD56" s="1">
        <f t="shared" si="37"/>
        <v>170971</v>
      </c>
      <c r="AE56" s="1">
        <f t="shared" si="37"/>
        <v>1726042</v>
      </c>
      <c r="AF56" s="1"/>
      <c r="AG56" s="2">
        <f t="shared" si="37"/>
        <v>13504775</v>
      </c>
      <c r="AJ56" s="9">
        <v>1992</v>
      </c>
      <c r="AK56" s="1">
        <f t="shared" si="47"/>
        <v>4.198798425029684</v>
      </c>
      <c r="AL56" s="1">
        <f t="shared" si="48"/>
        <v>73.50933339158738</v>
      </c>
      <c r="AM56" s="1">
        <f t="shared" si="49"/>
        <v>8.375209380234507</v>
      </c>
      <c r="AN56" s="1">
        <f t="shared" si="50"/>
        <v>0</v>
      </c>
      <c r="AO56" s="1">
        <f t="shared" si="51"/>
        <v>3.070608942308472</v>
      </c>
      <c r="AP56" s="1"/>
      <c r="AQ56" s="1">
        <f t="shared" si="52"/>
        <v>13.410071622814893</v>
      </c>
      <c r="AR56" s="1">
        <f t="shared" si="53"/>
        <v>2.897301525791416</v>
      </c>
    </row>
    <row r="57" spans="1:44" ht="12.75">
      <c r="A57" s="9">
        <v>1993</v>
      </c>
      <c r="B57" s="2">
        <f aca="true" t="shared" si="54" ref="B57:H64">B14-B35</f>
        <v>609</v>
      </c>
      <c r="C57" s="2">
        <f t="shared" si="54"/>
        <v>1656</v>
      </c>
      <c r="D57">
        <f t="shared" si="54"/>
        <v>1</v>
      </c>
      <c r="E57">
        <f t="shared" si="54"/>
        <v>0</v>
      </c>
      <c r="F57">
        <f t="shared" si="54"/>
        <v>112</v>
      </c>
      <c r="G57">
        <f t="shared" si="54"/>
        <v>0</v>
      </c>
      <c r="H57" s="2">
        <f t="shared" si="54"/>
        <v>2378</v>
      </c>
      <c r="J57" s="9">
        <v>1993</v>
      </c>
      <c r="K57" s="2">
        <f t="shared" si="39"/>
        <v>609</v>
      </c>
      <c r="L57" s="2">
        <f t="shared" si="39"/>
        <v>1656</v>
      </c>
      <c r="M57" s="2">
        <f t="shared" si="39"/>
        <v>113</v>
      </c>
      <c r="N57" s="2">
        <f t="shared" si="39"/>
        <v>2378</v>
      </c>
      <c r="O57" s="2"/>
      <c r="P57" s="9">
        <f t="shared" si="36"/>
        <v>1993</v>
      </c>
      <c r="Q57" s="2">
        <f t="shared" si="40"/>
        <v>25.609756097560975</v>
      </c>
      <c r="R57" s="2">
        <f t="shared" si="41"/>
        <v>69.63835155592936</v>
      </c>
      <c r="S57" s="1">
        <f t="shared" si="42"/>
        <v>0.04205214465937763</v>
      </c>
      <c r="T57" s="1">
        <f t="shared" si="43"/>
        <v>0</v>
      </c>
      <c r="U57" s="1">
        <f t="shared" si="44"/>
        <v>4.7098402018502945</v>
      </c>
      <c r="V57" s="1">
        <f t="shared" si="45"/>
        <v>0</v>
      </c>
      <c r="W57" s="2">
        <f t="shared" si="46"/>
        <v>100</v>
      </c>
      <c r="Z57" s="9">
        <v>1993</v>
      </c>
      <c r="AA57" s="2">
        <f t="shared" si="37"/>
        <v>9821257</v>
      </c>
      <c r="AB57" s="2">
        <f t="shared" si="37"/>
        <v>1880438</v>
      </c>
      <c r="AC57" s="1">
        <f t="shared" si="37"/>
        <v>37092</v>
      </c>
      <c r="AD57" s="1">
        <f t="shared" si="37"/>
        <v>183484</v>
      </c>
      <c r="AE57" s="1">
        <f t="shared" si="37"/>
        <v>1791322</v>
      </c>
      <c r="AF57" s="1"/>
      <c r="AG57" s="2">
        <f t="shared" si="37"/>
        <v>13713593</v>
      </c>
      <c r="AJ57" s="9">
        <v>1993</v>
      </c>
      <c r="AK57" s="1">
        <f t="shared" si="47"/>
        <v>6.200835595688007</v>
      </c>
      <c r="AL57" s="1">
        <f t="shared" si="48"/>
        <v>88.06458920740806</v>
      </c>
      <c r="AM57" s="1">
        <f t="shared" si="49"/>
        <v>2.695999137280276</v>
      </c>
      <c r="AN57" s="1">
        <f t="shared" si="50"/>
        <v>0</v>
      </c>
      <c r="AO57" s="1">
        <f t="shared" si="51"/>
        <v>6.252365571348981</v>
      </c>
      <c r="AP57" s="1"/>
      <c r="AQ57" s="1">
        <f t="shared" si="52"/>
        <v>17.340459207153078</v>
      </c>
      <c r="AR57" s="1">
        <f t="shared" si="53"/>
        <v>5.616586924386822</v>
      </c>
    </row>
    <row r="58" spans="1:44" ht="12.75">
      <c r="A58" s="9">
        <v>1994</v>
      </c>
      <c r="B58" s="2">
        <f t="shared" si="54"/>
        <v>602</v>
      </c>
      <c r="C58" s="2">
        <f t="shared" si="54"/>
        <v>1461</v>
      </c>
      <c r="D58">
        <f t="shared" si="54"/>
        <v>0</v>
      </c>
      <c r="E58">
        <f t="shared" si="54"/>
        <v>0</v>
      </c>
      <c r="F58">
        <f t="shared" si="54"/>
        <v>98</v>
      </c>
      <c r="G58">
        <f t="shared" si="54"/>
        <v>0</v>
      </c>
      <c r="H58" s="2">
        <f t="shared" si="54"/>
        <v>2161</v>
      </c>
      <c r="J58" s="9">
        <v>1994</v>
      </c>
      <c r="K58" s="2">
        <f t="shared" si="39"/>
        <v>602</v>
      </c>
      <c r="L58" s="2">
        <f t="shared" si="39"/>
        <v>1461</v>
      </c>
      <c r="M58" s="2">
        <f t="shared" si="39"/>
        <v>98</v>
      </c>
      <c r="N58" s="2">
        <f t="shared" si="39"/>
        <v>2161</v>
      </c>
      <c r="O58" s="2"/>
      <c r="P58" s="9">
        <f t="shared" si="36"/>
        <v>1994</v>
      </c>
      <c r="Q58" s="2">
        <f t="shared" si="40"/>
        <v>27.857473391948172</v>
      </c>
      <c r="R58" s="2">
        <f t="shared" si="41"/>
        <v>67.60758907913004</v>
      </c>
      <c r="S58" s="1">
        <f t="shared" si="42"/>
        <v>0</v>
      </c>
      <c r="T58" s="1">
        <f t="shared" si="43"/>
        <v>0</v>
      </c>
      <c r="U58" s="1">
        <f t="shared" si="44"/>
        <v>4.5349375289217955</v>
      </c>
      <c r="V58" s="1">
        <f t="shared" si="45"/>
        <v>0</v>
      </c>
      <c r="W58" s="2">
        <f t="shared" si="46"/>
        <v>100</v>
      </c>
      <c r="Z58" s="9">
        <v>1994</v>
      </c>
      <c r="AA58" s="2">
        <f t="shared" si="37"/>
        <v>9919841</v>
      </c>
      <c r="AB58" s="2">
        <f t="shared" si="37"/>
        <v>1936880</v>
      </c>
      <c r="AC58" s="1">
        <f t="shared" si="37"/>
        <v>38122</v>
      </c>
      <c r="AD58" s="1">
        <f t="shared" si="37"/>
        <v>195435</v>
      </c>
      <c r="AE58" s="1">
        <f t="shared" si="37"/>
        <v>1871520</v>
      </c>
      <c r="AF58" s="1"/>
      <c r="AG58" s="2">
        <f t="shared" si="37"/>
        <v>13961798</v>
      </c>
      <c r="AJ58" s="9">
        <v>1994</v>
      </c>
      <c r="AK58" s="1">
        <f t="shared" si="47"/>
        <v>6.068645656719699</v>
      </c>
      <c r="AL58" s="1">
        <f t="shared" si="48"/>
        <v>75.43058940151171</v>
      </c>
      <c r="AM58" s="1">
        <f t="shared" si="49"/>
        <v>0</v>
      </c>
      <c r="AN58" s="1">
        <f t="shared" si="50"/>
        <v>0</v>
      </c>
      <c r="AO58" s="1">
        <f t="shared" si="51"/>
        <v>5.23638539796529</v>
      </c>
      <c r="AP58" s="1"/>
      <c r="AQ58" s="1">
        <f t="shared" si="52"/>
        <v>15.477949186773797</v>
      </c>
      <c r="AR58" s="1">
        <f t="shared" si="53"/>
        <v>4.655411654775573</v>
      </c>
    </row>
    <row r="59" spans="1:44" ht="12.75">
      <c r="A59" s="9">
        <v>1995</v>
      </c>
      <c r="B59" s="2">
        <f t="shared" si="54"/>
        <v>463</v>
      </c>
      <c r="C59" s="2">
        <f t="shared" si="54"/>
        <v>979</v>
      </c>
      <c r="D59">
        <f t="shared" si="54"/>
        <v>1</v>
      </c>
      <c r="E59">
        <f t="shared" si="54"/>
        <v>0</v>
      </c>
      <c r="F59">
        <f t="shared" si="54"/>
        <v>81</v>
      </c>
      <c r="G59">
        <f t="shared" si="54"/>
        <v>0</v>
      </c>
      <c r="H59" s="2">
        <f t="shared" si="54"/>
        <v>1524</v>
      </c>
      <c r="J59" s="9">
        <v>1995</v>
      </c>
      <c r="K59" s="2">
        <f t="shared" si="39"/>
        <v>463</v>
      </c>
      <c r="L59" s="2">
        <f t="shared" si="39"/>
        <v>979</v>
      </c>
      <c r="M59" s="2">
        <f t="shared" si="39"/>
        <v>82</v>
      </c>
      <c r="N59" s="2">
        <f t="shared" si="39"/>
        <v>1524</v>
      </c>
      <c r="O59" s="2"/>
      <c r="P59" s="9">
        <f t="shared" si="36"/>
        <v>1995</v>
      </c>
      <c r="Q59" s="2">
        <f t="shared" si="40"/>
        <v>30.38057742782152</v>
      </c>
      <c r="R59" s="2">
        <f t="shared" si="41"/>
        <v>64.23884514435696</v>
      </c>
      <c r="S59" s="1">
        <f t="shared" si="42"/>
        <v>0.06561679790026247</v>
      </c>
      <c r="T59" s="1">
        <f t="shared" si="43"/>
        <v>0</v>
      </c>
      <c r="U59" s="1">
        <f t="shared" si="44"/>
        <v>5.31496062992126</v>
      </c>
      <c r="V59" s="1">
        <f t="shared" si="45"/>
        <v>0</v>
      </c>
      <c r="W59" s="2">
        <f t="shared" si="46"/>
        <v>100</v>
      </c>
      <c r="Z59" s="9">
        <v>1995</v>
      </c>
      <c r="AA59" s="2">
        <f t="shared" si="37"/>
        <v>9986956</v>
      </c>
      <c r="AB59" s="2">
        <f t="shared" si="37"/>
        <v>1986047</v>
      </c>
      <c r="AC59" s="1">
        <f t="shared" si="37"/>
        <v>39416</v>
      </c>
      <c r="AD59" s="1">
        <f t="shared" si="37"/>
        <v>208450</v>
      </c>
      <c r="AE59" s="1">
        <f t="shared" si="37"/>
        <v>1964534</v>
      </c>
      <c r="AF59" s="1"/>
      <c r="AG59" s="2">
        <f t="shared" si="37"/>
        <v>14185403</v>
      </c>
      <c r="AJ59" s="9">
        <v>1995</v>
      </c>
      <c r="AK59" s="1">
        <f t="shared" si="47"/>
        <v>4.636047260046004</v>
      </c>
      <c r="AL59" s="1">
        <f t="shared" si="48"/>
        <v>49.29389888557521</v>
      </c>
      <c r="AM59" s="1">
        <f t="shared" si="49"/>
        <v>2.5370407956159933</v>
      </c>
      <c r="AN59" s="1">
        <f t="shared" si="50"/>
        <v>0</v>
      </c>
      <c r="AO59" s="1">
        <f t="shared" si="51"/>
        <v>4.123115201874847</v>
      </c>
      <c r="AP59" s="1"/>
      <c r="AQ59" s="1">
        <f t="shared" si="52"/>
        <v>10.743438166684443</v>
      </c>
      <c r="AR59" s="1">
        <f t="shared" si="53"/>
        <v>3.706382209365395</v>
      </c>
    </row>
    <row r="60" spans="1:44" ht="12.75">
      <c r="A60" s="9">
        <v>1996</v>
      </c>
      <c r="B60" s="2">
        <f t="shared" si="54"/>
        <v>179</v>
      </c>
      <c r="C60" s="2">
        <f t="shared" si="54"/>
        <v>521</v>
      </c>
      <c r="D60">
        <f t="shared" si="54"/>
        <v>0</v>
      </c>
      <c r="E60">
        <f t="shared" si="54"/>
        <v>0</v>
      </c>
      <c r="F60">
        <f t="shared" si="54"/>
        <v>40</v>
      </c>
      <c r="G60">
        <f t="shared" si="54"/>
        <v>0</v>
      </c>
      <c r="H60" s="2">
        <f t="shared" si="54"/>
        <v>740</v>
      </c>
      <c r="J60" s="9">
        <v>1996</v>
      </c>
      <c r="K60" s="2">
        <f t="shared" si="39"/>
        <v>179</v>
      </c>
      <c r="L60" s="2">
        <f t="shared" si="39"/>
        <v>521</v>
      </c>
      <c r="M60" s="2">
        <f t="shared" si="39"/>
        <v>40</v>
      </c>
      <c r="N60" s="2">
        <f t="shared" si="39"/>
        <v>740</v>
      </c>
      <c r="O60" s="2"/>
      <c r="P60" s="9">
        <f t="shared" si="36"/>
        <v>1996</v>
      </c>
      <c r="Q60" s="2">
        <f t="shared" si="40"/>
        <v>24.18918918918919</v>
      </c>
      <c r="R60" s="2">
        <f t="shared" si="41"/>
        <v>70.4054054054054</v>
      </c>
      <c r="S60" s="1">
        <f t="shared" si="42"/>
        <v>0</v>
      </c>
      <c r="T60" s="1">
        <f t="shared" si="43"/>
        <v>0</v>
      </c>
      <c r="U60" s="1">
        <f t="shared" si="44"/>
        <v>5.405405405405405</v>
      </c>
      <c r="V60" s="1">
        <f t="shared" si="45"/>
        <v>0</v>
      </c>
      <c r="W60" s="2">
        <f t="shared" si="46"/>
        <v>100</v>
      </c>
      <c r="Z60" s="9">
        <v>1996</v>
      </c>
      <c r="AA60" s="2">
        <f t="shared" si="37"/>
        <v>10062610</v>
      </c>
      <c r="AB60" s="2">
        <f t="shared" si="37"/>
        <v>2037634</v>
      </c>
      <c r="AC60" s="1">
        <f t="shared" si="37"/>
        <v>40645</v>
      </c>
      <c r="AD60" s="1">
        <f t="shared" si="37"/>
        <v>220993</v>
      </c>
      <c r="AE60" s="1">
        <f t="shared" si="37"/>
        <v>2065029</v>
      </c>
      <c r="AF60" s="1"/>
      <c r="AG60" s="2">
        <f t="shared" si="37"/>
        <v>14426911</v>
      </c>
      <c r="AJ60" s="9">
        <v>1996</v>
      </c>
      <c r="AK60" s="1">
        <f t="shared" si="47"/>
        <v>1.7788625416268742</v>
      </c>
      <c r="AL60" s="1">
        <f t="shared" si="48"/>
        <v>25.568870562623122</v>
      </c>
      <c r="AM60" s="1">
        <f t="shared" si="49"/>
        <v>0</v>
      </c>
      <c r="AN60" s="1">
        <f t="shared" si="50"/>
        <v>0</v>
      </c>
      <c r="AO60" s="1">
        <f t="shared" si="51"/>
        <v>1.9370188021572576</v>
      </c>
      <c r="AP60" s="1"/>
      <c r="AQ60" s="1">
        <f t="shared" si="52"/>
        <v>5.129303147430521</v>
      </c>
      <c r="AR60" s="1">
        <f t="shared" si="53"/>
        <v>1.7191974614330285</v>
      </c>
    </row>
    <row r="61" spans="1:44" ht="12.75">
      <c r="A61" s="9">
        <v>1997</v>
      </c>
      <c r="B61" s="2">
        <f t="shared" si="54"/>
        <v>140</v>
      </c>
      <c r="C61" s="2">
        <f t="shared" si="54"/>
        <v>364</v>
      </c>
      <c r="D61">
        <f t="shared" si="54"/>
        <v>0</v>
      </c>
      <c r="E61">
        <f t="shared" si="54"/>
        <v>0</v>
      </c>
      <c r="F61">
        <f t="shared" si="54"/>
        <v>33</v>
      </c>
      <c r="G61">
        <f t="shared" si="54"/>
        <v>0</v>
      </c>
      <c r="H61" s="2">
        <f t="shared" si="54"/>
        <v>537</v>
      </c>
      <c r="J61" s="9">
        <v>1997</v>
      </c>
      <c r="K61" s="2">
        <f t="shared" si="39"/>
        <v>140</v>
      </c>
      <c r="L61" s="2">
        <f t="shared" si="39"/>
        <v>364</v>
      </c>
      <c r="M61" s="2">
        <f t="shared" si="39"/>
        <v>33</v>
      </c>
      <c r="N61" s="2">
        <f t="shared" si="39"/>
        <v>537</v>
      </c>
      <c r="O61" s="2"/>
      <c r="P61" s="9">
        <f t="shared" si="36"/>
        <v>1997</v>
      </c>
      <c r="Q61" s="2">
        <f t="shared" si="40"/>
        <v>26.0707635009311</v>
      </c>
      <c r="R61" s="2">
        <f t="shared" si="41"/>
        <v>67.78398510242086</v>
      </c>
      <c r="S61" s="1">
        <f t="shared" si="42"/>
        <v>0</v>
      </c>
      <c r="T61" s="1">
        <f t="shared" si="43"/>
        <v>0</v>
      </c>
      <c r="U61" s="1">
        <f t="shared" si="44"/>
        <v>6.145251396648044</v>
      </c>
      <c r="V61" s="1">
        <f t="shared" si="45"/>
        <v>0</v>
      </c>
      <c r="W61" s="2">
        <f t="shared" si="46"/>
        <v>100</v>
      </c>
      <c r="Z61" s="9">
        <v>1997</v>
      </c>
      <c r="AA61" s="2">
        <f t="shared" si="37"/>
        <v>10152677</v>
      </c>
      <c r="AB61" s="2">
        <f t="shared" si="37"/>
        <v>2097665</v>
      </c>
      <c r="AC61" s="1">
        <f t="shared" si="37"/>
        <v>42259</v>
      </c>
      <c r="AD61" s="1">
        <f t="shared" si="37"/>
        <v>234245</v>
      </c>
      <c r="AE61" s="1">
        <f t="shared" si="37"/>
        <v>2156504</v>
      </c>
      <c r="AF61" s="1"/>
      <c r="AG61" s="2">
        <f t="shared" si="37"/>
        <v>14683350</v>
      </c>
      <c r="AJ61" s="9">
        <v>1997</v>
      </c>
      <c r="AK61" s="1">
        <f t="shared" si="47"/>
        <v>1.3789466561380805</v>
      </c>
      <c r="AL61" s="1">
        <f t="shared" si="48"/>
        <v>17.352627802818848</v>
      </c>
      <c r="AM61" s="1">
        <f t="shared" si="49"/>
        <v>0</v>
      </c>
      <c r="AN61" s="1">
        <f t="shared" si="50"/>
        <v>0</v>
      </c>
      <c r="AO61" s="1">
        <f t="shared" si="51"/>
        <v>1.5302545230613995</v>
      </c>
      <c r="AP61" s="1"/>
      <c r="AQ61" s="1">
        <f t="shared" si="52"/>
        <v>3.657203567305826</v>
      </c>
      <c r="AR61" s="1">
        <f t="shared" si="53"/>
        <v>1.3563457251270856</v>
      </c>
    </row>
    <row r="62" spans="1:44" ht="12.75">
      <c r="A62" s="9">
        <v>1998</v>
      </c>
      <c r="B62" s="2">
        <f t="shared" si="54"/>
        <v>131</v>
      </c>
      <c r="C62" s="2">
        <f t="shared" si="54"/>
        <v>361</v>
      </c>
      <c r="D62">
        <f t="shared" si="54"/>
        <v>0</v>
      </c>
      <c r="E62">
        <f t="shared" si="54"/>
        <v>0</v>
      </c>
      <c r="F62">
        <f t="shared" si="54"/>
        <v>24</v>
      </c>
      <c r="G62">
        <f t="shared" si="54"/>
        <v>0</v>
      </c>
      <c r="H62" s="2">
        <f t="shared" si="54"/>
        <v>516</v>
      </c>
      <c r="J62" s="9">
        <v>1998</v>
      </c>
      <c r="K62" s="2">
        <f t="shared" si="39"/>
        <v>131</v>
      </c>
      <c r="L62" s="2">
        <f t="shared" si="39"/>
        <v>361</v>
      </c>
      <c r="M62" s="2">
        <f t="shared" si="39"/>
        <v>24</v>
      </c>
      <c r="N62" s="2">
        <f t="shared" si="39"/>
        <v>516</v>
      </c>
      <c r="O62" s="2"/>
      <c r="P62" s="9">
        <f t="shared" si="36"/>
        <v>1998</v>
      </c>
      <c r="Q62" s="2">
        <f t="shared" si="40"/>
        <v>25.387596899224807</v>
      </c>
      <c r="R62" s="2">
        <f t="shared" si="41"/>
        <v>69.96124031007753</v>
      </c>
      <c r="S62" s="1">
        <f t="shared" si="42"/>
        <v>0</v>
      </c>
      <c r="T62" s="1">
        <f t="shared" si="43"/>
        <v>0</v>
      </c>
      <c r="U62" s="1">
        <f t="shared" si="44"/>
        <v>4.651162790697675</v>
      </c>
      <c r="V62" s="1">
        <f t="shared" si="45"/>
        <v>0</v>
      </c>
      <c r="W62" s="2">
        <f t="shared" si="46"/>
        <v>100</v>
      </c>
      <c r="Z62" s="9">
        <v>1998</v>
      </c>
      <c r="AA62" s="2">
        <f t="shared" si="37"/>
        <v>10226559</v>
      </c>
      <c r="AB62" s="2">
        <f t="shared" si="37"/>
        <v>2150860</v>
      </c>
      <c r="AC62" s="1">
        <f t="shared" si="37"/>
        <v>43442</v>
      </c>
      <c r="AD62" s="1">
        <f t="shared" si="37"/>
        <v>245638</v>
      </c>
      <c r="AE62" s="1">
        <f t="shared" si="37"/>
        <v>2241731</v>
      </c>
      <c r="AF62" s="1"/>
      <c r="AG62" s="2">
        <f t="shared" si="37"/>
        <v>14908230</v>
      </c>
      <c r="AJ62" s="9">
        <v>1998</v>
      </c>
      <c r="AK62" s="1">
        <f t="shared" si="47"/>
        <v>1.280978284093408</v>
      </c>
      <c r="AL62" s="1">
        <f t="shared" si="48"/>
        <v>16.78398408078629</v>
      </c>
      <c r="AM62" s="1">
        <f t="shared" si="49"/>
        <v>0</v>
      </c>
      <c r="AN62" s="1">
        <f t="shared" si="50"/>
        <v>0</v>
      </c>
      <c r="AO62" s="1">
        <f t="shared" si="51"/>
        <v>1.070601245198465</v>
      </c>
      <c r="AP62" s="1"/>
      <c r="AQ62" s="1">
        <f t="shared" si="52"/>
        <v>3.46117547153485</v>
      </c>
      <c r="AR62" s="1">
        <f t="shared" si="53"/>
        <v>0.9483126159954259</v>
      </c>
    </row>
    <row r="63" spans="1:44" ht="12.75">
      <c r="A63" s="9">
        <v>1999</v>
      </c>
      <c r="B63" s="2">
        <f t="shared" si="54"/>
        <v>106</v>
      </c>
      <c r="C63" s="2">
        <f t="shared" si="54"/>
        <v>308</v>
      </c>
      <c r="D63">
        <f t="shared" si="54"/>
        <v>0</v>
      </c>
      <c r="E63">
        <f t="shared" si="54"/>
        <v>0</v>
      </c>
      <c r="F63">
        <f t="shared" si="54"/>
        <v>14</v>
      </c>
      <c r="G63">
        <f t="shared" si="54"/>
        <v>0</v>
      </c>
      <c r="H63" s="2">
        <f t="shared" si="54"/>
        <v>428</v>
      </c>
      <c r="J63" s="9">
        <v>1999</v>
      </c>
      <c r="K63" s="2">
        <f t="shared" si="39"/>
        <v>106</v>
      </c>
      <c r="L63" s="2">
        <f t="shared" si="39"/>
        <v>308</v>
      </c>
      <c r="M63" s="2">
        <f t="shared" si="39"/>
        <v>14</v>
      </c>
      <c r="N63" s="2">
        <f t="shared" si="39"/>
        <v>428</v>
      </c>
      <c r="O63" s="2"/>
      <c r="P63" s="9">
        <f t="shared" si="36"/>
        <v>1999</v>
      </c>
      <c r="Q63" s="2">
        <f t="shared" si="40"/>
        <v>24.766355140186917</v>
      </c>
      <c r="R63" s="2">
        <f t="shared" si="41"/>
        <v>71.96261682242991</v>
      </c>
      <c r="S63" s="1">
        <f t="shared" si="42"/>
        <v>0</v>
      </c>
      <c r="T63" s="1">
        <f t="shared" si="43"/>
        <v>0</v>
      </c>
      <c r="U63" s="1">
        <f t="shared" si="44"/>
        <v>3.2710280373831773</v>
      </c>
      <c r="V63" s="1">
        <f t="shared" si="45"/>
        <v>0</v>
      </c>
      <c r="W63" s="2">
        <f t="shared" si="46"/>
        <v>100</v>
      </c>
      <c r="Z63" s="9">
        <v>1999</v>
      </c>
      <c r="AA63" s="2">
        <f t="shared" si="37"/>
        <v>10275486</v>
      </c>
      <c r="AB63" s="2">
        <f t="shared" si="37"/>
        <v>2201660</v>
      </c>
      <c r="AC63" s="1">
        <f t="shared" si="37"/>
        <v>44368</v>
      </c>
      <c r="AD63" s="1">
        <f t="shared" si="37"/>
        <v>255327</v>
      </c>
      <c r="AE63" s="1">
        <f t="shared" si="37"/>
        <v>2334403</v>
      </c>
      <c r="AF63" s="1"/>
      <c r="AG63" s="2">
        <f t="shared" si="37"/>
        <v>15111244</v>
      </c>
      <c r="AJ63" s="9">
        <v>1999</v>
      </c>
      <c r="AK63" s="1">
        <f t="shared" si="47"/>
        <v>1.0315813772701359</v>
      </c>
      <c r="AL63" s="1">
        <f>(C63/AB63)*100000</f>
        <v>13.989444328370412</v>
      </c>
      <c r="AM63" s="1">
        <f>(D63/AC63)*100000</f>
        <v>0</v>
      </c>
      <c r="AN63" s="1">
        <f>(E63/AD63)*100000</f>
        <v>0</v>
      </c>
      <c r="AO63" s="1">
        <f>(F63/AE63)*100000</f>
        <v>0.5997250688934174</v>
      </c>
      <c r="AP63" s="1"/>
      <c r="AQ63" s="1">
        <f t="shared" si="52"/>
        <v>2.8323280333505303</v>
      </c>
      <c r="AR63" s="1">
        <f t="shared" si="53"/>
        <v>0.5314912353298928</v>
      </c>
    </row>
    <row r="64" spans="1:23" s="4" customFormat="1" ht="12.75">
      <c r="A64" s="13" t="s">
        <v>13</v>
      </c>
      <c r="B64" s="21">
        <f t="shared" si="54"/>
        <v>5942</v>
      </c>
      <c r="C64" s="21">
        <f t="shared" si="54"/>
        <v>12191</v>
      </c>
      <c r="D64" s="4">
        <f t="shared" si="54"/>
        <v>8</v>
      </c>
      <c r="E64" s="4">
        <f t="shared" si="54"/>
        <v>0</v>
      </c>
      <c r="F64" s="4">
        <f t="shared" si="54"/>
        <v>1819</v>
      </c>
      <c r="G64" s="4">
        <f t="shared" si="54"/>
        <v>0</v>
      </c>
      <c r="H64" s="21">
        <f t="shared" si="54"/>
        <v>19960</v>
      </c>
      <c r="J64" s="13" t="s">
        <v>13</v>
      </c>
      <c r="K64" s="21">
        <f t="shared" si="39"/>
        <v>5942</v>
      </c>
      <c r="L64" s="21">
        <f t="shared" si="39"/>
        <v>12191</v>
      </c>
      <c r="M64" s="21">
        <f t="shared" si="39"/>
        <v>1827</v>
      </c>
      <c r="N64" s="21">
        <f t="shared" si="39"/>
        <v>19960</v>
      </c>
      <c r="O64" s="21"/>
      <c r="P64" s="13" t="str">
        <f t="shared" si="36"/>
        <v>Total</v>
      </c>
      <c r="Q64" s="21">
        <f t="shared" si="40"/>
        <v>29.769539078156313</v>
      </c>
      <c r="R64" s="21">
        <f t="shared" si="41"/>
        <v>61.07715430861723</v>
      </c>
      <c r="S64" s="23">
        <f t="shared" si="42"/>
        <v>0.04008016032064128</v>
      </c>
      <c r="T64" s="23">
        <f t="shared" si="43"/>
        <v>0</v>
      </c>
      <c r="U64" s="23">
        <f t="shared" si="44"/>
        <v>9.113226452905812</v>
      </c>
      <c r="V64" s="23">
        <f t="shared" si="45"/>
        <v>0</v>
      </c>
      <c r="W64" s="21">
        <f t="shared" si="46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FLORIDA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FLORIDA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FLORIDA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FLORIDA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8142690</v>
      </c>
      <c r="AB69" s="2">
        <f aca="true" t="shared" si="55" ref="AB69:AG69">AB47</f>
        <v>1435076</v>
      </c>
      <c r="AC69" s="1">
        <f t="shared" si="55"/>
        <v>22900</v>
      </c>
      <c r="AD69" s="1">
        <f t="shared" si="55"/>
        <v>85397</v>
      </c>
      <c r="AE69" s="1">
        <f t="shared" si="55"/>
        <v>1063817</v>
      </c>
      <c r="AF69" s="1"/>
      <c r="AG69" s="2">
        <f t="shared" si="55"/>
        <v>10749880</v>
      </c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56" ref="AA70:AG85">AA48</f>
        <v>8329151</v>
      </c>
      <c r="AB70" s="2">
        <f t="shared" si="56"/>
        <v>1465156</v>
      </c>
      <c r="AC70" s="1">
        <f t="shared" si="56"/>
        <v>24342</v>
      </c>
      <c r="AD70" s="1">
        <f t="shared" si="56"/>
        <v>93541</v>
      </c>
      <c r="AE70" s="1">
        <f t="shared" si="56"/>
        <v>1127765</v>
      </c>
      <c r="AF70" s="1"/>
      <c r="AG70" s="2">
        <f t="shared" si="56"/>
        <v>11039955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B71">
        <v>386</v>
      </c>
      <c r="C71">
        <v>614</v>
      </c>
      <c r="D71">
        <v>0</v>
      </c>
      <c r="E71">
        <v>0</v>
      </c>
      <c r="F71">
        <v>31</v>
      </c>
      <c r="H71" s="2">
        <f aca="true" t="shared" si="57" ref="H71:H85">SUM(B71:G71)</f>
        <v>1031</v>
      </c>
      <c r="J71" s="9">
        <v>1985</v>
      </c>
      <c r="K71" s="2">
        <f aca="true" t="shared" si="58" ref="K71:K85">B71</f>
        <v>386</v>
      </c>
      <c r="L71" s="2">
        <f aca="true" t="shared" si="59" ref="L71:L85">C71</f>
        <v>614</v>
      </c>
      <c r="M71" s="2">
        <f aca="true" t="shared" si="60" ref="M71:M86">N71-K71-L71</f>
        <v>31</v>
      </c>
      <c r="N71" s="2">
        <f aca="true" t="shared" si="61" ref="N71:N85">H71</f>
        <v>1031</v>
      </c>
      <c r="Z71" s="9">
        <v>1985</v>
      </c>
      <c r="AA71" s="2">
        <f t="shared" si="56"/>
        <v>8529226</v>
      </c>
      <c r="AB71" s="2">
        <f t="shared" si="56"/>
        <v>1499161</v>
      </c>
      <c r="AC71" s="1">
        <f t="shared" si="56"/>
        <v>25785</v>
      </c>
      <c r="AD71" s="1">
        <f t="shared" si="56"/>
        <v>102133</v>
      </c>
      <c r="AE71" s="1">
        <f t="shared" si="56"/>
        <v>1194854</v>
      </c>
      <c r="AF71" s="1"/>
      <c r="AG71" s="2">
        <f t="shared" si="56"/>
        <v>11351159</v>
      </c>
      <c r="AJ71" s="9">
        <v>1985</v>
      </c>
      <c r="AK71" s="1">
        <f aca="true" t="shared" si="62" ref="AK71:AK85">(B71/AA71)*100000</f>
        <v>4.525615806170454</v>
      </c>
      <c r="AL71" s="1">
        <f aca="true" t="shared" si="63" ref="AL71:AL84">(C71/AB71)*100000</f>
        <v>40.956241524426</v>
      </c>
      <c r="AM71" s="1">
        <f aca="true" t="shared" si="64" ref="AM71:AM84">(D71/AC71)*100000</f>
        <v>0</v>
      </c>
      <c r="AN71" s="1">
        <f aca="true" t="shared" si="65" ref="AN71:AN85">(F71/AD71)*100000</f>
        <v>30.352579479698043</v>
      </c>
      <c r="AO71" s="1">
        <f aca="true" t="shared" si="66" ref="AO71:AO85">(G71/AE71)*100000</f>
        <v>0</v>
      </c>
      <c r="AP71" s="1"/>
      <c r="AQ71" s="1">
        <f aca="true" t="shared" si="67" ref="AQ71:AQ85">(H71/AG71)*100000</f>
        <v>9.082772957369375</v>
      </c>
      <c r="AR71" s="1">
        <f aca="true" t="shared" si="68" ref="AR71:AR85">(SUM(D71:G71)/SUM(AC71:AE71))*100000</f>
        <v>2.343563365417472</v>
      </c>
    </row>
    <row r="72" spans="1:44" ht="12.75">
      <c r="A72" s="9">
        <v>1986</v>
      </c>
      <c r="H72" s="2"/>
      <c r="J72" s="9">
        <v>1986</v>
      </c>
      <c r="K72" s="2"/>
      <c r="L72" s="2"/>
      <c r="M72" s="2"/>
      <c r="N72" s="2"/>
      <c r="Z72" s="9">
        <v>1986</v>
      </c>
      <c r="AA72" s="2">
        <f t="shared" si="56"/>
        <v>8728815</v>
      </c>
      <c r="AB72" s="2">
        <f t="shared" si="56"/>
        <v>1534836</v>
      </c>
      <c r="AC72" s="1">
        <f t="shared" si="56"/>
        <v>27243</v>
      </c>
      <c r="AD72" s="1">
        <f t="shared" si="56"/>
        <v>110969</v>
      </c>
      <c r="AE72" s="1">
        <f t="shared" si="56"/>
        <v>1265679</v>
      </c>
      <c r="AF72" s="1"/>
      <c r="AG72" s="2">
        <f t="shared" si="56"/>
        <v>11667542</v>
      </c>
      <c r="AJ72" s="9">
        <v>1986</v>
      </c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9">
        <v>1987</v>
      </c>
      <c r="H73" s="2"/>
      <c r="J73" s="9">
        <v>1987</v>
      </c>
      <c r="K73" s="2"/>
      <c r="L73" s="2"/>
      <c r="M73" s="2"/>
      <c r="N73" s="2"/>
      <c r="Z73" s="9">
        <v>1987</v>
      </c>
      <c r="AA73" s="2">
        <f t="shared" si="56"/>
        <v>8930261</v>
      </c>
      <c r="AB73" s="2">
        <f t="shared" si="56"/>
        <v>1575954</v>
      </c>
      <c r="AC73" s="1">
        <f t="shared" si="56"/>
        <v>28743</v>
      </c>
      <c r="AD73" s="1">
        <f t="shared" si="56"/>
        <v>119716</v>
      </c>
      <c r="AE73" s="1">
        <f t="shared" si="56"/>
        <v>1342633</v>
      </c>
      <c r="AF73" s="1"/>
      <c r="AG73" s="2">
        <f t="shared" si="56"/>
        <v>11997307</v>
      </c>
      <c r="AJ73" s="9">
        <v>1987</v>
      </c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9">
        <v>1988</v>
      </c>
      <c r="B74">
        <v>237</v>
      </c>
      <c r="C74">
        <v>352</v>
      </c>
      <c r="D74">
        <v>0</v>
      </c>
      <c r="E74">
        <v>0</v>
      </c>
      <c r="F74">
        <v>19</v>
      </c>
      <c r="H74" s="2">
        <f t="shared" si="57"/>
        <v>608</v>
      </c>
      <c r="J74" s="9">
        <v>1988</v>
      </c>
      <c r="K74" s="2">
        <f t="shared" si="58"/>
        <v>237</v>
      </c>
      <c r="L74" s="2">
        <f t="shared" si="59"/>
        <v>352</v>
      </c>
      <c r="M74" s="2">
        <f t="shared" si="60"/>
        <v>19</v>
      </c>
      <c r="N74" s="2">
        <f t="shared" si="61"/>
        <v>608</v>
      </c>
      <c r="Z74" s="9">
        <v>1988</v>
      </c>
      <c r="AA74" s="2">
        <f t="shared" si="56"/>
        <v>9107810</v>
      </c>
      <c r="AB74" s="2">
        <f t="shared" si="56"/>
        <v>1618123</v>
      </c>
      <c r="AC74" s="1">
        <f t="shared" si="56"/>
        <v>30178</v>
      </c>
      <c r="AD74" s="1">
        <f t="shared" si="56"/>
        <v>128607</v>
      </c>
      <c r="AE74" s="1">
        <f t="shared" si="56"/>
        <v>1421695</v>
      </c>
      <c r="AF74" s="1"/>
      <c r="AG74" s="2">
        <f t="shared" si="56"/>
        <v>12306413</v>
      </c>
      <c r="AJ74" s="9">
        <v>1988</v>
      </c>
      <c r="AK74" s="1">
        <f t="shared" si="62"/>
        <v>2.6021623200308306</v>
      </c>
      <c r="AL74" s="1">
        <f t="shared" si="63"/>
        <v>21.753599695449605</v>
      </c>
      <c r="AM74" s="1">
        <f t="shared" si="64"/>
        <v>0</v>
      </c>
      <c r="AN74" s="1">
        <f t="shared" si="65"/>
        <v>14.773690390103184</v>
      </c>
      <c r="AO74" s="1">
        <f t="shared" si="66"/>
        <v>0</v>
      </c>
      <c r="AP74" s="1"/>
      <c r="AQ74" s="1">
        <f t="shared" si="67"/>
        <v>4.940513535503806</v>
      </c>
      <c r="AR74" s="1">
        <f t="shared" si="68"/>
        <v>1.2021664304515083</v>
      </c>
    </row>
    <row r="75" spans="1:44" ht="12.75">
      <c r="A75" s="9">
        <v>1989</v>
      </c>
      <c r="B75">
        <v>177</v>
      </c>
      <c r="C75">
        <v>276</v>
      </c>
      <c r="D75">
        <v>0</v>
      </c>
      <c r="E75">
        <v>0</v>
      </c>
      <c r="F75">
        <v>13</v>
      </c>
      <c r="H75" s="2">
        <f t="shared" si="57"/>
        <v>466</v>
      </c>
      <c r="J75" s="9">
        <v>1989</v>
      </c>
      <c r="K75" s="2">
        <f t="shared" si="58"/>
        <v>177</v>
      </c>
      <c r="L75" s="2">
        <f t="shared" si="59"/>
        <v>276</v>
      </c>
      <c r="M75" s="2">
        <f t="shared" si="60"/>
        <v>13</v>
      </c>
      <c r="N75" s="2">
        <f t="shared" si="61"/>
        <v>466</v>
      </c>
      <c r="Z75" s="9">
        <v>1989</v>
      </c>
      <c r="AA75" s="2">
        <f t="shared" si="56"/>
        <v>9303252</v>
      </c>
      <c r="AB75" s="2">
        <f t="shared" si="56"/>
        <v>1661635</v>
      </c>
      <c r="AC75" s="1">
        <f t="shared" si="56"/>
        <v>31650</v>
      </c>
      <c r="AD75" s="1">
        <f t="shared" si="56"/>
        <v>138249</v>
      </c>
      <c r="AE75" s="1">
        <f t="shared" si="56"/>
        <v>1502940</v>
      </c>
      <c r="AF75" s="1"/>
      <c r="AG75" s="2">
        <f t="shared" si="56"/>
        <v>12637726</v>
      </c>
      <c r="AJ75" s="9">
        <v>1989</v>
      </c>
      <c r="AK75" s="1">
        <f t="shared" si="62"/>
        <v>1.902560523997415</v>
      </c>
      <c r="AL75" s="1">
        <f t="shared" si="63"/>
        <v>16.610146030867188</v>
      </c>
      <c r="AM75" s="1">
        <f t="shared" si="64"/>
        <v>0</v>
      </c>
      <c r="AN75" s="1">
        <f t="shared" si="65"/>
        <v>9.403322989678044</v>
      </c>
      <c r="AO75" s="1">
        <f t="shared" si="66"/>
        <v>0</v>
      </c>
      <c r="AP75" s="1"/>
      <c r="AQ75" s="1">
        <f t="shared" si="67"/>
        <v>3.6873722376952944</v>
      </c>
      <c r="AR75" s="1">
        <f t="shared" si="68"/>
        <v>0.7771220063616403</v>
      </c>
    </row>
    <row r="76" spans="1:44" ht="12.75">
      <c r="A76" s="9">
        <v>1990</v>
      </c>
      <c r="B76">
        <v>29</v>
      </c>
      <c r="C76">
        <v>56</v>
      </c>
      <c r="D76">
        <v>0</v>
      </c>
      <c r="E76">
        <v>0</v>
      </c>
      <c r="F76">
        <v>3</v>
      </c>
      <c r="H76" s="2">
        <f t="shared" si="57"/>
        <v>88</v>
      </c>
      <c r="J76" s="9">
        <v>1990</v>
      </c>
      <c r="K76" s="2">
        <f t="shared" si="58"/>
        <v>29</v>
      </c>
      <c r="L76" s="2">
        <f t="shared" si="59"/>
        <v>56</v>
      </c>
      <c r="M76" s="2">
        <f t="shared" si="60"/>
        <v>3</v>
      </c>
      <c r="N76" s="2">
        <f t="shared" si="61"/>
        <v>88</v>
      </c>
      <c r="Z76" s="9">
        <v>1990</v>
      </c>
      <c r="AA76" s="2">
        <f t="shared" si="56"/>
        <v>9519038</v>
      </c>
      <c r="AB76" s="2">
        <f t="shared" si="56"/>
        <v>1722343</v>
      </c>
      <c r="AC76" s="1">
        <f t="shared" si="56"/>
        <v>33202</v>
      </c>
      <c r="AD76" s="1">
        <f t="shared" si="56"/>
        <v>149034</v>
      </c>
      <c r="AE76" s="1">
        <f t="shared" si="56"/>
        <v>1594748</v>
      </c>
      <c r="AF76" s="1"/>
      <c r="AG76" s="2">
        <f t="shared" si="56"/>
        <v>13018365</v>
      </c>
      <c r="AJ76" s="9">
        <v>1990</v>
      </c>
      <c r="AK76" s="1">
        <f t="shared" si="62"/>
        <v>0.30465263401616843</v>
      </c>
      <c r="AL76" s="1">
        <f t="shared" si="63"/>
        <v>3.2513848867502007</v>
      </c>
      <c r="AM76" s="1">
        <f t="shared" si="64"/>
        <v>0</v>
      </c>
      <c r="AN76" s="1">
        <f t="shared" si="65"/>
        <v>2.012963484842385</v>
      </c>
      <c r="AO76" s="1">
        <f t="shared" si="66"/>
        <v>0</v>
      </c>
      <c r="AP76" s="1"/>
      <c r="AQ76" s="1">
        <f t="shared" si="67"/>
        <v>0.6759681419287292</v>
      </c>
      <c r="AR76" s="1">
        <f t="shared" si="68"/>
        <v>0.16882538053240773</v>
      </c>
    </row>
    <row r="77" spans="1:44" ht="12.75">
      <c r="A77" s="9">
        <v>1991</v>
      </c>
      <c r="B77">
        <v>124</v>
      </c>
      <c r="C77">
        <v>412</v>
      </c>
      <c r="D77">
        <v>1</v>
      </c>
      <c r="E77">
        <v>0</v>
      </c>
      <c r="F77">
        <v>18</v>
      </c>
      <c r="H77" s="2">
        <f t="shared" si="57"/>
        <v>555</v>
      </c>
      <c r="J77" s="9">
        <v>1991</v>
      </c>
      <c r="K77" s="2">
        <f t="shared" si="58"/>
        <v>124</v>
      </c>
      <c r="L77" s="2">
        <f t="shared" si="59"/>
        <v>412</v>
      </c>
      <c r="M77" s="2">
        <f t="shared" si="60"/>
        <v>19</v>
      </c>
      <c r="N77" s="2">
        <f t="shared" si="61"/>
        <v>555</v>
      </c>
      <c r="Z77" s="9">
        <v>1991</v>
      </c>
      <c r="AA77" s="2">
        <f t="shared" si="56"/>
        <v>9655523</v>
      </c>
      <c r="AB77" s="2">
        <f t="shared" si="56"/>
        <v>1776114</v>
      </c>
      <c r="AC77" s="1">
        <f t="shared" si="56"/>
        <v>34683</v>
      </c>
      <c r="AD77" s="1">
        <f t="shared" si="56"/>
        <v>160320</v>
      </c>
      <c r="AE77" s="1">
        <f t="shared" si="56"/>
        <v>1662857</v>
      </c>
      <c r="AF77" s="1"/>
      <c r="AG77" s="2">
        <f t="shared" si="56"/>
        <v>13289497</v>
      </c>
      <c r="AJ77" s="9">
        <v>1991</v>
      </c>
      <c r="AK77" s="1">
        <f t="shared" si="62"/>
        <v>1.2842390826473098</v>
      </c>
      <c r="AL77" s="1">
        <f t="shared" si="63"/>
        <v>23.196709220241495</v>
      </c>
      <c r="AM77" s="1">
        <f t="shared" si="64"/>
        <v>2.883256927024767</v>
      </c>
      <c r="AN77" s="1">
        <f t="shared" si="65"/>
        <v>11.22754491017964</v>
      </c>
      <c r="AO77" s="1">
        <f t="shared" si="66"/>
        <v>0</v>
      </c>
      <c r="AP77" s="1"/>
      <c r="AQ77" s="1">
        <f t="shared" si="67"/>
        <v>4.17623029675239</v>
      </c>
      <c r="AR77" s="1">
        <f t="shared" si="68"/>
        <v>1.0226820104851817</v>
      </c>
    </row>
    <row r="78" spans="1:44" ht="12.75">
      <c r="A78" s="9">
        <v>1992</v>
      </c>
      <c r="B78">
        <v>370</v>
      </c>
      <c r="C78">
        <v>1277</v>
      </c>
      <c r="D78">
        <v>2</v>
      </c>
      <c r="E78">
        <v>0</v>
      </c>
      <c r="F78">
        <v>43</v>
      </c>
      <c r="H78" s="2">
        <f t="shared" si="57"/>
        <v>1692</v>
      </c>
      <c r="J78" s="9">
        <v>1992</v>
      </c>
      <c r="K78" s="2">
        <f t="shared" si="58"/>
        <v>370</v>
      </c>
      <c r="L78" s="2">
        <f t="shared" si="59"/>
        <v>1277</v>
      </c>
      <c r="M78" s="2">
        <f t="shared" si="60"/>
        <v>45</v>
      </c>
      <c r="N78" s="2">
        <f t="shared" si="61"/>
        <v>1692</v>
      </c>
      <c r="Z78" s="9">
        <v>1992</v>
      </c>
      <c r="AA78" s="2">
        <f t="shared" si="56"/>
        <v>9740882</v>
      </c>
      <c r="AB78" s="2">
        <f t="shared" si="56"/>
        <v>1831060</v>
      </c>
      <c r="AC78" s="1">
        <f t="shared" si="56"/>
        <v>35820</v>
      </c>
      <c r="AD78" s="1">
        <f t="shared" si="56"/>
        <v>170971</v>
      </c>
      <c r="AE78" s="1">
        <f t="shared" si="56"/>
        <v>1726042</v>
      </c>
      <c r="AF78" s="1"/>
      <c r="AG78" s="2">
        <f t="shared" si="56"/>
        <v>13504775</v>
      </c>
      <c r="AJ78" s="9">
        <v>1992</v>
      </c>
      <c r="AK78" s="1">
        <f t="shared" si="62"/>
        <v>3.7984240030830887</v>
      </c>
      <c r="AL78" s="1">
        <f t="shared" si="63"/>
        <v>69.74102432470809</v>
      </c>
      <c r="AM78" s="1">
        <f t="shared" si="64"/>
        <v>5.583472920156337</v>
      </c>
      <c r="AN78" s="1">
        <f t="shared" si="65"/>
        <v>25.150464113797078</v>
      </c>
      <c r="AO78" s="1">
        <f t="shared" si="66"/>
        <v>0</v>
      </c>
      <c r="AP78" s="1"/>
      <c r="AQ78" s="1">
        <f t="shared" si="67"/>
        <v>12.528901814358255</v>
      </c>
      <c r="AR78" s="1">
        <f t="shared" si="68"/>
        <v>2.328188726082388</v>
      </c>
    </row>
    <row r="79" spans="1:44" ht="12.75">
      <c r="A79" s="9">
        <v>1993</v>
      </c>
      <c r="B79">
        <v>584</v>
      </c>
      <c r="C79">
        <v>1623</v>
      </c>
      <c r="D79">
        <v>1</v>
      </c>
      <c r="E79">
        <v>0</v>
      </c>
      <c r="F79">
        <v>106</v>
      </c>
      <c r="H79" s="2">
        <f t="shared" si="57"/>
        <v>2314</v>
      </c>
      <c r="J79" s="9">
        <v>1993</v>
      </c>
      <c r="K79" s="2">
        <f t="shared" si="58"/>
        <v>584</v>
      </c>
      <c r="L79" s="2">
        <f t="shared" si="59"/>
        <v>1623</v>
      </c>
      <c r="M79" s="2">
        <f t="shared" si="60"/>
        <v>107</v>
      </c>
      <c r="N79" s="2">
        <f t="shared" si="61"/>
        <v>2314</v>
      </c>
      <c r="Z79" s="9">
        <v>1993</v>
      </c>
      <c r="AA79" s="2">
        <f t="shared" si="56"/>
        <v>9821257</v>
      </c>
      <c r="AB79" s="2">
        <f t="shared" si="56"/>
        <v>1880438</v>
      </c>
      <c r="AC79" s="1">
        <f t="shared" si="56"/>
        <v>37092</v>
      </c>
      <c r="AD79" s="1">
        <f t="shared" si="56"/>
        <v>183484</v>
      </c>
      <c r="AE79" s="1">
        <f t="shared" si="56"/>
        <v>1791322</v>
      </c>
      <c r="AF79" s="1"/>
      <c r="AG79" s="2">
        <f t="shared" si="56"/>
        <v>13713593</v>
      </c>
      <c r="AJ79" s="9">
        <v>1993</v>
      </c>
      <c r="AK79" s="1">
        <f t="shared" si="62"/>
        <v>5.946285694387185</v>
      </c>
      <c r="AL79" s="1">
        <f t="shared" si="63"/>
        <v>86.30967891523144</v>
      </c>
      <c r="AM79" s="1">
        <f t="shared" si="64"/>
        <v>2.695999137280276</v>
      </c>
      <c r="AN79" s="1">
        <f t="shared" si="65"/>
        <v>57.770704802598594</v>
      </c>
      <c r="AO79" s="1">
        <f t="shared" si="66"/>
        <v>0</v>
      </c>
      <c r="AP79" s="1"/>
      <c r="AQ79" s="1">
        <f t="shared" si="67"/>
        <v>16.873768967767965</v>
      </c>
      <c r="AR79" s="1">
        <f t="shared" si="68"/>
        <v>5.318361069994602</v>
      </c>
    </row>
    <row r="80" spans="1:44" ht="12.75">
      <c r="A80" s="9">
        <v>1994</v>
      </c>
      <c r="B80">
        <v>577</v>
      </c>
      <c r="C80">
        <v>1432</v>
      </c>
      <c r="D80">
        <v>0</v>
      </c>
      <c r="E80">
        <v>0</v>
      </c>
      <c r="F80">
        <v>96</v>
      </c>
      <c r="H80" s="2">
        <f t="shared" si="57"/>
        <v>2105</v>
      </c>
      <c r="J80" s="9">
        <v>1994</v>
      </c>
      <c r="K80" s="2">
        <f t="shared" si="58"/>
        <v>577</v>
      </c>
      <c r="L80" s="2">
        <f t="shared" si="59"/>
        <v>1432</v>
      </c>
      <c r="M80" s="2">
        <f t="shared" si="60"/>
        <v>96</v>
      </c>
      <c r="N80" s="2">
        <f t="shared" si="61"/>
        <v>2105</v>
      </c>
      <c r="Z80" s="9">
        <v>1994</v>
      </c>
      <c r="AA80" s="2">
        <f t="shared" si="56"/>
        <v>9919841</v>
      </c>
      <c r="AB80" s="2">
        <f t="shared" si="56"/>
        <v>1936880</v>
      </c>
      <c r="AC80" s="1">
        <f t="shared" si="56"/>
        <v>38122</v>
      </c>
      <c r="AD80" s="1">
        <f t="shared" si="56"/>
        <v>195435</v>
      </c>
      <c r="AE80" s="1">
        <f t="shared" si="56"/>
        <v>1871520</v>
      </c>
      <c r="AF80" s="1"/>
      <c r="AG80" s="2">
        <f t="shared" si="56"/>
        <v>13961798</v>
      </c>
      <c r="AJ80" s="9">
        <v>1994</v>
      </c>
      <c r="AK80" s="1">
        <f t="shared" si="62"/>
        <v>5.816625488251273</v>
      </c>
      <c r="AL80" s="1">
        <f t="shared" si="63"/>
        <v>73.93333608690266</v>
      </c>
      <c r="AM80" s="1">
        <f t="shared" si="64"/>
        <v>0</v>
      </c>
      <c r="AN80" s="1">
        <f t="shared" si="65"/>
        <v>49.121191188886336</v>
      </c>
      <c r="AO80" s="1">
        <f t="shared" si="66"/>
        <v>0</v>
      </c>
      <c r="AP80" s="1"/>
      <c r="AQ80" s="1">
        <f t="shared" si="67"/>
        <v>15.076854714557536</v>
      </c>
      <c r="AR80" s="1">
        <f t="shared" si="68"/>
        <v>4.560403253657705</v>
      </c>
    </row>
    <row r="81" spans="1:44" ht="12.75">
      <c r="A81" s="9">
        <v>1995</v>
      </c>
      <c r="B81">
        <v>430</v>
      </c>
      <c r="C81">
        <v>939</v>
      </c>
      <c r="D81">
        <v>1</v>
      </c>
      <c r="E81">
        <v>0</v>
      </c>
      <c r="F81">
        <v>79</v>
      </c>
      <c r="H81" s="2">
        <f t="shared" si="57"/>
        <v>1449</v>
      </c>
      <c r="J81" s="9">
        <v>1995</v>
      </c>
      <c r="K81" s="2">
        <f t="shared" si="58"/>
        <v>430</v>
      </c>
      <c r="L81" s="2">
        <f t="shared" si="59"/>
        <v>939</v>
      </c>
      <c r="M81" s="2">
        <f t="shared" si="60"/>
        <v>80</v>
      </c>
      <c r="N81" s="2">
        <f t="shared" si="61"/>
        <v>1449</v>
      </c>
      <c r="Z81" s="9">
        <v>1995</v>
      </c>
      <c r="AA81" s="2">
        <f t="shared" si="56"/>
        <v>9986956</v>
      </c>
      <c r="AB81" s="2">
        <f t="shared" si="56"/>
        <v>1986047</v>
      </c>
      <c r="AC81" s="1">
        <f t="shared" si="56"/>
        <v>39416</v>
      </c>
      <c r="AD81" s="1">
        <f t="shared" si="56"/>
        <v>208450</v>
      </c>
      <c r="AE81" s="1">
        <f t="shared" si="56"/>
        <v>1964534</v>
      </c>
      <c r="AF81" s="1"/>
      <c r="AG81" s="2">
        <f t="shared" si="56"/>
        <v>14185403</v>
      </c>
      <c r="AJ81" s="9">
        <v>1995</v>
      </c>
      <c r="AK81" s="1">
        <f t="shared" si="62"/>
        <v>4.305616245831062</v>
      </c>
      <c r="AL81" s="1">
        <f t="shared" si="63"/>
        <v>47.27984785858543</v>
      </c>
      <c r="AM81" s="1">
        <f t="shared" si="64"/>
        <v>2.5370407956159933</v>
      </c>
      <c r="AN81" s="1">
        <f t="shared" si="65"/>
        <v>37.89877668505637</v>
      </c>
      <c r="AO81" s="1">
        <f t="shared" si="66"/>
        <v>0</v>
      </c>
      <c r="AP81" s="1"/>
      <c r="AQ81" s="1">
        <f t="shared" si="67"/>
        <v>10.214725658481468</v>
      </c>
      <c r="AR81" s="1">
        <f t="shared" si="68"/>
        <v>3.615982643283312</v>
      </c>
    </row>
    <row r="82" spans="1:44" ht="12.75">
      <c r="A82" s="9">
        <v>1996</v>
      </c>
      <c r="B82">
        <v>157</v>
      </c>
      <c r="C82">
        <v>492</v>
      </c>
      <c r="D82">
        <v>0</v>
      </c>
      <c r="E82">
        <v>0</v>
      </c>
      <c r="F82">
        <v>34</v>
      </c>
      <c r="H82" s="2">
        <f t="shared" si="57"/>
        <v>683</v>
      </c>
      <c r="J82" s="9">
        <v>1996</v>
      </c>
      <c r="K82" s="2">
        <f t="shared" si="58"/>
        <v>157</v>
      </c>
      <c r="L82" s="2">
        <f t="shared" si="59"/>
        <v>492</v>
      </c>
      <c r="M82" s="2">
        <f t="shared" si="60"/>
        <v>34</v>
      </c>
      <c r="N82" s="2">
        <f t="shared" si="61"/>
        <v>683</v>
      </c>
      <c r="Z82" s="9">
        <v>1996</v>
      </c>
      <c r="AA82" s="2">
        <f t="shared" si="56"/>
        <v>10062610</v>
      </c>
      <c r="AB82" s="2">
        <f t="shared" si="56"/>
        <v>2037634</v>
      </c>
      <c r="AC82" s="1">
        <f t="shared" si="56"/>
        <v>40645</v>
      </c>
      <c r="AD82" s="1">
        <f t="shared" si="56"/>
        <v>220993</v>
      </c>
      <c r="AE82" s="1">
        <f t="shared" si="56"/>
        <v>2065029</v>
      </c>
      <c r="AF82" s="1"/>
      <c r="AG82" s="2">
        <f t="shared" si="56"/>
        <v>14426911</v>
      </c>
      <c r="AJ82" s="9">
        <v>1996</v>
      </c>
      <c r="AK82" s="1">
        <f t="shared" si="62"/>
        <v>1.5602313912593253</v>
      </c>
      <c r="AL82" s="1">
        <f t="shared" si="63"/>
        <v>24.145651279866748</v>
      </c>
      <c r="AM82" s="1">
        <f t="shared" si="64"/>
        <v>0</v>
      </c>
      <c r="AN82" s="1">
        <f t="shared" si="65"/>
        <v>15.385102695560493</v>
      </c>
      <c r="AO82" s="1">
        <f t="shared" si="66"/>
        <v>0</v>
      </c>
      <c r="AP82" s="1"/>
      <c r="AQ82" s="1">
        <f t="shared" si="67"/>
        <v>4.734208175263575</v>
      </c>
      <c r="AR82" s="1">
        <f t="shared" si="68"/>
        <v>1.4613178422180741</v>
      </c>
    </row>
    <row r="83" spans="1:44" ht="12.75">
      <c r="A83" s="9">
        <v>1997</v>
      </c>
      <c r="B83">
        <v>112</v>
      </c>
      <c r="C83">
        <v>336</v>
      </c>
      <c r="D83">
        <v>0</v>
      </c>
      <c r="E83">
        <v>0</v>
      </c>
      <c r="F83">
        <v>26</v>
      </c>
      <c r="H83" s="2">
        <f t="shared" si="57"/>
        <v>474</v>
      </c>
      <c r="J83" s="9">
        <v>1997</v>
      </c>
      <c r="K83" s="2">
        <f t="shared" si="58"/>
        <v>112</v>
      </c>
      <c r="L83" s="2">
        <f t="shared" si="59"/>
        <v>336</v>
      </c>
      <c r="M83" s="2">
        <f t="shared" si="60"/>
        <v>26</v>
      </c>
      <c r="N83" s="2">
        <f t="shared" si="61"/>
        <v>474</v>
      </c>
      <c r="Z83" s="9">
        <v>1997</v>
      </c>
      <c r="AA83" s="2">
        <f t="shared" si="56"/>
        <v>10152677</v>
      </c>
      <c r="AB83" s="2">
        <f t="shared" si="56"/>
        <v>2097665</v>
      </c>
      <c r="AC83" s="1">
        <f t="shared" si="56"/>
        <v>42259</v>
      </c>
      <c r="AD83" s="1">
        <f t="shared" si="56"/>
        <v>234245</v>
      </c>
      <c r="AE83" s="1">
        <f t="shared" si="56"/>
        <v>2156504</v>
      </c>
      <c r="AF83" s="1"/>
      <c r="AG83" s="2">
        <f t="shared" si="56"/>
        <v>14683350</v>
      </c>
      <c r="AJ83" s="9">
        <v>1997</v>
      </c>
      <c r="AK83" s="1">
        <f t="shared" si="62"/>
        <v>1.1031573249104645</v>
      </c>
      <c r="AL83" s="1">
        <f t="shared" si="63"/>
        <v>16.01781027952509</v>
      </c>
      <c r="AM83" s="1">
        <f t="shared" si="64"/>
        <v>0</v>
      </c>
      <c r="AN83" s="1">
        <f t="shared" si="65"/>
        <v>11.09948985037034</v>
      </c>
      <c r="AO83" s="1">
        <f t="shared" si="66"/>
        <v>0</v>
      </c>
      <c r="AP83" s="1"/>
      <c r="AQ83" s="1">
        <f t="shared" si="67"/>
        <v>3.2281461655548633</v>
      </c>
      <c r="AR83" s="1">
        <f t="shared" si="68"/>
        <v>1.0686360258577037</v>
      </c>
    </row>
    <row r="84" spans="1:44" ht="12.75">
      <c r="A84" s="9">
        <v>1998</v>
      </c>
      <c r="B84">
        <v>107</v>
      </c>
      <c r="C84">
        <v>339</v>
      </c>
      <c r="D84">
        <v>0</v>
      </c>
      <c r="E84">
        <v>0</v>
      </c>
      <c r="F84">
        <v>21</v>
      </c>
      <c r="H84" s="2">
        <f t="shared" si="57"/>
        <v>467</v>
      </c>
      <c r="J84" s="9">
        <v>1998</v>
      </c>
      <c r="K84" s="2">
        <f t="shared" si="58"/>
        <v>107</v>
      </c>
      <c r="L84" s="2">
        <f t="shared" si="59"/>
        <v>339</v>
      </c>
      <c r="M84" s="2">
        <f t="shared" si="60"/>
        <v>21</v>
      </c>
      <c r="N84" s="2">
        <f t="shared" si="61"/>
        <v>467</v>
      </c>
      <c r="Z84" s="9">
        <v>1998</v>
      </c>
      <c r="AA84" s="2">
        <f t="shared" si="56"/>
        <v>10226559</v>
      </c>
      <c r="AB84" s="2">
        <f t="shared" si="56"/>
        <v>2150860</v>
      </c>
      <c r="AC84" s="1">
        <f t="shared" si="56"/>
        <v>43442</v>
      </c>
      <c r="AD84" s="1">
        <f t="shared" si="56"/>
        <v>245638</v>
      </c>
      <c r="AE84" s="1">
        <f t="shared" si="56"/>
        <v>2241731</v>
      </c>
      <c r="AF84" s="1"/>
      <c r="AG84" s="2">
        <f t="shared" si="56"/>
        <v>14908230</v>
      </c>
      <c r="AJ84" s="9">
        <v>1998</v>
      </c>
      <c r="AK84" s="1">
        <f t="shared" si="62"/>
        <v>1.0462952396793488</v>
      </c>
      <c r="AL84" s="1">
        <f t="shared" si="63"/>
        <v>15.761137405502916</v>
      </c>
      <c r="AM84" s="1">
        <f t="shared" si="64"/>
        <v>0</v>
      </c>
      <c r="AN84" s="1">
        <f t="shared" si="65"/>
        <v>8.549165845675343</v>
      </c>
      <c r="AO84" s="1">
        <f t="shared" si="66"/>
        <v>0</v>
      </c>
      <c r="AP84" s="1"/>
      <c r="AQ84" s="1">
        <f t="shared" si="67"/>
        <v>3.1324979558270836</v>
      </c>
      <c r="AR84" s="1">
        <f t="shared" si="68"/>
        <v>0.8297735389959977</v>
      </c>
    </row>
    <row r="85" spans="1:44" ht="12.75">
      <c r="A85" s="9">
        <v>1999</v>
      </c>
      <c r="B85">
        <v>87</v>
      </c>
      <c r="C85">
        <v>296</v>
      </c>
      <c r="D85">
        <v>0</v>
      </c>
      <c r="E85">
        <v>0</v>
      </c>
      <c r="F85">
        <v>9</v>
      </c>
      <c r="H85" s="2">
        <f t="shared" si="57"/>
        <v>392</v>
      </c>
      <c r="J85" s="9">
        <v>1999</v>
      </c>
      <c r="K85" s="2">
        <f t="shared" si="58"/>
        <v>87</v>
      </c>
      <c r="L85" s="2">
        <f t="shared" si="59"/>
        <v>296</v>
      </c>
      <c r="M85" s="2">
        <f t="shared" si="60"/>
        <v>9</v>
      </c>
      <c r="N85" s="2">
        <f t="shared" si="61"/>
        <v>392</v>
      </c>
      <c r="Z85" s="9">
        <v>1999</v>
      </c>
      <c r="AA85" s="2">
        <f t="shared" si="56"/>
        <v>10275486</v>
      </c>
      <c r="AB85" s="2">
        <f t="shared" si="56"/>
        <v>2201660</v>
      </c>
      <c r="AC85" s="1">
        <f t="shared" si="56"/>
        <v>44368</v>
      </c>
      <c r="AD85" s="1">
        <f t="shared" si="56"/>
        <v>255327</v>
      </c>
      <c r="AE85" s="1">
        <f t="shared" si="56"/>
        <v>2334403</v>
      </c>
      <c r="AF85" s="1"/>
      <c r="AG85" s="2">
        <f t="shared" si="56"/>
        <v>15111244</v>
      </c>
      <c r="AJ85" s="9">
        <v>1999</v>
      </c>
      <c r="AK85" s="1">
        <f t="shared" si="62"/>
        <v>0.8466752813443568</v>
      </c>
      <c r="AL85" s="1">
        <f>(C85/AB85)*100000</f>
        <v>13.444401042849487</v>
      </c>
      <c r="AM85" s="1">
        <f>(D85/AC85)*100000</f>
        <v>0</v>
      </c>
      <c r="AN85" s="1">
        <f t="shared" si="65"/>
        <v>3.524891609583005</v>
      </c>
      <c r="AO85" s="1">
        <f t="shared" si="66"/>
        <v>0</v>
      </c>
      <c r="AP85" s="1"/>
      <c r="AQ85" s="1">
        <f t="shared" si="67"/>
        <v>2.594094834283663</v>
      </c>
      <c r="AR85" s="1">
        <f t="shared" si="68"/>
        <v>0.3416729369977883</v>
      </c>
    </row>
    <row r="86" spans="1:14" s="4" customFormat="1" ht="12.75">
      <c r="A86" s="13" t="s">
        <v>13</v>
      </c>
      <c r="B86" s="21">
        <f aca="true" t="shared" si="69" ref="B86:H86">SUM(B69:B85)</f>
        <v>3377</v>
      </c>
      <c r="C86" s="21">
        <f t="shared" si="69"/>
        <v>8444</v>
      </c>
      <c r="D86" s="21">
        <f t="shared" si="69"/>
        <v>5</v>
      </c>
      <c r="E86" s="21">
        <f t="shared" si="69"/>
        <v>0</v>
      </c>
      <c r="F86" s="21">
        <f t="shared" si="69"/>
        <v>498</v>
      </c>
      <c r="G86" s="21">
        <f t="shared" si="69"/>
        <v>0</v>
      </c>
      <c r="H86" s="21">
        <f t="shared" si="69"/>
        <v>12324</v>
      </c>
      <c r="J86" s="13" t="s">
        <v>13</v>
      </c>
      <c r="K86" s="21">
        <f>B86</f>
        <v>3377</v>
      </c>
      <c r="L86" s="21">
        <f>C86</f>
        <v>8444</v>
      </c>
      <c r="M86" s="21">
        <f t="shared" si="60"/>
        <v>503</v>
      </c>
      <c r="N86" s="21">
        <f>H86</f>
        <v>12324</v>
      </c>
    </row>
    <row r="88" spans="1:44" s="27" customFormat="1" ht="29.25" customHeight="1">
      <c r="A88" s="31" t="str">
        <f>CONCATENATE("Other &amp; Not Known Admissions, All Races: ",$A$1)</f>
        <v>Other &amp; Not Known Admissions, All Races: FLORIDA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FLORIDA</v>
      </c>
      <c r="K88" s="31"/>
      <c r="L88" s="31"/>
      <c r="M88" s="31"/>
      <c r="N88" s="31"/>
      <c r="Z88" s="30" t="str">
        <f>CONCATENATE("Total Population, By Race: ",$A$1)</f>
        <v>Total Population, By Race: FLORIDA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FLORIDA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8142690</v>
      </c>
      <c r="AB90" s="2">
        <f aca="true" t="shared" si="70" ref="AB90:AG90">AB69</f>
        <v>1435076</v>
      </c>
      <c r="AC90" s="1">
        <f t="shared" si="70"/>
        <v>22900</v>
      </c>
      <c r="AD90" s="1">
        <f t="shared" si="70"/>
        <v>85397</v>
      </c>
      <c r="AE90" s="1">
        <f t="shared" si="70"/>
        <v>1063817</v>
      </c>
      <c r="AF90" s="1"/>
      <c r="AG90" s="2">
        <f t="shared" si="70"/>
        <v>10749880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H91" s="2"/>
      <c r="J91" s="9">
        <v>1984</v>
      </c>
      <c r="K91" s="2"/>
      <c r="L91" s="2"/>
      <c r="M91" s="2"/>
      <c r="N91" s="2"/>
      <c r="Z91" s="9">
        <v>1984</v>
      </c>
      <c r="AA91" s="2">
        <f aca="true" t="shared" si="71" ref="AA91:AG106">AA70</f>
        <v>8329151</v>
      </c>
      <c r="AB91" s="2">
        <f t="shared" si="71"/>
        <v>1465156</v>
      </c>
      <c r="AC91" s="1">
        <f t="shared" si="71"/>
        <v>24342</v>
      </c>
      <c r="AD91" s="1">
        <f t="shared" si="71"/>
        <v>93541</v>
      </c>
      <c r="AE91" s="1">
        <f t="shared" si="71"/>
        <v>1127765</v>
      </c>
      <c r="AF91" s="1"/>
      <c r="AG91" s="2">
        <f t="shared" si="71"/>
        <v>11039955</v>
      </c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>
        <v>795</v>
      </c>
      <c r="C92">
        <v>514</v>
      </c>
      <c r="D92">
        <v>0</v>
      </c>
      <c r="E92">
        <v>0</v>
      </c>
      <c r="F92">
        <v>81</v>
      </c>
      <c r="H92" s="2">
        <f aca="true" t="shared" si="72" ref="H92:H107">SUM(B92:G92)</f>
        <v>1390</v>
      </c>
      <c r="J92" s="9">
        <v>1985</v>
      </c>
      <c r="K92" s="2">
        <f aca="true" t="shared" si="73" ref="K92:K106">B92</f>
        <v>795</v>
      </c>
      <c r="L92" s="2">
        <f aca="true" t="shared" si="74" ref="L92:L106">C92</f>
        <v>514</v>
      </c>
      <c r="M92" s="2">
        <f aca="true" t="shared" si="75" ref="M92:M107">N92-K92-L92</f>
        <v>81</v>
      </c>
      <c r="N92" s="2">
        <f aca="true" t="shared" si="76" ref="N92:N106">H92</f>
        <v>1390</v>
      </c>
      <c r="Z92" s="9">
        <v>1985</v>
      </c>
      <c r="AA92" s="2">
        <f t="shared" si="71"/>
        <v>8529226</v>
      </c>
      <c r="AB92" s="2">
        <f t="shared" si="71"/>
        <v>1499161</v>
      </c>
      <c r="AC92" s="1">
        <f t="shared" si="71"/>
        <v>25785</v>
      </c>
      <c r="AD92" s="1">
        <f t="shared" si="71"/>
        <v>102133</v>
      </c>
      <c r="AE92" s="1">
        <f t="shared" si="71"/>
        <v>1194854</v>
      </c>
      <c r="AF92" s="1"/>
      <c r="AG92" s="2">
        <f t="shared" si="71"/>
        <v>11351159</v>
      </c>
      <c r="AJ92" s="9">
        <v>1985</v>
      </c>
      <c r="AK92" s="1">
        <f aca="true" t="shared" si="77" ref="AK92:AK106">(B92/AA92)*100000</f>
        <v>9.320892657786299</v>
      </c>
      <c r="AL92" s="1">
        <f aca="true" t="shared" si="78" ref="AL92:AL105">(C92/AB92)*100000</f>
        <v>34.285843882011335</v>
      </c>
      <c r="AM92" s="1">
        <f aca="true" t="shared" si="79" ref="AM92:AM105">(D92/AC92)*100000</f>
        <v>0</v>
      </c>
      <c r="AN92" s="1">
        <f aca="true" t="shared" si="80" ref="AN92:AN105">(E92/AD92)*100000</f>
        <v>0</v>
      </c>
      <c r="AO92" s="1">
        <f aca="true" t="shared" si="81" ref="AO92:AO105">(F92/AE92)*100000</f>
        <v>6.779070915777158</v>
      </c>
      <c r="AP92" s="1"/>
      <c r="AQ92" s="1">
        <f aca="true" t="shared" si="82" ref="AQ92:AQ106">(H92/AG92)*100000</f>
        <v>12.245445597229324</v>
      </c>
      <c r="AR92" s="1">
        <f aca="true" t="shared" si="83" ref="AR92:AR106">(SUM(D92:F92)/SUM(AC92:AE92))*100000</f>
        <v>6.1235042773811355</v>
      </c>
    </row>
    <row r="93" spans="1:44" ht="12.75">
      <c r="A93" s="9">
        <v>1986</v>
      </c>
      <c r="H93" s="2"/>
      <c r="J93" s="9">
        <v>1986</v>
      </c>
      <c r="K93" s="2"/>
      <c r="L93" s="2"/>
      <c r="M93" s="2"/>
      <c r="N93" s="2"/>
      <c r="Z93" s="9">
        <v>1986</v>
      </c>
      <c r="AA93" s="2">
        <f t="shared" si="71"/>
        <v>8728815</v>
      </c>
      <c r="AB93" s="2">
        <f t="shared" si="71"/>
        <v>1534836</v>
      </c>
      <c r="AC93" s="1">
        <f t="shared" si="71"/>
        <v>27243</v>
      </c>
      <c r="AD93" s="1">
        <f t="shared" si="71"/>
        <v>110969</v>
      </c>
      <c r="AE93" s="1">
        <f t="shared" si="71"/>
        <v>1265679</v>
      </c>
      <c r="AF93" s="1"/>
      <c r="AG93" s="2">
        <f t="shared" si="71"/>
        <v>11667542</v>
      </c>
      <c r="AJ93" s="9">
        <v>1986</v>
      </c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9">
        <v>1987</v>
      </c>
      <c r="H94" s="2"/>
      <c r="J94" s="9">
        <v>1987</v>
      </c>
      <c r="K94" s="2"/>
      <c r="L94" s="2"/>
      <c r="M94" s="2"/>
      <c r="N94" s="2"/>
      <c r="Z94" s="9">
        <v>1987</v>
      </c>
      <c r="AA94" s="2">
        <f t="shared" si="71"/>
        <v>8930261</v>
      </c>
      <c r="AB94" s="2">
        <f t="shared" si="71"/>
        <v>1575954</v>
      </c>
      <c r="AC94" s="1">
        <f t="shared" si="71"/>
        <v>28743</v>
      </c>
      <c r="AD94" s="1">
        <f t="shared" si="71"/>
        <v>119716</v>
      </c>
      <c r="AE94" s="1">
        <f t="shared" si="71"/>
        <v>1342633</v>
      </c>
      <c r="AF94" s="1"/>
      <c r="AG94" s="2">
        <f t="shared" si="71"/>
        <v>11997307</v>
      </c>
      <c r="AJ94" s="9">
        <v>1987</v>
      </c>
      <c r="AK94" s="1"/>
      <c r="AL94" s="1"/>
      <c r="AM94" s="1"/>
      <c r="AN94" s="1"/>
      <c r="AO94" s="1"/>
      <c r="AP94" s="1"/>
      <c r="AQ94" s="1"/>
      <c r="AR94" s="1"/>
    </row>
    <row r="95" spans="1:44" ht="12.75">
      <c r="A95" s="9">
        <v>1988</v>
      </c>
      <c r="B95">
        <v>619</v>
      </c>
      <c r="C95">
        <v>932</v>
      </c>
      <c r="D95">
        <v>0</v>
      </c>
      <c r="E95">
        <v>0</v>
      </c>
      <c r="F95">
        <v>537</v>
      </c>
      <c r="H95" s="2">
        <f t="shared" si="72"/>
        <v>2088</v>
      </c>
      <c r="J95" s="9">
        <v>1988</v>
      </c>
      <c r="K95" s="2">
        <f t="shared" si="73"/>
        <v>619</v>
      </c>
      <c r="L95" s="2">
        <f t="shared" si="74"/>
        <v>932</v>
      </c>
      <c r="M95" s="2">
        <f t="shared" si="75"/>
        <v>537</v>
      </c>
      <c r="N95" s="2">
        <f t="shared" si="76"/>
        <v>2088</v>
      </c>
      <c r="Z95" s="9">
        <v>1988</v>
      </c>
      <c r="AA95" s="2">
        <f t="shared" si="71"/>
        <v>9107810</v>
      </c>
      <c r="AB95" s="2">
        <f t="shared" si="71"/>
        <v>1618123</v>
      </c>
      <c r="AC95" s="1">
        <f t="shared" si="71"/>
        <v>30178</v>
      </c>
      <c r="AD95" s="1">
        <f t="shared" si="71"/>
        <v>128607</v>
      </c>
      <c r="AE95" s="1">
        <f t="shared" si="71"/>
        <v>1421695</v>
      </c>
      <c r="AF95" s="1"/>
      <c r="AG95" s="2">
        <f t="shared" si="71"/>
        <v>12306413</v>
      </c>
      <c r="AJ95" s="9">
        <v>1988</v>
      </c>
      <c r="AK95" s="1">
        <f t="shared" si="77"/>
        <v>6.796364878055208</v>
      </c>
      <c r="AL95" s="1">
        <f t="shared" si="78"/>
        <v>57.597599193633606</v>
      </c>
      <c r="AM95" s="1">
        <f t="shared" si="79"/>
        <v>0</v>
      </c>
      <c r="AN95" s="1">
        <f t="shared" si="80"/>
        <v>0</v>
      </c>
      <c r="AO95" s="1">
        <f t="shared" si="81"/>
        <v>37.77181462972016</v>
      </c>
      <c r="AP95" s="1"/>
      <c r="AQ95" s="1">
        <f t="shared" si="82"/>
        <v>16.96676358903281</v>
      </c>
      <c r="AR95" s="1">
        <f t="shared" si="83"/>
        <v>33.97701963960316</v>
      </c>
    </row>
    <row r="96" spans="1:44" ht="12.75">
      <c r="A96" s="9">
        <v>1989</v>
      </c>
      <c r="B96">
        <v>730</v>
      </c>
      <c r="C96">
        <v>1432</v>
      </c>
      <c r="D96">
        <v>2</v>
      </c>
      <c r="E96">
        <v>0</v>
      </c>
      <c r="F96">
        <v>638</v>
      </c>
      <c r="H96" s="2">
        <f t="shared" si="72"/>
        <v>2802</v>
      </c>
      <c r="J96" s="9">
        <v>1989</v>
      </c>
      <c r="K96" s="2">
        <f t="shared" si="73"/>
        <v>730</v>
      </c>
      <c r="L96" s="2">
        <f t="shared" si="74"/>
        <v>1432</v>
      </c>
      <c r="M96" s="2">
        <f t="shared" si="75"/>
        <v>640</v>
      </c>
      <c r="N96" s="2">
        <f t="shared" si="76"/>
        <v>2802</v>
      </c>
      <c r="Z96" s="9">
        <v>1989</v>
      </c>
      <c r="AA96" s="2">
        <f t="shared" si="71"/>
        <v>9303252</v>
      </c>
      <c r="AB96" s="2">
        <f t="shared" si="71"/>
        <v>1661635</v>
      </c>
      <c r="AC96" s="1">
        <f t="shared" si="71"/>
        <v>31650</v>
      </c>
      <c r="AD96" s="1">
        <f t="shared" si="71"/>
        <v>138249</v>
      </c>
      <c r="AE96" s="1">
        <f t="shared" si="71"/>
        <v>1502940</v>
      </c>
      <c r="AF96" s="1"/>
      <c r="AG96" s="2">
        <f t="shared" si="71"/>
        <v>12637726</v>
      </c>
      <c r="AJ96" s="9">
        <v>1989</v>
      </c>
      <c r="AK96" s="1">
        <f t="shared" si="77"/>
        <v>7.846718545300074</v>
      </c>
      <c r="AL96" s="1">
        <f t="shared" si="78"/>
        <v>86.18017795725295</v>
      </c>
      <c r="AM96" s="1">
        <f t="shared" si="79"/>
        <v>6.3191153238546605</v>
      </c>
      <c r="AN96" s="1">
        <f t="shared" si="80"/>
        <v>0</v>
      </c>
      <c r="AO96" s="1">
        <f t="shared" si="81"/>
        <v>42.450131076423546</v>
      </c>
      <c r="AP96" s="1"/>
      <c r="AQ96" s="1">
        <f t="shared" si="82"/>
        <v>22.171710321936082</v>
      </c>
      <c r="AR96" s="1">
        <f t="shared" si="83"/>
        <v>38.25831415934229</v>
      </c>
    </row>
    <row r="97" spans="1:44" ht="12.75">
      <c r="A97" s="9">
        <v>1990</v>
      </c>
      <c r="B97">
        <v>139</v>
      </c>
      <c r="C97">
        <v>403</v>
      </c>
      <c r="D97">
        <v>0</v>
      </c>
      <c r="E97">
        <v>0</v>
      </c>
      <c r="F97">
        <v>11</v>
      </c>
      <c r="H97" s="2">
        <f t="shared" si="72"/>
        <v>553</v>
      </c>
      <c r="J97" s="9">
        <v>1990</v>
      </c>
      <c r="K97" s="2">
        <f t="shared" si="73"/>
        <v>139</v>
      </c>
      <c r="L97" s="2">
        <f t="shared" si="74"/>
        <v>403</v>
      </c>
      <c r="M97" s="2">
        <f t="shared" si="75"/>
        <v>11</v>
      </c>
      <c r="N97" s="2">
        <f t="shared" si="76"/>
        <v>553</v>
      </c>
      <c r="Z97" s="9">
        <v>1990</v>
      </c>
      <c r="AA97" s="2">
        <f t="shared" si="71"/>
        <v>9519038</v>
      </c>
      <c r="AB97" s="2">
        <f t="shared" si="71"/>
        <v>1722343</v>
      </c>
      <c r="AC97" s="1">
        <f t="shared" si="71"/>
        <v>33202</v>
      </c>
      <c r="AD97" s="1">
        <f t="shared" si="71"/>
        <v>149034</v>
      </c>
      <c r="AE97" s="1">
        <f t="shared" si="71"/>
        <v>1594748</v>
      </c>
      <c r="AF97" s="1"/>
      <c r="AG97" s="2">
        <f t="shared" si="71"/>
        <v>13018365</v>
      </c>
      <c r="AJ97" s="9">
        <v>1990</v>
      </c>
      <c r="AK97" s="1">
        <f t="shared" si="77"/>
        <v>1.4602315906292211</v>
      </c>
      <c r="AL97" s="1">
        <f t="shared" si="78"/>
        <v>23.39835909572019</v>
      </c>
      <c r="AM97" s="1">
        <f t="shared" si="79"/>
        <v>0</v>
      </c>
      <c r="AN97" s="1">
        <f t="shared" si="80"/>
        <v>0</v>
      </c>
      <c r="AO97" s="1">
        <f t="shared" si="81"/>
        <v>0.6897641508250834</v>
      </c>
      <c r="AP97" s="1"/>
      <c r="AQ97" s="1">
        <f t="shared" si="82"/>
        <v>4.2478452555294</v>
      </c>
      <c r="AR97" s="1">
        <f t="shared" si="83"/>
        <v>0.619026395285495</v>
      </c>
    </row>
    <row r="98" spans="1:44" ht="12.75">
      <c r="A98" s="9">
        <v>1991</v>
      </c>
      <c r="B98">
        <v>67</v>
      </c>
      <c r="C98">
        <v>204</v>
      </c>
      <c r="D98">
        <v>0</v>
      </c>
      <c r="E98">
        <v>0</v>
      </c>
      <c r="F98">
        <v>13</v>
      </c>
      <c r="H98" s="2">
        <f t="shared" si="72"/>
        <v>284</v>
      </c>
      <c r="J98" s="9">
        <v>1991</v>
      </c>
      <c r="K98" s="2">
        <f t="shared" si="73"/>
        <v>67</v>
      </c>
      <c r="L98" s="2">
        <f t="shared" si="74"/>
        <v>204</v>
      </c>
      <c r="M98" s="2">
        <f t="shared" si="75"/>
        <v>13</v>
      </c>
      <c r="N98" s="2">
        <f t="shared" si="76"/>
        <v>284</v>
      </c>
      <c r="Z98" s="9">
        <v>1991</v>
      </c>
      <c r="AA98" s="2">
        <f t="shared" si="71"/>
        <v>9655523</v>
      </c>
      <c r="AB98" s="2">
        <f t="shared" si="71"/>
        <v>1776114</v>
      </c>
      <c r="AC98" s="1">
        <f t="shared" si="71"/>
        <v>34683</v>
      </c>
      <c r="AD98" s="1">
        <f t="shared" si="71"/>
        <v>160320</v>
      </c>
      <c r="AE98" s="1">
        <f t="shared" si="71"/>
        <v>1662857</v>
      </c>
      <c r="AF98" s="1"/>
      <c r="AG98" s="2">
        <f t="shared" si="71"/>
        <v>13289497</v>
      </c>
      <c r="AJ98" s="9">
        <v>1991</v>
      </c>
      <c r="AK98" s="1">
        <f t="shared" si="77"/>
        <v>0.6939033753013689</v>
      </c>
      <c r="AL98" s="1">
        <f t="shared" si="78"/>
        <v>11.485749225556468</v>
      </c>
      <c r="AM98" s="1">
        <f t="shared" si="79"/>
        <v>0</v>
      </c>
      <c r="AN98" s="1">
        <f t="shared" si="80"/>
        <v>0</v>
      </c>
      <c r="AO98" s="1">
        <f t="shared" si="81"/>
        <v>0.7817870087445884</v>
      </c>
      <c r="AP98" s="1"/>
      <c r="AQ98" s="1">
        <f t="shared" si="82"/>
        <v>2.1370259536534753</v>
      </c>
      <c r="AR98" s="1">
        <f t="shared" si="83"/>
        <v>0.699729796647756</v>
      </c>
    </row>
    <row r="99" spans="1:44" ht="12.75">
      <c r="A99" s="9">
        <v>1992</v>
      </c>
      <c r="B99">
        <v>39</v>
      </c>
      <c r="C99">
        <v>69</v>
      </c>
      <c r="D99">
        <v>1</v>
      </c>
      <c r="E99">
        <v>0</v>
      </c>
      <c r="F99">
        <v>10</v>
      </c>
      <c r="H99" s="2">
        <f t="shared" si="72"/>
        <v>119</v>
      </c>
      <c r="J99" s="9">
        <v>1992</v>
      </c>
      <c r="K99" s="2">
        <f t="shared" si="73"/>
        <v>39</v>
      </c>
      <c r="L99" s="2">
        <f t="shared" si="74"/>
        <v>69</v>
      </c>
      <c r="M99" s="2">
        <f t="shared" si="75"/>
        <v>11</v>
      </c>
      <c r="N99" s="2">
        <f t="shared" si="76"/>
        <v>119</v>
      </c>
      <c r="Z99" s="9">
        <v>1992</v>
      </c>
      <c r="AA99" s="2">
        <f t="shared" si="71"/>
        <v>9740882</v>
      </c>
      <c r="AB99" s="2">
        <f t="shared" si="71"/>
        <v>1831060</v>
      </c>
      <c r="AC99" s="1">
        <f t="shared" si="71"/>
        <v>35820</v>
      </c>
      <c r="AD99" s="1">
        <f t="shared" si="71"/>
        <v>170971</v>
      </c>
      <c r="AE99" s="1">
        <f t="shared" si="71"/>
        <v>1726042</v>
      </c>
      <c r="AF99" s="1"/>
      <c r="AG99" s="2">
        <f t="shared" si="71"/>
        <v>13504775</v>
      </c>
      <c r="AJ99" s="9">
        <v>1992</v>
      </c>
      <c r="AK99" s="1">
        <f t="shared" si="77"/>
        <v>0.4003744219465958</v>
      </c>
      <c r="AL99" s="1">
        <f t="shared" si="78"/>
        <v>3.768309066879294</v>
      </c>
      <c r="AM99" s="1">
        <f t="shared" si="79"/>
        <v>2.7917364600781687</v>
      </c>
      <c r="AN99" s="1">
        <f t="shared" si="80"/>
        <v>0</v>
      </c>
      <c r="AO99" s="1">
        <f t="shared" si="81"/>
        <v>0.5793601777940514</v>
      </c>
      <c r="AP99" s="1"/>
      <c r="AQ99" s="1">
        <f t="shared" si="82"/>
        <v>0.8811698084566386</v>
      </c>
      <c r="AR99" s="1">
        <f t="shared" si="83"/>
        <v>0.5691127997090282</v>
      </c>
    </row>
    <row r="100" spans="1:44" ht="12.75">
      <c r="A100" s="9">
        <v>1993</v>
      </c>
      <c r="B100">
        <v>25</v>
      </c>
      <c r="C100">
        <v>33</v>
      </c>
      <c r="D100">
        <v>0</v>
      </c>
      <c r="E100">
        <v>0</v>
      </c>
      <c r="F100">
        <v>6</v>
      </c>
      <c r="H100" s="2">
        <f t="shared" si="72"/>
        <v>64</v>
      </c>
      <c r="J100" s="9">
        <v>1993</v>
      </c>
      <c r="K100" s="2">
        <f t="shared" si="73"/>
        <v>25</v>
      </c>
      <c r="L100" s="2">
        <f t="shared" si="74"/>
        <v>33</v>
      </c>
      <c r="M100" s="2">
        <f t="shared" si="75"/>
        <v>6</v>
      </c>
      <c r="N100" s="2">
        <f t="shared" si="76"/>
        <v>64</v>
      </c>
      <c r="Z100" s="9">
        <v>1993</v>
      </c>
      <c r="AA100" s="2">
        <f t="shared" si="71"/>
        <v>9821257</v>
      </c>
      <c r="AB100" s="2">
        <f t="shared" si="71"/>
        <v>1880438</v>
      </c>
      <c r="AC100" s="1">
        <f t="shared" si="71"/>
        <v>37092</v>
      </c>
      <c r="AD100" s="1">
        <f t="shared" si="71"/>
        <v>183484</v>
      </c>
      <c r="AE100" s="1">
        <f t="shared" si="71"/>
        <v>1791322</v>
      </c>
      <c r="AF100" s="1"/>
      <c r="AG100" s="2">
        <f t="shared" si="71"/>
        <v>13713593</v>
      </c>
      <c r="AJ100" s="9">
        <v>1993</v>
      </c>
      <c r="AK100" s="1">
        <f t="shared" si="77"/>
        <v>0.2545499013008213</v>
      </c>
      <c r="AL100" s="1">
        <f t="shared" si="78"/>
        <v>1.7549102921766098</v>
      </c>
      <c r="AM100" s="1">
        <f t="shared" si="79"/>
        <v>0</v>
      </c>
      <c r="AN100" s="1">
        <f t="shared" si="80"/>
        <v>0</v>
      </c>
      <c r="AO100" s="1">
        <f t="shared" si="81"/>
        <v>0.33494815560798114</v>
      </c>
      <c r="AP100" s="1"/>
      <c r="AQ100" s="1">
        <f t="shared" si="82"/>
        <v>0.46669023938511234</v>
      </c>
      <c r="AR100" s="1">
        <f t="shared" si="83"/>
        <v>0.2982258543922207</v>
      </c>
    </row>
    <row r="101" spans="1:44" ht="12.75">
      <c r="A101" s="9">
        <v>1994</v>
      </c>
      <c r="B101">
        <v>25</v>
      </c>
      <c r="C101">
        <v>29</v>
      </c>
      <c r="D101">
        <v>0</v>
      </c>
      <c r="E101">
        <v>0</v>
      </c>
      <c r="F101">
        <v>2</v>
      </c>
      <c r="H101" s="2">
        <f t="shared" si="72"/>
        <v>56</v>
      </c>
      <c r="J101" s="9">
        <v>1994</v>
      </c>
      <c r="K101" s="2">
        <f t="shared" si="73"/>
        <v>25</v>
      </c>
      <c r="L101" s="2">
        <f t="shared" si="74"/>
        <v>29</v>
      </c>
      <c r="M101" s="2">
        <f t="shared" si="75"/>
        <v>2</v>
      </c>
      <c r="N101" s="2">
        <f t="shared" si="76"/>
        <v>56</v>
      </c>
      <c r="Z101" s="9">
        <v>1994</v>
      </c>
      <c r="AA101" s="2">
        <f t="shared" si="71"/>
        <v>9919841</v>
      </c>
      <c r="AB101" s="2">
        <f t="shared" si="71"/>
        <v>1936880</v>
      </c>
      <c r="AC101" s="1">
        <f t="shared" si="71"/>
        <v>38122</v>
      </c>
      <c r="AD101" s="1">
        <f t="shared" si="71"/>
        <v>195435</v>
      </c>
      <c r="AE101" s="1">
        <f t="shared" si="71"/>
        <v>1871520</v>
      </c>
      <c r="AF101" s="1"/>
      <c r="AG101" s="2">
        <f t="shared" si="71"/>
        <v>13961798</v>
      </c>
      <c r="AJ101" s="9">
        <v>1994</v>
      </c>
      <c r="AK101" s="1">
        <f t="shared" si="77"/>
        <v>0.25202016846842606</v>
      </c>
      <c r="AL101" s="1">
        <f t="shared" si="78"/>
        <v>1.497253314609062</v>
      </c>
      <c r="AM101" s="1">
        <f t="shared" si="79"/>
        <v>0</v>
      </c>
      <c r="AN101" s="1">
        <f t="shared" si="80"/>
        <v>0</v>
      </c>
      <c r="AO101" s="1">
        <f t="shared" si="81"/>
        <v>0.10686500812174062</v>
      </c>
      <c r="AP101" s="1"/>
      <c r="AQ101" s="1">
        <f t="shared" si="82"/>
        <v>0.40109447221625755</v>
      </c>
      <c r="AR101" s="1">
        <f t="shared" si="83"/>
        <v>0.09500840111786885</v>
      </c>
    </row>
    <row r="102" spans="1:44" ht="12.75">
      <c r="A102" s="9">
        <v>1995</v>
      </c>
      <c r="B102">
        <v>33</v>
      </c>
      <c r="C102">
        <v>40</v>
      </c>
      <c r="D102">
        <v>0</v>
      </c>
      <c r="E102">
        <v>0</v>
      </c>
      <c r="F102">
        <v>2</v>
      </c>
      <c r="H102" s="2">
        <f t="shared" si="72"/>
        <v>75</v>
      </c>
      <c r="J102" s="9">
        <v>1995</v>
      </c>
      <c r="K102" s="2">
        <f t="shared" si="73"/>
        <v>33</v>
      </c>
      <c r="L102" s="2">
        <f t="shared" si="74"/>
        <v>40</v>
      </c>
      <c r="M102" s="2">
        <f t="shared" si="75"/>
        <v>2</v>
      </c>
      <c r="N102" s="2">
        <f t="shared" si="76"/>
        <v>75</v>
      </c>
      <c r="Z102" s="9">
        <v>1995</v>
      </c>
      <c r="AA102" s="2">
        <f t="shared" si="71"/>
        <v>9986956</v>
      </c>
      <c r="AB102" s="2">
        <f t="shared" si="71"/>
        <v>1986047</v>
      </c>
      <c r="AC102" s="1">
        <f t="shared" si="71"/>
        <v>39416</v>
      </c>
      <c r="AD102" s="1">
        <f t="shared" si="71"/>
        <v>208450</v>
      </c>
      <c r="AE102" s="1">
        <f t="shared" si="71"/>
        <v>1964534</v>
      </c>
      <c r="AF102" s="1"/>
      <c r="AG102" s="2">
        <f t="shared" si="71"/>
        <v>14185403</v>
      </c>
      <c r="AJ102" s="9">
        <v>1995</v>
      </c>
      <c r="AK102" s="1">
        <f t="shared" si="77"/>
        <v>0.330431014214942</v>
      </c>
      <c r="AL102" s="1">
        <f t="shared" si="78"/>
        <v>2.014051026989794</v>
      </c>
      <c r="AM102" s="1">
        <f t="shared" si="79"/>
        <v>0</v>
      </c>
      <c r="AN102" s="1">
        <f t="shared" si="80"/>
        <v>0</v>
      </c>
      <c r="AO102" s="1">
        <f t="shared" si="81"/>
        <v>0.10180531362653941</v>
      </c>
      <c r="AP102" s="1"/>
      <c r="AQ102" s="1">
        <f t="shared" si="82"/>
        <v>0.5287125082029746</v>
      </c>
      <c r="AR102" s="1">
        <f t="shared" si="83"/>
        <v>0.0903995660820828</v>
      </c>
    </row>
    <row r="103" spans="1:44" ht="12.75">
      <c r="A103" s="9">
        <v>1996</v>
      </c>
      <c r="B103">
        <v>22</v>
      </c>
      <c r="C103">
        <v>29</v>
      </c>
      <c r="D103">
        <v>0</v>
      </c>
      <c r="E103">
        <v>0</v>
      </c>
      <c r="F103">
        <v>6</v>
      </c>
      <c r="H103" s="2">
        <f t="shared" si="72"/>
        <v>57</v>
      </c>
      <c r="J103" s="9">
        <v>1996</v>
      </c>
      <c r="K103" s="2">
        <f t="shared" si="73"/>
        <v>22</v>
      </c>
      <c r="L103" s="2">
        <f t="shared" si="74"/>
        <v>29</v>
      </c>
      <c r="M103" s="2">
        <f t="shared" si="75"/>
        <v>6</v>
      </c>
      <c r="N103" s="2">
        <f t="shared" si="76"/>
        <v>57</v>
      </c>
      <c r="Z103" s="9">
        <v>1996</v>
      </c>
      <c r="AA103" s="2">
        <f t="shared" si="71"/>
        <v>10062610</v>
      </c>
      <c r="AB103" s="2">
        <f t="shared" si="71"/>
        <v>2037634</v>
      </c>
      <c r="AC103" s="1">
        <f t="shared" si="71"/>
        <v>40645</v>
      </c>
      <c r="AD103" s="1">
        <f t="shared" si="71"/>
        <v>220993</v>
      </c>
      <c r="AE103" s="1">
        <f t="shared" si="71"/>
        <v>2065029</v>
      </c>
      <c r="AF103" s="1"/>
      <c r="AG103" s="2">
        <f t="shared" si="71"/>
        <v>14426911</v>
      </c>
      <c r="AJ103" s="9">
        <v>1996</v>
      </c>
      <c r="AK103" s="1">
        <f t="shared" si="77"/>
        <v>0.21863115036754877</v>
      </c>
      <c r="AL103" s="1">
        <f t="shared" si="78"/>
        <v>1.4232192827563732</v>
      </c>
      <c r="AM103" s="1">
        <f t="shared" si="79"/>
        <v>0</v>
      </c>
      <c r="AN103" s="1">
        <f t="shared" si="80"/>
        <v>0</v>
      </c>
      <c r="AO103" s="1">
        <f t="shared" si="81"/>
        <v>0.29055282032358865</v>
      </c>
      <c r="AP103" s="1"/>
      <c r="AQ103" s="1">
        <f t="shared" si="82"/>
        <v>0.3950949721669455</v>
      </c>
      <c r="AR103" s="1">
        <f t="shared" si="83"/>
        <v>0.2578796192149543</v>
      </c>
    </row>
    <row r="104" spans="1:44" ht="12.75">
      <c r="A104" s="9">
        <v>1997</v>
      </c>
      <c r="B104">
        <v>28</v>
      </c>
      <c r="C104">
        <v>28</v>
      </c>
      <c r="D104">
        <v>0</v>
      </c>
      <c r="E104">
        <v>0</v>
      </c>
      <c r="F104">
        <v>7</v>
      </c>
      <c r="H104" s="2">
        <f t="shared" si="72"/>
        <v>63</v>
      </c>
      <c r="J104" s="9">
        <v>1997</v>
      </c>
      <c r="K104" s="2">
        <f t="shared" si="73"/>
        <v>28</v>
      </c>
      <c r="L104" s="2">
        <f t="shared" si="74"/>
        <v>28</v>
      </c>
      <c r="M104" s="2">
        <f t="shared" si="75"/>
        <v>7</v>
      </c>
      <c r="N104" s="2">
        <f t="shared" si="76"/>
        <v>63</v>
      </c>
      <c r="Z104" s="9">
        <v>1997</v>
      </c>
      <c r="AA104" s="2">
        <f t="shared" si="71"/>
        <v>10152677</v>
      </c>
      <c r="AB104" s="2">
        <f t="shared" si="71"/>
        <v>2097665</v>
      </c>
      <c r="AC104" s="1">
        <f t="shared" si="71"/>
        <v>42259</v>
      </c>
      <c r="AD104" s="1">
        <f t="shared" si="71"/>
        <v>234245</v>
      </c>
      <c r="AE104" s="1">
        <f t="shared" si="71"/>
        <v>2156504</v>
      </c>
      <c r="AF104" s="1"/>
      <c r="AG104" s="2">
        <f t="shared" si="71"/>
        <v>14683350</v>
      </c>
      <c r="AJ104" s="9">
        <v>1997</v>
      </c>
      <c r="AK104" s="1">
        <f t="shared" si="77"/>
        <v>0.2757893312276161</v>
      </c>
      <c r="AL104" s="1">
        <f t="shared" si="78"/>
        <v>1.3348175232937576</v>
      </c>
      <c r="AM104" s="1">
        <f t="shared" si="79"/>
        <v>0</v>
      </c>
      <c r="AN104" s="1">
        <f t="shared" si="80"/>
        <v>0</v>
      </c>
      <c r="AO104" s="1">
        <f t="shared" si="81"/>
        <v>0.3245994442857514</v>
      </c>
      <c r="AP104" s="1"/>
      <c r="AQ104" s="1">
        <f t="shared" si="82"/>
        <v>0.42905740175096285</v>
      </c>
      <c r="AR104" s="1">
        <f t="shared" si="83"/>
        <v>0.2877096992693818</v>
      </c>
    </row>
    <row r="105" spans="1:44" ht="12.75">
      <c r="A105" s="9">
        <v>1998</v>
      </c>
      <c r="B105">
        <v>24</v>
      </c>
      <c r="C105">
        <v>22</v>
      </c>
      <c r="D105">
        <v>0</v>
      </c>
      <c r="E105">
        <v>0</v>
      </c>
      <c r="F105">
        <v>3</v>
      </c>
      <c r="H105" s="2">
        <f t="shared" si="72"/>
        <v>49</v>
      </c>
      <c r="J105" s="9">
        <v>1998</v>
      </c>
      <c r="K105" s="2">
        <f t="shared" si="73"/>
        <v>24</v>
      </c>
      <c r="L105" s="2">
        <f t="shared" si="74"/>
        <v>22</v>
      </c>
      <c r="M105" s="2">
        <f t="shared" si="75"/>
        <v>3</v>
      </c>
      <c r="N105" s="2">
        <f t="shared" si="76"/>
        <v>49</v>
      </c>
      <c r="Z105" s="9">
        <v>1998</v>
      </c>
      <c r="AA105" s="2">
        <f t="shared" si="71"/>
        <v>10226559</v>
      </c>
      <c r="AB105" s="2">
        <f t="shared" si="71"/>
        <v>2150860</v>
      </c>
      <c r="AC105" s="1">
        <f t="shared" si="71"/>
        <v>43442</v>
      </c>
      <c r="AD105" s="1">
        <f t="shared" si="71"/>
        <v>245638</v>
      </c>
      <c r="AE105" s="1">
        <f t="shared" si="71"/>
        <v>2241731</v>
      </c>
      <c r="AF105" s="1"/>
      <c r="AG105" s="2">
        <f t="shared" si="71"/>
        <v>14908230</v>
      </c>
      <c r="AJ105" s="9">
        <v>1998</v>
      </c>
      <c r="AK105" s="1">
        <f t="shared" si="77"/>
        <v>0.23468304441405952</v>
      </c>
      <c r="AL105" s="1">
        <f t="shared" si="78"/>
        <v>1.022846675283375</v>
      </c>
      <c r="AM105" s="1">
        <f t="shared" si="79"/>
        <v>0</v>
      </c>
      <c r="AN105" s="1">
        <f t="shared" si="80"/>
        <v>0</v>
      </c>
      <c r="AO105" s="1">
        <f t="shared" si="81"/>
        <v>0.13382515564980813</v>
      </c>
      <c r="AP105" s="1"/>
      <c r="AQ105" s="1">
        <f t="shared" si="82"/>
        <v>0.32867751570776677</v>
      </c>
      <c r="AR105" s="1">
        <f t="shared" si="83"/>
        <v>0.11853907699942824</v>
      </c>
    </row>
    <row r="106" spans="1:44" ht="12.75">
      <c r="A106" s="9">
        <v>1999</v>
      </c>
      <c r="B106">
        <v>19</v>
      </c>
      <c r="C106">
        <v>12</v>
      </c>
      <c r="D106">
        <v>0</v>
      </c>
      <c r="E106">
        <v>0</v>
      </c>
      <c r="F106">
        <v>5</v>
      </c>
      <c r="H106" s="2">
        <f t="shared" si="72"/>
        <v>36</v>
      </c>
      <c r="J106" s="9">
        <v>1999</v>
      </c>
      <c r="K106" s="2">
        <f t="shared" si="73"/>
        <v>19</v>
      </c>
      <c r="L106" s="2">
        <f t="shared" si="74"/>
        <v>12</v>
      </c>
      <c r="M106" s="2">
        <f t="shared" si="75"/>
        <v>5</v>
      </c>
      <c r="N106" s="2">
        <f t="shared" si="76"/>
        <v>36</v>
      </c>
      <c r="Z106" s="9">
        <v>1999</v>
      </c>
      <c r="AA106" s="2">
        <f t="shared" si="71"/>
        <v>10275486</v>
      </c>
      <c r="AB106" s="2">
        <f t="shared" si="71"/>
        <v>2201660</v>
      </c>
      <c r="AC106" s="1">
        <f t="shared" si="71"/>
        <v>44368</v>
      </c>
      <c r="AD106" s="1">
        <f t="shared" si="71"/>
        <v>255327</v>
      </c>
      <c r="AE106" s="1">
        <f t="shared" si="71"/>
        <v>2334403</v>
      </c>
      <c r="AF106" s="1"/>
      <c r="AG106" s="2">
        <f t="shared" si="71"/>
        <v>15111244</v>
      </c>
      <c r="AJ106" s="9">
        <v>1999</v>
      </c>
      <c r="AK106" s="1">
        <f t="shared" si="77"/>
        <v>0.18490609592577908</v>
      </c>
      <c r="AL106" s="1">
        <f>(C106/AB106)*100000</f>
        <v>0.5450432855209251</v>
      </c>
      <c r="AM106" s="1">
        <f>(D106/AC106)*100000</f>
        <v>0</v>
      </c>
      <c r="AN106" s="1">
        <f>(E106/AD106)*100000</f>
        <v>0</v>
      </c>
      <c r="AO106" s="1">
        <f>(F106/AE106)*100000</f>
        <v>0.21418752460479187</v>
      </c>
      <c r="AP106" s="1"/>
      <c r="AQ106" s="1">
        <f t="shared" si="82"/>
        <v>0.23823319906686702</v>
      </c>
      <c r="AR106" s="1">
        <f t="shared" si="83"/>
        <v>0.18981829833210456</v>
      </c>
    </row>
    <row r="107" spans="1:14" s="4" customFormat="1" ht="12.75">
      <c r="A107" s="13" t="s">
        <v>13</v>
      </c>
      <c r="B107" s="21">
        <f aca="true" t="shared" si="84" ref="B107:G107">SUM(B90:B106)</f>
        <v>2565</v>
      </c>
      <c r="C107" s="21">
        <f t="shared" si="84"/>
        <v>3747</v>
      </c>
      <c r="D107" s="4">
        <f t="shared" si="84"/>
        <v>3</v>
      </c>
      <c r="E107" s="4">
        <f t="shared" si="84"/>
        <v>0</v>
      </c>
      <c r="F107" s="4">
        <f t="shared" si="84"/>
        <v>1321</v>
      </c>
      <c r="G107" s="4">
        <f t="shared" si="84"/>
        <v>0</v>
      </c>
      <c r="H107" s="21">
        <f t="shared" si="72"/>
        <v>7636</v>
      </c>
      <c r="J107" s="13" t="s">
        <v>13</v>
      </c>
      <c r="K107" s="21">
        <f>B107</f>
        <v>2565</v>
      </c>
      <c r="L107" s="21">
        <f>C107</f>
        <v>3747</v>
      </c>
      <c r="M107" s="21">
        <f t="shared" si="75"/>
        <v>1324</v>
      </c>
      <c r="N107" s="21">
        <f>H107</f>
        <v>7636</v>
      </c>
    </row>
    <row r="109" spans="26:33" ht="12.75">
      <c r="Z109" s="30" t="str">
        <f>CONCATENATE("Percent of Total Population, By Race: ",$A$1)</f>
        <v>Percent of Total Population, By Race: FLORIDA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85" ref="AA111:AE120">(AA90/$AG90)*100</f>
        <v>75.74679903403573</v>
      </c>
      <c r="AB111" s="2">
        <f t="shared" si="85"/>
        <v>13.349693205877648</v>
      </c>
      <c r="AC111" s="1">
        <f t="shared" si="85"/>
        <v>0.21302563377451655</v>
      </c>
      <c r="AD111" s="1">
        <f t="shared" si="85"/>
        <v>0.7943995653904974</v>
      </c>
      <c r="AE111" s="1">
        <f t="shared" si="85"/>
        <v>9.89608256092161</v>
      </c>
      <c r="AF111" s="1">
        <f>100-AA111-AB111</f>
        <v>10.90350776008662</v>
      </c>
      <c r="AG111" s="26">
        <f>AB111/AA111</f>
        <v>0.17624102108762585</v>
      </c>
    </row>
    <row r="112" spans="26:33" ht="12.75">
      <c r="Z112" s="9">
        <v>1984</v>
      </c>
      <c r="AA112" s="2">
        <f t="shared" si="85"/>
        <v>75.44551585581644</v>
      </c>
      <c r="AB112" s="2">
        <f t="shared" si="85"/>
        <v>13.271394675068876</v>
      </c>
      <c r="AC112" s="1">
        <f t="shared" si="85"/>
        <v>0.22049002917131455</v>
      </c>
      <c r="AD112" s="1">
        <f t="shared" si="85"/>
        <v>0.847295120315255</v>
      </c>
      <c r="AE112" s="1">
        <f t="shared" si="85"/>
        <v>10.215304319628114</v>
      </c>
      <c r="AF112" s="1">
        <f aca="true" t="shared" si="86" ref="AF112:AF127">100-AA112-AB112</f>
        <v>11.283089469114685</v>
      </c>
      <c r="AG112" s="26">
        <f aca="true" t="shared" si="87" ref="AG112:AG127">AB112/AA112</f>
        <v>0.17590700420727157</v>
      </c>
    </row>
    <row r="113" spans="26:33" ht="12.75">
      <c r="Z113" s="9">
        <v>1985</v>
      </c>
      <c r="AA113" s="2">
        <f t="shared" si="85"/>
        <v>75.13969278379415</v>
      </c>
      <c r="AB113" s="2">
        <f t="shared" si="85"/>
        <v>13.207118321574034</v>
      </c>
      <c r="AC113" s="1">
        <f t="shared" si="85"/>
        <v>0.22715742066514968</v>
      </c>
      <c r="AD113" s="1">
        <f t="shared" si="85"/>
        <v>0.8997583418574262</v>
      </c>
      <c r="AE113" s="1">
        <f t="shared" si="85"/>
        <v>10.52627313210924</v>
      </c>
      <c r="AF113" s="1">
        <f t="shared" si="86"/>
        <v>11.65318889463182</v>
      </c>
      <c r="AG113" s="26">
        <f t="shared" si="87"/>
        <v>0.1757675315438939</v>
      </c>
    </row>
    <row r="114" spans="26:33" ht="12.75">
      <c r="Z114" s="9">
        <v>1986</v>
      </c>
      <c r="AA114" s="2">
        <f t="shared" si="85"/>
        <v>74.81280118811657</v>
      </c>
      <c r="AB114" s="2">
        <f t="shared" si="85"/>
        <v>13.154750160745083</v>
      </c>
      <c r="AC114" s="1">
        <f t="shared" si="85"/>
        <v>0.23349390985693474</v>
      </c>
      <c r="AD114" s="1">
        <f t="shared" si="85"/>
        <v>0.9510914981064563</v>
      </c>
      <c r="AE114" s="1">
        <f t="shared" si="85"/>
        <v>10.847863243174954</v>
      </c>
      <c r="AF114" s="1">
        <f t="shared" si="86"/>
        <v>12.03244865113835</v>
      </c>
      <c r="AG114" s="26">
        <f t="shared" si="87"/>
        <v>0.17583555156112257</v>
      </c>
    </row>
    <row r="115" spans="26:33" ht="12.75">
      <c r="Z115" s="9">
        <v>1987</v>
      </c>
      <c r="AA115" s="2">
        <f t="shared" si="85"/>
        <v>74.43554624383623</v>
      </c>
      <c r="AB115" s="2">
        <f t="shared" si="85"/>
        <v>13.135897914423628</v>
      </c>
      <c r="AC115" s="1">
        <f t="shared" si="85"/>
        <v>0.23957876546795046</v>
      </c>
      <c r="AD115" s="1">
        <f t="shared" si="85"/>
        <v>0.9978572691354819</v>
      </c>
      <c r="AE115" s="1">
        <f t="shared" si="85"/>
        <v>11.191119807136719</v>
      </c>
      <c r="AF115" s="1">
        <f t="shared" si="86"/>
        <v>12.428555841740144</v>
      </c>
      <c r="AG115" s="26">
        <f t="shared" si="87"/>
        <v>0.17647345357543298</v>
      </c>
    </row>
    <row r="116" spans="26:33" ht="12.75">
      <c r="Z116" s="9">
        <v>1988</v>
      </c>
      <c r="AA116" s="2">
        <f t="shared" si="85"/>
        <v>74.00864898650809</v>
      </c>
      <c r="AB116" s="2">
        <f t="shared" si="85"/>
        <v>13.148616091463857</v>
      </c>
      <c r="AC116" s="1">
        <f t="shared" si="85"/>
        <v>0.24522173926716095</v>
      </c>
      <c r="AD116" s="1">
        <f t="shared" si="85"/>
        <v>1.0450405004285164</v>
      </c>
      <c r="AE116" s="1">
        <f t="shared" si="85"/>
        <v>11.552472682332374</v>
      </c>
      <c r="AF116" s="1">
        <f t="shared" si="86"/>
        <v>12.84273492202805</v>
      </c>
      <c r="AG116" s="26">
        <f t="shared" si="87"/>
        <v>0.17766323627743663</v>
      </c>
    </row>
    <row r="117" spans="26:33" ht="12.75">
      <c r="Z117" s="9">
        <v>1989</v>
      </c>
      <c r="AA117" s="2">
        <f t="shared" si="85"/>
        <v>73.61492091219576</v>
      </c>
      <c r="AB117" s="2">
        <f t="shared" si="85"/>
        <v>13.148211948890173</v>
      </c>
      <c r="AC117" s="1">
        <f t="shared" si="85"/>
        <v>0.2504406251567727</v>
      </c>
      <c r="AD117" s="1">
        <f t="shared" si="85"/>
        <v>1.0939388937535124</v>
      </c>
      <c r="AE117" s="1">
        <f t="shared" si="85"/>
        <v>11.892487620003788</v>
      </c>
      <c r="AF117" s="1">
        <f t="shared" si="86"/>
        <v>13.23686713891407</v>
      </c>
      <c r="AG117" s="26">
        <f t="shared" si="87"/>
        <v>0.17860797493177655</v>
      </c>
    </row>
    <row r="118" spans="26:33" ht="12.75">
      <c r="Z118" s="9">
        <v>1990</v>
      </c>
      <c r="AA118" s="2">
        <f t="shared" si="85"/>
        <v>73.12007306601099</v>
      </c>
      <c r="AB118" s="2">
        <f t="shared" si="85"/>
        <v>13.230102244022197</v>
      </c>
      <c r="AC118" s="1">
        <f t="shared" si="85"/>
        <v>0.2550397073672462</v>
      </c>
      <c r="AD118" s="1">
        <f t="shared" si="85"/>
        <v>1.1447981370932525</v>
      </c>
      <c r="AE118" s="1">
        <f t="shared" si="85"/>
        <v>12.24998684550633</v>
      </c>
      <c r="AF118" s="1">
        <f t="shared" si="86"/>
        <v>13.649824689966815</v>
      </c>
      <c r="AG118" s="26">
        <f t="shared" si="87"/>
        <v>0.18093666607907227</v>
      </c>
    </row>
    <row r="119" spans="26:33" ht="12.75">
      <c r="Z119" s="9">
        <v>1991</v>
      </c>
      <c r="AA119" s="2">
        <f t="shared" si="85"/>
        <v>72.65529312358474</v>
      </c>
      <c r="AB119" s="2">
        <f t="shared" si="85"/>
        <v>13.364794769884819</v>
      </c>
      <c r="AC119" s="1">
        <f t="shared" si="85"/>
        <v>0.260980532220294</v>
      </c>
      <c r="AD119" s="1">
        <f t="shared" si="85"/>
        <v>1.2063662003159337</v>
      </c>
      <c r="AE119" s="1">
        <f t="shared" si="85"/>
        <v>12.512565373994214</v>
      </c>
      <c r="AF119" s="1">
        <f t="shared" si="86"/>
        <v>13.97991210653044</v>
      </c>
      <c r="AG119" s="26">
        <f t="shared" si="87"/>
        <v>0.1839479850029874</v>
      </c>
    </row>
    <row r="120" spans="26:33" ht="12.75">
      <c r="Z120" s="9">
        <v>1992</v>
      </c>
      <c r="AA120" s="2">
        <f t="shared" si="85"/>
        <v>72.12916912721612</v>
      </c>
      <c r="AB120" s="2">
        <f t="shared" si="85"/>
        <v>13.558611676240439</v>
      </c>
      <c r="AC120" s="1">
        <f t="shared" si="85"/>
        <v>0.26523951713375454</v>
      </c>
      <c r="AD120" s="1">
        <f t="shared" si="85"/>
        <v>1.266004061526386</v>
      </c>
      <c r="AE120" s="1">
        <f t="shared" si="85"/>
        <v>12.780975617883305</v>
      </c>
      <c r="AF120" s="1">
        <f t="shared" si="86"/>
        <v>14.312219196543445</v>
      </c>
      <c r="AG120" s="26">
        <f t="shared" si="87"/>
        <v>0.1879768177050086</v>
      </c>
    </row>
    <row r="121" spans="26:33" ht="12.75">
      <c r="Z121" s="9">
        <v>1993</v>
      </c>
      <c r="AA121" s="2">
        <f aca="true" t="shared" si="88" ref="AA121:AE127">(AA100/$AG100)*100</f>
        <v>71.61694969363609</v>
      </c>
      <c r="AB121" s="2">
        <f t="shared" si="88"/>
        <v>13.712219693263464</v>
      </c>
      <c r="AC121" s="1">
        <f t="shared" si="88"/>
        <v>0.27047616186363416</v>
      </c>
      <c r="AD121" s="1">
        <f t="shared" si="88"/>
        <v>1.3379717481771554</v>
      </c>
      <c r="AE121" s="1">
        <f t="shared" si="88"/>
        <v>13.062382703059658</v>
      </c>
      <c r="AF121" s="1">
        <f t="shared" si="86"/>
        <v>14.67083061310045</v>
      </c>
      <c r="AG121" s="26">
        <f t="shared" si="87"/>
        <v>0.1914661229209255</v>
      </c>
    </row>
    <row r="122" spans="26:33" ht="12.75">
      <c r="Z122" s="9">
        <v>1994</v>
      </c>
      <c r="AA122" s="2">
        <f t="shared" si="88"/>
        <v>71.04988197078916</v>
      </c>
      <c r="AB122" s="2">
        <f t="shared" si="88"/>
        <v>13.872711809754016</v>
      </c>
      <c r="AC122" s="1">
        <f t="shared" si="88"/>
        <v>0.27304506196121736</v>
      </c>
      <c r="AD122" s="1">
        <f t="shared" si="88"/>
        <v>1.399783896028291</v>
      </c>
      <c r="AE122" s="1">
        <f t="shared" si="88"/>
        <v>13.404577261467326</v>
      </c>
      <c r="AF122" s="1">
        <f t="shared" si="86"/>
        <v>15.077406219456826</v>
      </c>
      <c r="AG122" s="26">
        <f t="shared" si="87"/>
        <v>0.19525312956125</v>
      </c>
    </row>
    <row r="123" spans="26:33" ht="12.75">
      <c r="Z123" s="9">
        <v>1995</v>
      </c>
      <c r="AA123" s="2">
        <f t="shared" si="88"/>
        <v>70.40304741430327</v>
      </c>
      <c r="AB123" s="2">
        <f t="shared" si="88"/>
        <v>14.000638543719907</v>
      </c>
      <c r="AC123" s="1">
        <f t="shared" si="88"/>
        <v>0.27786309631104594</v>
      </c>
      <c r="AD123" s="1">
        <f t="shared" si="88"/>
        <v>1.4694682977988007</v>
      </c>
      <c r="AE123" s="1">
        <f t="shared" si="88"/>
        <v>13.848982647866967</v>
      </c>
      <c r="AF123" s="1">
        <f t="shared" si="86"/>
        <v>15.59631404197682</v>
      </c>
      <c r="AG123" s="26">
        <f t="shared" si="87"/>
        <v>0.1988640983298615</v>
      </c>
    </row>
    <row r="124" spans="26:33" ht="12.75">
      <c r="Z124" s="9">
        <v>1996</v>
      </c>
      <c r="AA124" s="2">
        <f t="shared" si="88"/>
        <v>69.7488880329268</v>
      </c>
      <c r="AB124" s="2">
        <f t="shared" si="88"/>
        <v>14.12384120204249</v>
      </c>
      <c r="AC124" s="1">
        <f t="shared" si="88"/>
        <v>0.2817304411179912</v>
      </c>
      <c r="AD124" s="1">
        <f t="shared" si="88"/>
        <v>1.5318109330542067</v>
      </c>
      <c r="AE124" s="1">
        <f t="shared" si="88"/>
        <v>14.313729390858516</v>
      </c>
      <c r="AF124" s="1">
        <f t="shared" si="86"/>
        <v>16.12727076503071</v>
      </c>
      <c r="AG124" s="26">
        <f t="shared" si="87"/>
        <v>0.20249557520364997</v>
      </c>
    </row>
    <row r="125" spans="26:33" ht="12.75">
      <c r="Z125" s="9">
        <v>1997</v>
      </c>
      <c r="AA125" s="2">
        <f t="shared" si="88"/>
        <v>69.14414626090095</v>
      </c>
      <c r="AB125" s="2">
        <f t="shared" si="88"/>
        <v>14.286011026094181</v>
      </c>
      <c r="AC125" s="1">
        <f t="shared" si="88"/>
        <v>0.28780217048561807</v>
      </c>
      <c r="AD125" s="1">
        <f t="shared" si="88"/>
        <v>1.5953103344945125</v>
      </c>
      <c r="AE125" s="1">
        <f t="shared" si="88"/>
        <v>14.686730208024734</v>
      </c>
      <c r="AF125" s="1">
        <f t="shared" si="86"/>
        <v>16.569842713004867</v>
      </c>
      <c r="AG125" s="26">
        <f t="shared" si="87"/>
        <v>0.2066120098177062</v>
      </c>
    </row>
    <row r="126" spans="26:33" ht="12.75">
      <c r="Z126" s="9">
        <v>1998</v>
      </c>
      <c r="AA126" s="2">
        <f t="shared" si="88"/>
        <v>68.59673482365109</v>
      </c>
      <c r="AB126" s="2">
        <f t="shared" si="88"/>
        <v>14.427333090514436</v>
      </c>
      <c r="AC126" s="1">
        <f t="shared" si="88"/>
        <v>0.29139609464034294</v>
      </c>
      <c r="AD126" s="1">
        <f t="shared" si="88"/>
        <v>1.6476670939474372</v>
      </c>
      <c r="AE126" s="1">
        <f t="shared" si="88"/>
        <v>15.036868897246688</v>
      </c>
      <c r="AF126" s="1">
        <f t="shared" si="86"/>
        <v>16.975932085834472</v>
      </c>
      <c r="AG126" s="26">
        <f t="shared" si="87"/>
        <v>0.2103209887118434</v>
      </c>
    </row>
    <row r="127" spans="26:33" ht="12.75">
      <c r="Z127" s="9">
        <v>1999</v>
      </c>
      <c r="AA127" s="2">
        <f t="shared" si="88"/>
        <v>67.99894171518903</v>
      </c>
      <c r="AB127" s="2">
        <f t="shared" si="88"/>
        <v>14.56968069604329</v>
      </c>
      <c r="AC127" s="1">
        <f t="shared" si="88"/>
        <v>0.29360918267218766</v>
      </c>
      <c r="AD127" s="1">
        <f t="shared" si="88"/>
        <v>1.6896491116151653</v>
      </c>
      <c r="AE127" s="1">
        <f t="shared" si="88"/>
        <v>15.448119294480323</v>
      </c>
      <c r="AF127" s="1">
        <f t="shared" si="86"/>
        <v>17.431377588767674</v>
      </c>
      <c r="AG127" s="26">
        <f t="shared" si="87"/>
        <v>0.21426334481892145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38</v>
      </c>
    </row>
    <row r="2" spans="1:14" ht="28.5" customHeight="1">
      <c r="A2" s="31" t="str">
        <f>CONCATENATE("New Admissions for Violent Offenses, BW Only: ",$A$1)</f>
        <v>New Admissions for Violent Offenses, BW Only: FLORIDA</v>
      </c>
      <c r="B2" s="31"/>
      <c r="C2" s="31"/>
      <c r="D2" s="31"/>
      <c r="F2" s="31" t="str">
        <f>CONCATENATE("Total Population, BW Only: ",$A$1)</f>
        <v>Total Population, BW Only: FLORIDA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FLORIDA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F4" s="9">
        <v>1983</v>
      </c>
      <c r="G4" s="2"/>
      <c r="I4" s="1"/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F5" s="9">
        <v>1984</v>
      </c>
      <c r="G5" s="2"/>
      <c r="I5" s="1"/>
      <c r="K5" s="9">
        <f aca="true" t="shared" si="0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>
        <v>1545</v>
      </c>
      <c r="C6">
        <v>1296</v>
      </c>
      <c r="D6">
        <v>2841</v>
      </c>
      <c r="F6" s="9">
        <v>1985</v>
      </c>
      <c r="G6" s="2">
        <v>8529226</v>
      </c>
      <c r="H6">
        <v>1499161</v>
      </c>
      <c r="I6" s="1">
        <f aca="true" t="shared" si="1" ref="I6:I20">G6+H6</f>
        <v>10028387</v>
      </c>
      <c r="K6" s="9">
        <f t="shared" si="0"/>
        <v>1985</v>
      </c>
      <c r="L6" s="1">
        <f aca="true" t="shared" si="2" ref="L6:L20">(B6/G6)*100000</f>
        <v>18.114187617962052</v>
      </c>
      <c r="M6" s="1">
        <f aca="true" t="shared" si="3" ref="M6:N19">(C6/H6)*100000</f>
        <v>86.44835344569397</v>
      </c>
      <c r="N6" s="1">
        <f t="shared" si="3"/>
        <v>28.32958081892931</v>
      </c>
      <c r="P6" s="6"/>
      <c r="Q6" s="6"/>
      <c r="R6" s="6"/>
      <c r="S6" s="6"/>
    </row>
    <row r="7" spans="1:19" ht="12.75">
      <c r="A7" s="9">
        <v>1986</v>
      </c>
      <c r="F7" s="9">
        <v>1986</v>
      </c>
      <c r="G7" s="2"/>
      <c r="I7" s="1"/>
      <c r="K7" s="9">
        <f t="shared" si="0"/>
        <v>1986</v>
      </c>
      <c r="L7" s="1"/>
      <c r="M7" s="1"/>
      <c r="N7" s="1"/>
      <c r="P7" s="6"/>
      <c r="Q7" s="6"/>
      <c r="R7" s="6"/>
      <c r="S7" s="6"/>
    </row>
    <row r="8" spans="1:19" ht="12.75">
      <c r="A8" s="9">
        <v>1987</v>
      </c>
      <c r="F8" s="9">
        <v>1987</v>
      </c>
      <c r="G8" s="2"/>
      <c r="I8" s="1"/>
      <c r="K8" s="9">
        <f t="shared" si="0"/>
        <v>1987</v>
      </c>
      <c r="L8" s="1"/>
      <c r="M8" s="1"/>
      <c r="N8" s="1"/>
      <c r="P8" s="6"/>
      <c r="Q8" s="6"/>
      <c r="R8" s="6"/>
      <c r="S8" s="6"/>
    </row>
    <row r="9" spans="1:19" ht="12.75">
      <c r="A9" s="9">
        <v>1988</v>
      </c>
      <c r="B9">
        <v>2199</v>
      </c>
      <c r="C9">
        <v>2378</v>
      </c>
      <c r="D9">
        <v>4577</v>
      </c>
      <c r="F9" s="9">
        <v>1988</v>
      </c>
      <c r="G9" s="2">
        <v>9107810</v>
      </c>
      <c r="H9">
        <v>1618123</v>
      </c>
      <c r="I9" s="1">
        <f t="shared" si="1"/>
        <v>10725933</v>
      </c>
      <c r="K9" s="9">
        <f t="shared" si="0"/>
        <v>1988</v>
      </c>
      <c r="L9" s="1">
        <f t="shared" si="2"/>
        <v>24.144113678260748</v>
      </c>
      <c r="M9" s="1">
        <f t="shared" si="3"/>
        <v>146.96039794255444</v>
      </c>
      <c r="N9" s="1">
        <f t="shared" si="3"/>
        <v>42.67227848616992</v>
      </c>
      <c r="P9" s="6"/>
      <c r="Q9" s="6"/>
      <c r="R9" s="6"/>
      <c r="S9" s="6"/>
    </row>
    <row r="10" spans="1:19" ht="12.75">
      <c r="A10" s="9">
        <v>1989</v>
      </c>
      <c r="B10">
        <v>2339</v>
      </c>
      <c r="C10">
        <v>2942</v>
      </c>
      <c r="D10">
        <v>5281</v>
      </c>
      <c r="F10" s="9">
        <v>1989</v>
      </c>
      <c r="G10" s="2">
        <v>9303252</v>
      </c>
      <c r="H10">
        <v>1661635</v>
      </c>
      <c r="I10" s="1">
        <f t="shared" si="1"/>
        <v>10964887</v>
      </c>
      <c r="K10" s="9">
        <f t="shared" si="0"/>
        <v>1989</v>
      </c>
      <c r="L10" s="1">
        <f t="shared" si="2"/>
        <v>25.141746133502565</v>
      </c>
      <c r="M10" s="1">
        <f t="shared" si="3"/>
        <v>177.05452761888142</v>
      </c>
      <c r="N10" s="1">
        <f t="shared" si="3"/>
        <v>48.16283104422326</v>
      </c>
      <c r="P10" s="6"/>
      <c r="Q10" s="6"/>
      <c r="R10" s="6"/>
      <c r="S10" s="6"/>
    </row>
    <row r="11" spans="1:19" ht="12.75">
      <c r="A11" s="9">
        <v>1990</v>
      </c>
      <c r="B11">
        <v>2318</v>
      </c>
      <c r="C11">
        <v>2827</v>
      </c>
      <c r="D11">
        <v>5145</v>
      </c>
      <c r="F11" s="9">
        <v>1990</v>
      </c>
      <c r="G11" s="2">
        <v>9519038</v>
      </c>
      <c r="H11">
        <v>1722343</v>
      </c>
      <c r="I11" s="1">
        <f t="shared" si="1"/>
        <v>11241381</v>
      </c>
      <c r="K11" s="9">
        <f t="shared" si="0"/>
        <v>1990</v>
      </c>
      <c r="L11" s="1">
        <f t="shared" si="2"/>
        <v>24.351200194809604</v>
      </c>
      <c r="M11" s="1">
        <f t="shared" si="3"/>
        <v>164.13687633647885</v>
      </c>
      <c r="N11" s="1">
        <f t="shared" si="3"/>
        <v>45.76839802867637</v>
      </c>
      <c r="P11" s="6"/>
      <c r="Q11" s="6"/>
      <c r="R11" s="6"/>
      <c r="S11" s="6"/>
    </row>
    <row r="12" spans="1:19" ht="12.75">
      <c r="A12" s="9">
        <v>1991</v>
      </c>
      <c r="B12">
        <v>2208</v>
      </c>
      <c r="C12">
        <v>2716</v>
      </c>
      <c r="D12">
        <v>4924</v>
      </c>
      <c r="F12" s="9">
        <v>1991</v>
      </c>
      <c r="G12" s="2">
        <v>9655523</v>
      </c>
      <c r="H12">
        <v>1776114</v>
      </c>
      <c r="I12" s="1">
        <f t="shared" si="1"/>
        <v>11431637</v>
      </c>
      <c r="K12" s="9">
        <f t="shared" si="0"/>
        <v>1991</v>
      </c>
      <c r="L12" s="1">
        <f t="shared" si="2"/>
        <v>22.867741084558546</v>
      </c>
      <c r="M12" s="1">
        <f t="shared" si="3"/>
        <v>152.918112238291</v>
      </c>
      <c r="N12" s="1">
        <f t="shared" si="3"/>
        <v>43.07344608650537</v>
      </c>
      <c r="P12" s="6"/>
      <c r="Q12" s="6"/>
      <c r="R12" s="6"/>
      <c r="S12" s="6"/>
    </row>
    <row r="13" spans="1:19" ht="12.75">
      <c r="A13" s="9">
        <v>1992</v>
      </c>
      <c r="B13">
        <v>2280</v>
      </c>
      <c r="C13">
        <v>2482</v>
      </c>
      <c r="D13">
        <v>4762</v>
      </c>
      <c r="F13" s="9">
        <v>1992</v>
      </c>
      <c r="G13" s="2">
        <v>9740882</v>
      </c>
      <c r="H13">
        <v>1831060</v>
      </c>
      <c r="I13" s="1">
        <f t="shared" si="1"/>
        <v>11571942</v>
      </c>
      <c r="K13" s="9">
        <f t="shared" si="0"/>
        <v>1992</v>
      </c>
      <c r="L13" s="1">
        <f t="shared" si="2"/>
        <v>23.406504667647138</v>
      </c>
      <c r="M13" s="1">
        <f t="shared" si="3"/>
        <v>135.54990005788997</v>
      </c>
      <c r="N13" s="1">
        <f t="shared" si="3"/>
        <v>41.15126052308247</v>
      </c>
      <c r="P13" s="6"/>
      <c r="Q13" s="6"/>
      <c r="R13" s="6"/>
      <c r="S13" s="6"/>
    </row>
    <row r="14" spans="1:19" ht="12.75">
      <c r="A14" s="9">
        <v>1993</v>
      </c>
      <c r="B14">
        <v>2196</v>
      </c>
      <c r="C14">
        <v>2393</v>
      </c>
      <c r="D14">
        <v>4589</v>
      </c>
      <c r="F14" s="9">
        <v>1993</v>
      </c>
      <c r="G14" s="2">
        <v>9821257</v>
      </c>
      <c r="H14" s="2">
        <v>1880438</v>
      </c>
      <c r="I14" s="1">
        <f t="shared" si="1"/>
        <v>11701695</v>
      </c>
      <c r="K14" s="9">
        <f t="shared" si="0"/>
        <v>1993</v>
      </c>
      <c r="L14" s="1">
        <f t="shared" si="2"/>
        <v>22.35966333026414</v>
      </c>
      <c r="M14" s="1">
        <f t="shared" si="3"/>
        <v>127.25758573268568</v>
      </c>
      <c r="N14" s="1">
        <f t="shared" si="3"/>
        <v>39.216540851560396</v>
      </c>
      <c r="P14" s="6"/>
      <c r="Q14" s="6"/>
      <c r="R14" s="6"/>
      <c r="S14" s="6"/>
    </row>
    <row r="15" spans="1:19" ht="12.75">
      <c r="A15" s="9">
        <v>1994</v>
      </c>
      <c r="B15">
        <v>2002</v>
      </c>
      <c r="C15">
        <v>2145</v>
      </c>
      <c r="D15">
        <v>4147</v>
      </c>
      <c r="F15" s="9">
        <v>1994</v>
      </c>
      <c r="G15" s="2">
        <v>9919841</v>
      </c>
      <c r="H15" s="2">
        <v>1936880</v>
      </c>
      <c r="I15" s="1">
        <f t="shared" si="1"/>
        <v>11856721</v>
      </c>
      <c r="K15" s="9">
        <f t="shared" si="0"/>
        <v>1994</v>
      </c>
      <c r="L15" s="1">
        <f t="shared" si="2"/>
        <v>20.181775090951557</v>
      </c>
      <c r="M15" s="1">
        <f t="shared" si="3"/>
        <v>110.74511585642891</v>
      </c>
      <c r="N15" s="1">
        <f t="shared" si="3"/>
        <v>34.97594318024351</v>
      </c>
      <c r="P15" s="6"/>
      <c r="Q15" s="6"/>
      <c r="R15" s="6"/>
      <c r="S15" s="6"/>
    </row>
    <row r="16" spans="1:19" ht="12.75">
      <c r="A16" s="9">
        <v>1995</v>
      </c>
      <c r="B16">
        <v>2126</v>
      </c>
      <c r="C16">
        <v>2221</v>
      </c>
      <c r="D16">
        <v>4347</v>
      </c>
      <c r="F16" s="9">
        <v>1995</v>
      </c>
      <c r="G16" s="2">
        <v>9986956</v>
      </c>
      <c r="H16" s="2">
        <v>1986047</v>
      </c>
      <c r="I16" s="1">
        <f t="shared" si="1"/>
        <v>11973003</v>
      </c>
      <c r="K16" s="9">
        <f t="shared" si="0"/>
        <v>1995</v>
      </c>
      <c r="L16" s="1">
        <f t="shared" si="2"/>
        <v>21.287767764271717</v>
      </c>
      <c r="M16" s="1">
        <f t="shared" si="3"/>
        <v>111.83018327360834</v>
      </c>
      <c r="N16" s="1">
        <f t="shared" si="3"/>
        <v>36.30668095547959</v>
      </c>
      <c r="P16" s="6"/>
      <c r="Q16" s="6"/>
      <c r="R16" s="6"/>
      <c r="S16" s="6"/>
    </row>
    <row r="17" spans="1:19" ht="12.75">
      <c r="A17" s="9">
        <v>1996</v>
      </c>
      <c r="B17">
        <v>2218</v>
      </c>
      <c r="C17">
        <v>2248</v>
      </c>
      <c r="D17">
        <v>4466</v>
      </c>
      <c r="F17" s="9">
        <v>1996</v>
      </c>
      <c r="G17" s="2">
        <v>10062610</v>
      </c>
      <c r="H17" s="2">
        <v>2037634</v>
      </c>
      <c r="I17" s="1">
        <f t="shared" si="1"/>
        <v>12100244</v>
      </c>
      <c r="K17" s="9">
        <f t="shared" si="0"/>
        <v>1996</v>
      </c>
      <c r="L17" s="1">
        <f t="shared" si="2"/>
        <v>22.04199506887378</v>
      </c>
      <c r="M17" s="1">
        <f t="shared" si="3"/>
        <v>110.32403267711474</v>
      </c>
      <c r="N17" s="1">
        <f t="shared" si="3"/>
        <v>36.908346641604915</v>
      </c>
      <c r="P17" s="6"/>
      <c r="Q17" s="6"/>
      <c r="R17" s="6"/>
      <c r="S17" s="6"/>
    </row>
    <row r="18" spans="1:19" ht="12.75">
      <c r="A18" s="9">
        <v>1997</v>
      </c>
      <c r="B18">
        <v>2162</v>
      </c>
      <c r="C18">
        <v>2328</v>
      </c>
      <c r="D18">
        <v>4490</v>
      </c>
      <c r="F18" s="9">
        <v>1997</v>
      </c>
      <c r="G18" s="2">
        <v>10152677</v>
      </c>
      <c r="H18" s="2">
        <v>2097665</v>
      </c>
      <c r="I18" s="1">
        <f t="shared" si="1"/>
        <v>12250342</v>
      </c>
      <c r="K18" s="9">
        <f t="shared" si="0"/>
        <v>1997</v>
      </c>
      <c r="L18" s="1">
        <f t="shared" si="2"/>
        <v>21.29487621836093</v>
      </c>
      <c r="M18" s="1">
        <f t="shared" si="3"/>
        <v>110.98054265099528</v>
      </c>
      <c r="N18" s="1">
        <f t="shared" si="3"/>
        <v>36.652037959430025</v>
      </c>
      <c r="P18" s="6"/>
      <c r="Q18" s="6"/>
      <c r="R18" s="6"/>
      <c r="S18" s="6"/>
    </row>
    <row r="19" spans="1:19" ht="12.75">
      <c r="A19" s="9">
        <v>1998</v>
      </c>
      <c r="B19">
        <v>2256</v>
      </c>
      <c r="C19">
        <v>2240</v>
      </c>
      <c r="D19">
        <v>4496</v>
      </c>
      <c r="F19" s="9">
        <v>1998</v>
      </c>
      <c r="G19" s="2">
        <v>10226559</v>
      </c>
      <c r="H19" s="2">
        <v>2150860</v>
      </c>
      <c r="I19" s="1">
        <f t="shared" si="1"/>
        <v>12377419</v>
      </c>
      <c r="K19" s="9">
        <f t="shared" si="0"/>
        <v>1998</v>
      </c>
      <c r="L19" s="1">
        <f t="shared" si="2"/>
        <v>22.060206174921593</v>
      </c>
      <c r="M19" s="1">
        <f t="shared" si="3"/>
        <v>104.14438875612545</v>
      </c>
      <c r="N19" s="1">
        <f t="shared" si="3"/>
        <v>36.32421266501522</v>
      </c>
      <c r="P19" s="6"/>
      <c r="Q19" s="6"/>
      <c r="R19" s="6"/>
      <c r="S19" s="6"/>
    </row>
    <row r="20" spans="1:14" ht="12.75">
      <c r="A20" s="9">
        <v>1999</v>
      </c>
      <c r="B20">
        <v>2199</v>
      </c>
      <c r="C20">
        <v>2239</v>
      </c>
      <c r="D20">
        <v>4438</v>
      </c>
      <c r="F20" s="9">
        <v>1999</v>
      </c>
      <c r="G20" s="2">
        <v>10275486</v>
      </c>
      <c r="H20" s="2">
        <v>2201660</v>
      </c>
      <c r="I20" s="1">
        <f t="shared" si="1"/>
        <v>12477146</v>
      </c>
      <c r="K20" s="9">
        <f t="shared" si="0"/>
        <v>1999</v>
      </c>
      <c r="L20" s="1">
        <f t="shared" si="2"/>
        <v>21.400447628462537</v>
      </c>
      <c r="M20" s="1">
        <f>(C20/H20)*100000</f>
        <v>101.69599302344594</v>
      </c>
      <c r="N20" s="1">
        <f>(D20/I20)*100000</f>
        <v>35.569031571803364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FLORIDA</v>
      </c>
      <c r="B22" s="31"/>
      <c r="C22" s="31"/>
      <c r="D22" s="31"/>
      <c r="F22" s="31" t="str">
        <f>CONCATENATE("Total Population, BW Only: ",$A$1)</f>
        <v>Total Population, BW Only: FLORIDA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FLORIDA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F24" s="9">
        <f>F4</f>
        <v>1983</v>
      </c>
      <c r="G24" s="1"/>
      <c r="H24" s="1"/>
      <c r="I24" s="1"/>
      <c r="K24" s="9">
        <f>F24</f>
        <v>1983</v>
      </c>
      <c r="L24" s="1"/>
      <c r="M24" s="1"/>
      <c r="N24" s="1"/>
    </row>
    <row r="25" spans="1:14" ht="12.75">
      <c r="A25" s="9">
        <v>1984</v>
      </c>
      <c r="F25" s="9">
        <f aca="true" t="shared" si="4" ref="F25:F40">F5</f>
        <v>1984</v>
      </c>
      <c r="G25" s="1"/>
      <c r="H25" s="1"/>
      <c r="I25" s="1"/>
      <c r="K25" s="9">
        <f aca="true" t="shared" si="5" ref="K25:K40">F25</f>
        <v>1984</v>
      </c>
      <c r="L25" s="1"/>
      <c r="M25" s="1"/>
      <c r="N25" s="1"/>
    </row>
    <row r="26" spans="1:14" ht="12.75">
      <c r="A26" s="9">
        <v>1985</v>
      </c>
      <c r="B26">
        <v>2079</v>
      </c>
      <c r="C26">
        <v>2476</v>
      </c>
      <c r="D26">
        <v>4555</v>
      </c>
      <c r="F26" s="9">
        <f t="shared" si="4"/>
        <v>1985</v>
      </c>
      <c r="G26" s="1">
        <f aca="true" t="shared" si="6" ref="G26:I40">G6</f>
        <v>8529226</v>
      </c>
      <c r="H26" s="1">
        <f t="shared" si="6"/>
        <v>1499161</v>
      </c>
      <c r="I26" s="1">
        <f t="shared" si="6"/>
        <v>10028387</v>
      </c>
      <c r="K26" s="9">
        <f t="shared" si="5"/>
        <v>1985</v>
      </c>
      <c r="L26" s="1">
        <f aca="true" t="shared" si="7" ref="L26:L40">(B26/G26)*100000</f>
        <v>24.37501362960719</v>
      </c>
      <c r="M26" s="1">
        <f aca="true" t="shared" si="8" ref="M26:M40">(C26/H26)*100000</f>
        <v>165.1590456261869</v>
      </c>
      <c r="N26" s="1">
        <f aca="true" t="shared" si="9" ref="N26:N40">(D26/I26)*100000</f>
        <v>45.4210632278152</v>
      </c>
    </row>
    <row r="27" spans="1:14" ht="12.75">
      <c r="A27" s="9">
        <v>1986</v>
      </c>
      <c r="F27" s="9">
        <f t="shared" si="4"/>
        <v>1986</v>
      </c>
      <c r="G27" s="1"/>
      <c r="H27" s="1"/>
      <c r="I27" s="1"/>
      <c r="K27" s="9">
        <f t="shared" si="5"/>
        <v>1986</v>
      </c>
      <c r="L27" s="1"/>
      <c r="M27" s="1"/>
      <c r="N27" s="1"/>
    </row>
    <row r="28" spans="1:14" ht="12.75">
      <c r="A28" s="9">
        <v>1987</v>
      </c>
      <c r="F28" s="9">
        <f t="shared" si="4"/>
        <v>1987</v>
      </c>
      <c r="G28" s="1"/>
      <c r="H28" s="1"/>
      <c r="I28" s="1"/>
      <c r="K28" s="9">
        <f t="shared" si="5"/>
        <v>1987</v>
      </c>
      <c r="L28" s="1"/>
      <c r="M28" s="1"/>
      <c r="N28" s="1"/>
    </row>
    <row r="29" spans="1:14" ht="12.75">
      <c r="A29" s="9">
        <v>1988</v>
      </c>
      <c r="B29">
        <v>3566</v>
      </c>
      <c r="C29">
        <v>5705</v>
      </c>
      <c r="D29">
        <v>9271</v>
      </c>
      <c r="F29" s="9">
        <f t="shared" si="4"/>
        <v>1988</v>
      </c>
      <c r="G29" s="1">
        <f t="shared" si="6"/>
        <v>9107810</v>
      </c>
      <c r="H29" s="1">
        <f t="shared" si="6"/>
        <v>1618123</v>
      </c>
      <c r="I29" s="1">
        <f t="shared" si="6"/>
        <v>10725933</v>
      </c>
      <c r="K29" s="9">
        <f t="shared" si="5"/>
        <v>1988</v>
      </c>
      <c r="L29" s="1">
        <f t="shared" si="7"/>
        <v>39.153210266793</v>
      </c>
      <c r="M29" s="1">
        <f t="shared" si="8"/>
        <v>352.5689950640341</v>
      </c>
      <c r="N29" s="1">
        <f t="shared" si="9"/>
        <v>86.4353711700418</v>
      </c>
    </row>
    <row r="30" spans="1:14" ht="12.75">
      <c r="A30" s="9">
        <v>1989</v>
      </c>
      <c r="B30">
        <v>4232</v>
      </c>
      <c r="C30">
        <v>6660</v>
      </c>
      <c r="D30">
        <v>10892</v>
      </c>
      <c r="F30" s="9">
        <f t="shared" si="4"/>
        <v>1989</v>
      </c>
      <c r="G30" s="1">
        <f t="shared" si="6"/>
        <v>9303252</v>
      </c>
      <c r="H30" s="1">
        <f t="shared" si="6"/>
        <v>1661635</v>
      </c>
      <c r="I30" s="1">
        <f t="shared" si="6"/>
        <v>10964887</v>
      </c>
      <c r="K30" s="9">
        <f t="shared" si="5"/>
        <v>1989</v>
      </c>
      <c r="L30" s="1">
        <f t="shared" si="7"/>
        <v>45.48946970371221</v>
      </c>
      <c r="M30" s="1">
        <f t="shared" si="8"/>
        <v>400.8100455274474</v>
      </c>
      <c r="N30" s="1">
        <f t="shared" si="9"/>
        <v>99.33526902739627</v>
      </c>
    </row>
    <row r="31" spans="1:14" ht="12.75">
      <c r="A31" s="9">
        <v>1990</v>
      </c>
      <c r="B31">
        <v>3747</v>
      </c>
      <c r="C31">
        <v>5491</v>
      </c>
      <c r="D31">
        <v>9238</v>
      </c>
      <c r="F31" s="9">
        <f t="shared" si="4"/>
        <v>1990</v>
      </c>
      <c r="G31" s="1">
        <f t="shared" si="6"/>
        <v>9519038</v>
      </c>
      <c r="H31" s="1">
        <f t="shared" si="6"/>
        <v>1722343</v>
      </c>
      <c r="I31" s="1">
        <f t="shared" si="6"/>
        <v>11241381</v>
      </c>
      <c r="K31" s="9">
        <f t="shared" si="5"/>
        <v>1990</v>
      </c>
      <c r="L31" s="1">
        <f t="shared" si="7"/>
        <v>39.36322136753735</v>
      </c>
      <c r="M31" s="1">
        <f t="shared" si="8"/>
        <v>318.8099002347384</v>
      </c>
      <c r="N31" s="1">
        <f t="shared" si="9"/>
        <v>82.17851525537654</v>
      </c>
    </row>
    <row r="32" spans="1:14" ht="12.75">
      <c r="A32" s="9">
        <v>1991</v>
      </c>
      <c r="B32">
        <v>3160</v>
      </c>
      <c r="C32">
        <v>4757</v>
      </c>
      <c r="D32">
        <v>7917</v>
      </c>
      <c r="F32" s="9">
        <f t="shared" si="4"/>
        <v>1991</v>
      </c>
      <c r="G32" s="1">
        <f t="shared" si="6"/>
        <v>9655523</v>
      </c>
      <c r="H32" s="1">
        <f t="shared" si="6"/>
        <v>1776114</v>
      </c>
      <c r="I32" s="1">
        <f t="shared" si="6"/>
        <v>11431637</v>
      </c>
      <c r="K32" s="9">
        <f t="shared" si="5"/>
        <v>1991</v>
      </c>
      <c r="L32" s="1">
        <f t="shared" si="7"/>
        <v>32.72738307391531</v>
      </c>
      <c r="M32" s="1">
        <f t="shared" si="8"/>
        <v>267.8319071861378</v>
      </c>
      <c r="N32" s="1">
        <f t="shared" si="9"/>
        <v>69.25517316548803</v>
      </c>
    </row>
    <row r="33" spans="1:14" ht="12.75">
      <c r="A33" s="9">
        <v>1992</v>
      </c>
      <c r="B33">
        <v>3323</v>
      </c>
      <c r="C33">
        <v>4070</v>
      </c>
      <c r="D33">
        <v>7393</v>
      </c>
      <c r="F33" s="9">
        <f t="shared" si="4"/>
        <v>1992</v>
      </c>
      <c r="G33" s="1">
        <f t="shared" si="6"/>
        <v>9740882</v>
      </c>
      <c r="H33" s="1">
        <f t="shared" si="6"/>
        <v>1831060</v>
      </c>
      <c r="I33" s="1">
        <f t="shared" si="6"/>
        <v>11571942</v>
      </c>
      <c r="K33" s="9">
        <f t="shared" si="5"/>
        <v>1992</v>
      </c>
      <c r="L33" s="1">
        <f t="shared" si="7"/>
        <v>34.11395395201379</v>
      </c>
      <c r="M33" s="1">
        <f t="shared" si="8"/>
        <v>222.27562177099605</v>
      </c>
      <c r="N33" s="1">
        <f t="shared" si="9"/>
        <v>63.887288754126146</v>
      </c>
    </row>
    <row r="34" spans="1:14" ht="12.75">
      <c r="A34" s="9">
        <v>1993</v>
      </c>
      <c r="B34">
        <v>2861</v>
      </c>
      <c r="C34">
        <v>3589</v>
      </c>
      <c r="D34">
        <v>6450</v>
      </c>
      <c r="F34" s="9">
        <f t="shared" si="4"/>
        <v>1993</v>
      </c>
      <c r="G34" s="1">
        <f t="shared" si="6"/>
        <v>9821257</v>
      </c>
      <c r="H34" s="1">
        <f t="shared" si="6"/>
        <v>1880438</v>
      </c>
      <c r="I34" s="1">
        <f t="shared" si="6"/>
        <v>11701695</v>
      </c>
      <c r="K34" s="9">
        <f t="shared" si="5"/>
        <v>1993</v>
      </c>
      <c r="L34" s="1">
        <f t="shared" si="7"/>
        <v>29.130690704865984</v>
      </c>
      <c r="M34" s="1">
        <f t="shared" si="8"/>
        <v>190.85978904914705</v>
      </c>
      <c r="N34" s="1">
        <f t="shared" si="9"/>
        <v>55.12021976303433</v>
      </c>
    </row>
    <row r="35" spans="1:14" ht="12.75">
      <c r="A35" s="9">
        <v>1994</v>
      </c>
      <c r="B35">
        <v>2405</v>
      </c>
      <c r="C35">
        <v>2910</v>
      </c>
      <c r="D35">
        <v>5315</v>
      </c>
      <c r="F35" s="9">
        <f t="shared" si="4"/>
        <v>1994</v>
      </c>
      <c r="G35" s="1">
        <f t="shared" si="6"/>
        <v>9919841</v>
      </c>
      <c r="H35" s="1">
        <f t="shared" si="6"/>
        <v>1936880</v>
      </c>
      <c r="I35" s="1">
        <f t="shared" si="6"/>
        <v>11856721</v>
      </c>
      <c r="K35" s="9">
        <f t="shared" si="5"/>
        <v>1994</v>
      </c>
      <c r="L35" s="1">
        <f t="shared" si="7"/>
        <v>24.24434020666259</v>
      </c>
      <c r="M35" s="1">
        <f t="shared" si="8"/>
        <v>150.24162570732312</v>
      </c>
      <c r="N35" s="1">
        <f t="shared" si="9"/>
        <v>44.826896070169816</v>
      </c>
    </row>
    <row r="36" spans="1:14" ht="12.75">
      <c r="A36" s="9">
        <v>1995</v>
      </c>
      <c r="B36">
        <v>2083</v>
      </c>
      <c r="C36">
        <v>2685</v>
      </c>
      <c r="D36">
        <v>4768</v>
      </c>
      <c r="F36" s="9">
        <f t="shared" si="4"/>
        <v>1995</v>
      </c>
      <c r="G36" s="1">
        <f t="shared" si="6"/>
        <v>9986956</v>
      </c>
      <c r="H36" s="1">
        <f t="shared" si="6"/>
        <v>1986047</v>
      </c>
      <c r="I36" s="1">
        <f t="shared" si="6"/>
        <v>11973003</v>
      </c>
      <c r="K36" s="9">
        <f t="shared" si="5"/>
        <v>1995</v>
      </c>
      <c r="L36" s="1">
        <f t="shared" si="7"/>
        <v>20.85720613968861</v>
      </c>
      <c r="M36" s="1">
        <f t="shared" si="8"/>
        <v>135.19317518668996</v>
      </c>
      <c r="N36" s="1">
        <f t="shared" si="9"/>
        <v>39.8229249587593</v>
      </c>
    </row>
    <row r="37" spans="1:14" ht="12.75">
      <c r="A37" s="9">
        <v>1996</v>
      </c>
      <c r="B37">
        <v>2321</v>
      </c>
      <c r="C37">
        <v>2699</v>
      </c>
      <c r="D37">
        <v>5020</v>
      </c>
      <c r="F37" s="9">
        <f t="shared" si="4"/>
        <v>1996</v>
      </c>
      <c r="G37" s="1">
        <f t="shared" si="6"/>
        <v>10062610</v>
      </c>
      <c r="H37" s="1">
        <f t="shared" si="6"/>
        <v>2037634</v>
      </c>
      <c r="I37" s="1">
        <f t="shared" si="6"/>
        <v>12100244</v>
      </c>
      <c r="K37" s="9">
        <f t="shared" si="5"/>
        <v>1996</v>
      </c>
      <c r="L37" s="1">
        <f t="shared" si="7"/>
        <v>23.065586363776397</v>
      </c>
      <c r="M37" s="1">
        <f t="shared" si="8"/>
        <v>132.4575463503259</v>
      </c>
      <c r="N37" s="1">
        <f t="shared" si="9"/>
        <v>41.486766713134045</v>
      </c>
    </row>
    <row r="38" spans="1:14" ht="12.75">
      <c r="A38" s="9">
        <v>1997</v>
      </c>
      <c r="B38">
        <v>2508</v>
      </c>
      <c r="C38">
        <v>3017</v>
      </c>
      <c r="D38">
        <v>5525</v>
      </c>
      <c r="F38" s="9">
        <f t="shared" si="4"/>
        <v>1997</v>
      </c>
      <c r="G38" s="1">
        <f t="shared" si="6"/>
        <v>10152677</v>
      </c>
      <c r="H38" s="1">
        <f t="shared" si="6"/>
        <v>2097665</v>
      </c>
      <c r="I38" s="1">
        <f t="shared" si="6"/>
        <v>12250342</v>
      </c>
      <c r="K38" s="9">
        <f t="shared" si="5"/>
        <v>1997</v>
      </c>
      <c r="L38" s="1">
        <f t="shared" si="7"/>
        <v>24.702844382816476</v>
      </c>
      <c r="M38" s="1">
        <f t="shared" si="8"/>
        <v>143.82658813490238</v>
      </c>
      <c r="N38" s="1">
        <f t="shared" si="9"/>
        <v>45.10078167613606</v>
      </c>
    </row>
    <row r="39" spans="1:14" ht="12.75">
      <c r="A39" s="9">
        <v>1998</v>
      </c>
      <c r="B39">
        <v>2342</v>
      </c>
      <c r="C39">
        <v>2826</v>
      </c>
      <c r="D39">
        <v>5168</v>
      </c>
      <c r="F39" s="9">
        <f t="shared" si="4"/>
        <v>1998</v>
      </c>
      <c r="G39" s="1">
        <f t="shared" si="6"/>
        <v>10226559</v>
      </c>
      <c r="H39" s="1">
        <f t="shared" si="6"/>
        <v>2150860</v>
      </c>
      <c r="I39" s="1">
        <f t="shared" si="6"/>
        <v>12377419</v>
      </c>
      <c r="K39" s="9">
        <f t="shared" si="5"/>
        <v>1998</v>
      </c>
      <c r="L39" s="1">
        <f t="shared" si="7"/>
        <v>22.90115375073864</v>
      </c>
      <c r="M39" s="1">
        <f t="shared" si="8"/>
        <v>131.389304743219</v>
      </c>
      <c r="N39" s="1">
        <f t="shared" si="9"/>
        <v>41.75345441565806</v>
      </c>
    </row>
    <row r="40" spans="1:14" ht="12.75">
      <c r="A40" s="9">
        <v>1999</v>
      </c>
      <c r="B40">
        <v>2396</v>
      </c>
      <c r="C40">
        <v>2703</v>
      </c>
      <c r="D40">
        <v>5099</v>
      </c>
      <c r="F40" s="9">
        <f t="shared" si="4"/>
        <v>1999</v>
      </c>
      <c r="G40" s="1">
        <f t="shared" si="6"/>
        <v>10275486</v>
      </c>
      <c r="H40" s="1">
        <f t="shared" si="6"/>
        <v>2201660</v>
      </c>
      <c r="I40" s="1">
        <f t="shared" si="6"/>
        <v>12477146</v>
      </c>
      <c r="K40" s="9">
        <f t="shared" si="5"/>
        <v>1999</v>
      </c>
      <c r="L40" s="1">
        <f t="shared" si="7"/>
        <v>23.3176318862193</v>
      </c>
      <c r="M40" s="1">
        <f t="shared" si="8"/>
        <v>122.77100006358839</v>
      </c>
      <c r="N40" s="1">
        <f t="shared" si="9"/>
        <v>40.866717436824096</v>
      </c>
    </row>
    <row r="42" spans="1:14" ht="29.25" customHeight="1">
      <c r="A42" s="31" t="str">
        <f>CONCATENATE("New Admissions for Larceny / Theft Offenses, BW Only: ",$A$1)</f>
        <v>New Admissions for Larceny / Theft Offenses, BW Only: FLORIDA</v>
      </c>
      <c r="B42" s="31"/>
      <c r="C42" s="31"/>
      <c r="D42" s="31"/>
      <c r="F42" s="31" t="str">
        <f>CONCATENATE("Total Population, BW Only: ",$A$1)</f>
        <v>Total Population, BW Only: FLORIDA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FLORIDA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F44" s="9">
        <f>F4</f>
        <v>1983</v>
      </c>
      <c r="G44" s="1"/>
      <c r="H44" s="1"/>
      <c r="I44" s="1"/>
      <c r="K44" s="9">
        <f>F44</f>
        <v>1983</v>
      </c>
      <c r="L44" s="1"/>
      <c r="M44" s="1"/>
      <c r="N44" s="1"/>
    </row>
    <row r="45" spans="1:14" ht="12.75">
      <c r="A45" s="9">
        <v>1984</v>
      </c>
      <c r="F45" s="9">
        <f aca="true" t="shared" si="10" ref="F45:F60">F5</f>
        <v>1984</v>
      </c>
      <c r="G45" s="1"/>
      <c r="H45" s="1"/>
      <c r="I45" s="1"/>
      <c r="K45" s="9">
        <f aca="true" t="shared" si="11" ref="K45:K60">F45</f>
        <v>1984</v>
      </c>
      <c r="L45" s="1"/>
      <c r="M45" s="1"/>
      <c r="N45" s="1"/>
    </row>
    <row r="46" spans="1:14" ht="12.75">
      <c r="A46" s="9">
        <v>1985</v>
      </c>
      <c r="B46">
        <v>1326</v>
      </c>
      <c r="C46">
        <v>1185</v>
      </c>
      <c r="D46">
        <v>2511</v>
      </c>
      <c r="F46" s="9">
        <f t="shared" si="10"/>
        <v>1985</v>
      </c>
      <c r="G46" s="1">
        <f aca="true" t="shared" si="12" ref="G46:I60">G6</f>
        <v>8529226</v>
      </c>
      <c r="H46" s="1">
        <f t="shared" si="12"/>
        <v>1499161</v>
      </c>
      <c r="I46" s="1">
        <f t="shared" si="12"/>
        <v>10028387</v>
      </c>
      <c r="K46" s="9">
        <f t="shared" si="11"/>
        <v>1985</v>
      </c>
      <c r="L46" s="1">
        <f aca="true" t="shared" si="13" ref="L46:L60">(B46/G46)*100000</f>
        <v>15.546545489590732</v>
      </c>
      <c r="M46" s="1">
        <f aca="true" t="shared" si="14" ref="M46:M60">(C46/H46)*100000</f>
        <v>79.0442120626137</v>
      </c>
      <c r="N46" s="1">
        <f aca="true" t="shared" si="15" ref="N46:N60">(D46/I46)*100000</f>
        <v>25.038922012084296</v>
      </c>
    </row>
    <row r="47" spans="1:14" ht="12.75">
      <c r="A47" s="9">
        <v>1986</v>
      </c>
      <c r="F47" s="9">
        <f t="shared" si="10"/>
        <v>1986</v>
      </c>
      <c r="G47" s="1"/>
      <c r="H47" s="1"/>
      <c r="I47" s="1"/>
      <c r="K47" s="9">
        <f t="shared" si="11"/>
        <v>1986</v>
      </c>
      <c r="L47" s="1"/>
      <c r="M47" s="1"/>
      <c r="N47" s="1"/>
    </row>
    <row r="48" spans="1:14" ht="12.75">
      <c r="A48" s="9">
        <v>1987</v>
      </c>
      <c r="F48" s="9">
        <f t="shared" si="10"/>
        <v>1987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K48" s="9">
        <f t="shared" si="11"/>
        <v>1987</v>
      </c>
      <c r="L48" s="1"/>
      <c r="M48" s="1"/>
      <c r="N48" s="1"/>
    </row>
    <row r="49" spans="1:14" ht="12.75">
      <c r="A49" s="9">
        <v>1988</v>
      </c>
      <c r="B49">
        <v>2278</v>
      </c>
      <c r="C49">
        <v>2567</v>
      </c>
      <c r="D49">
        <v>4845</v>
      </c>
      <c r="F49" s="9">
        <f t="shared" si="10"/>
        <v>1988</v>
      </c>
      <c r="G49" s="1">
        <f t="shared" si="12"/>
        <v>9107810</v>
      </c>
      <c r="H49" s="1">
        <f t="shared" si="12"/>
        <v>1618123</v>
      </c>
      <c r="I49" s="1">
        <f t="shared" si="12"/>
        <v>10725933</v>
      </c>
      <c r="K49" s="9">
        <f t="shared" si="11"/>
        <v>1988</v>
      </c>
      <c r="L49" s="1">
        <f t="shared" si="13"/>
        <v>25.01150111827102</v>
      </c>
      <c r="M49" s="1">
        <f t="shared" si="14"/>
        <v>158.64059777903162</v>
      </c>
      <c r="N49" s="1">
        <f t="shared" si="15"/>
        <v>45.17089562278638</v>
      </c>
    </row>
    <row r="50" spans="1:14" ht="12.75">
      <c r="A50" s="9">
        <v>1989</v>
      </c>
      <c r="B50">
        <v>2707</v>
      </c>
      <c r="C50">
        <v>2986</v>
      </c>
      <c r="D50">
        <v>5693</v>
      </c>
      <c r="F50" s="9">
        <f t="shared" si="10"/>
        <v>1989</v>
      </c>
      <c r="G50" s="1">
        <f t="shared" si="12"/>
        <v>9303252</v>
      </c>
      <c r="H50" s="1">
        <f t="shared" si="12"/>
        <v>1661635</v>
      </c>
      <c r="I50" s="1">
        <f t="shared" si="12"/>
        <v>10964887</v>
      </c>
      <c r="K50" s="9">
        <f t="shared" si="11"/>
        <v>1989</v>
      </c>
      <c r="L50" s="1">
        <f t="shared" si="13"/>
        <v>29.097352194694928</v>
      </c>
      <c r="M50" s="1">
        <f t="shared" si="14"/>
        <v>179.70252191365734</v>
      </c>
      <c r="N50" s="1">
        <f t="shared" si="15"/>
        <v>51.920279707396894</v>
      </c>
    </row>
    <row r="51" spans="1:14" ht="12.75">
      <c r="A51" s="9">
        <v>1990</v>
      </c>
      <c r="B51">
        <v>2223</v>
      </c>
      <c r="C51">
        <v>2303</v>
      </c>
      <c r="D51">
        <v>4526</v>
      </c>
      <c r="F51" s="9">
        <f t="shared" si="10"/>
        <v>1990</v>
      </c>
      <c r="G51" s="1">
        <f t="shared" si="12"/>
        <v>9519038</v>
      </c>
      <c r="H51" s="1">
        <f t="shared" si="12"/>
        <v>1722343</v>
      </c>
      <c r="I51" s="1">
        <f t="shared" si="12"/>
        <v>11241381</v>
      </c>
      <c r="K51" s="9">
        <f t="shared" si="11"/>
        <v>1990</v>
      </c>
      <c r="L51" s="1">
        <f t="shared" si="13"/>
        <v>23.3532001868256</v>
      </c>
      <c r="M51" s="1">
        <f t="shared" si="14"/>
        <v>133.713203467602</v>
      </c>
      <c r="N51" s="1">
        <f t="shared" si="15"/>
        <v>40.26195713854018</v>
      </c>
    </row>
    <row r="52" spans="1:14" ht="12.75">
      <c r="A52" s="9">
        <v>1991</v>
      </c>
      <c r="B52">
        <v>1989</v>
      </c>
      <c r="C52">
        <v>1824</v>
      </c>
      <c r="D52">
        <v>3813</v>
      </c>
      <c r="F52" s="9">
        <f t="shared" si="10"/>
        <v>1991</v>
      </c>
      <c r="G52" s="1">
        <f t="shared" si="12"/>
        <v>9655523</v>
      </c>
      <c r="H52" s="1">
        <f t="shared" si="12"/>
        <v>1776114</v>
      </c>
      <c r="I52" s="1">
        <f t="shared" si="12"/>
        <v>11431637</v>
      </c>
      <c r="K52" s="9">
        <f t="shared" si="11"/>
        <v>1991</v>
      </c>
      <c r="L52" s="1">
        <f t="shared" si="13"/>
        <v>20.59960915633467</v>
      </c>
      <c r="M52" s="1">
        <f t="shared" si="14"/>
        <v>102.69611072262254</v>
      </c>
      <c r="N52" s="1">
        <f t="shared" si="15"/>
        <v>33.3548029910327</v>
      </c>
    </row>
    <row r="53" spans="1:14" ht="12.75">
      <c r="A53" s="9">
        <v>1992</v>
      </c>
      <c r="B53">
        <v>1972</v>
      </c>
      <c r="C53">
        <v>1693</v>
      </c>
      <c r="D53">
        <v>3665</v>
      </c>
      <c r="F53" s="9">
        <f t="shared" si="10"/>
        <v>1992</v>
      </c>
      <c r="G53" s="1">
        <f t="shared" si="12"/>
        <v>9740882</v>
      </c>
      <c r="H53" s="1">
        <f t="shared" si="12"/>
        <v>1831060</v>
      </c>
      <c r="I53" s="1">
        <f t="shared" si="12"/>
        <v>11571942</v>
      </c>
      <c r="K53" s="9">
        <f t="shared" si="11"/>
        <v>1992</v>
      </c>
      <c r="L53" s="1">
        <f t="shared" si="13"/>
        <v>20.244573335350946</v>
      </c>
      <c r="M53" s="1">
        <f t="shared" si="14"/>
        <v>92.46010507574847</v>
      </c>
      <c r="N53" s="1">
        <f t="shared" si="15"/>
        <v>31.671434232905764</v>
      </c>
    </row>
    <row r="54" spans="1:14" ht="12.75">
      <c r="A54" s="9">
        <v>1993</v>
      </c>
      <c r="B54">
        <v>1755</v>
      </c>
      <c r="C54">
        <v>1319</v>
      </c>
      <c r="D54">
        <v>3074</v>
      </c>
      <c r="F54" s="9">
        <f t="shared" si="10"/>
        <v>1993</v>
      </c>
      <c r="G54" s="1">
        <f t="shared" si="12"/>
        <v>9821257</v>
      </c>
      <c r="H54" s="1">
        <f t="shared" si="12"/>
        <v>1880438</v>
      </c>
      <c r="I54" s="1">
        <f t="shared" si="12"/>
        <v>11701695</v>
      </c>
      <c r="K54" s="9">
        <f t="shared" si="11"/>
        <v>1993</v>
      </c>
      <c r="L54" s="1">
        <f t="shared" si="13"/>
        <v>17.869403071317656</v>
      </c>
      <c r="M54" s="1">
        <f t="shared" si="14"/>
        <v>70.14323258730147</v>
      </c>
      <c r="N54" s="1">
        <f t="shared" si="15"/>
        <v>26.269698535126746</v>
      </c>
    </row>
    <row r="55" spans="1:14" ht="12.75">
      <c r="A55" s="9">
        <v>1994</v>
      </c>
      <c r="B55">
        <v>1358</v>
      </c>
      <c r="C55">
        <v>946</v>
      </c>
      <c r="D55">
        <v>2304</v>
      </c>
      <c r="F55" s="9">
        <f t="shared" si="10"/>
        <v>1994</v>
      </c>
      <c r="G55" s="1">
        <f t="shared" si="12"/>
        <v>9919841</v>
      </c>
      <c r="H55" s="1">
        <f t="shared" si="12"/>
        <v>1936880</v>
      </c>
      <c r="I55" s="1">
        <f t="shared" si="12"/>
        <v>11856721</v>
      </c>
      <c r="K55" s="9">
        <f t="shared" si="11"/>
        <v>1994</v>
      </c>
      <c r="L55" s="1">
        <f t="shared" si="13"/>
        <v>13.689735551204903</v>
      </c>
      <c r="M55" s="1">
        <f t="shared" si="14"/>
        <v>48.84143571104043</v>
      </c>
      <c r="N55" s="1">
        <f t="shared" si="15"/>
        <v>19.432016659580672</v>
      </c>
    </row>
    <row r="56" spans="1:14" ht="12.75">
      <c r="A56" s="9">
        <v>1995</v>
      </c>
      <c r="B56">
        <v>852</v>
      </c>
      <c r="C56">
        <v>575</v>
      </c>
      <c r="D56">
        <v>1427</v>
      </c>
      <c r="F56" s="9">
        <f t="shared" si="10"/>
        <v>1995</v>
      </c>
      <c r="G56" s="1">
        <f t="shared" si="12"/>
        <v>9986956</v>
      </c>
      <c r="H56" s="1">
        <f t="shared" si="12"/>
        <v>1986047</v>
      </c>
      <c r="I56" s="1">
        <f t="shared" si="12"/>
        <v>11973003</v>
      </c>
      <c r="K56" s="9">
        <f t="shared" si="11"/>
        <v>1995</v>
      </c>
      <c r="L56" s="1">
        <f t="shared" si="13"/>
        <v>8.531128003367593</v>
      </c>
      <c r="M56" s="1">
        <f t="shared" si="14"/>
        <v>28.951983512978295</v>
      </c>
      <c r="N56" s="1">
        <f t="shared" si="15"/>
        <v>11.918480267648809</v>
      </c>
    </row>
    <row r="57" spans="1:14" ht="12.75">
      <c r="A57" s="9">
        <v>1996</v>
      </c>
      <c r="B57">
        <v>803</v>
      </c>
      <c r="C57">
        <v>564</v>
      </c>
      <c r="D57">
        <v>1367</v>
      </c>
      <c r="F57" s="9">
        <f t="shared" si="10"/>
        <v>1996</v>
      </c>
      <c r="G57" s="1">
        <f t="shared" si="12"/>
        <v>10062610</v>
      </c>
      <c r="H57" s="1">
        <f t="shared" si="12"/>
        <v>2037634</v>
      </c>
      <c r="I57" s="1">
        <f t="shared" si="12"/>
        <v>12100244</v>
      </c>
      <c r="K57" s="9">
        <f t="shared" si="11"/>
        <v>1996</v>
      </c>
      <c r="L57" s="1">
        <f t="shared" si="13"/>
        <v>7.98003698841553</v>
      </c>
      <c r="M57" s="1">
        <f t="shared" si="14"/>
        <v>27.67916122326188</v>
      </c>
      <c r="N57" s="1">
        <f t="shared" si="15"/>
        <v>11.297292847978934</v>
      </c>
    </row>
    <row r="58" spans="1:14" ht="12.75">
      <c r="A58" s="9">
        <v>1997</v>
      </c>
      <c r="B58">
        <v>755</v>
      </c>
      <c r="C58">
        <v>579</v>
      </c>
      <c r="D58">
        <v>1334</v>
      </c>
      <c r="F58" s="9">
        <f t="shared" si="10"/>
        <v>1997</v>
      </c>
      <c r="G58" s="1">
        <f t="shared" si="12"/>
        <v>10152677</v>
      </c>
      <c r="H58" s="1">
        <f t="shared" si="12"/>
        <v>2097665</v>
      </c>
      <c r="I58" s="1">
        <f t="shared" si="12"/>
        <v>12250342</v>
      </c>
      <c r="K58" s="9">
        <f t="shared" si="11"/>
        <v>1997</v>
      </c>
      <c r="L58" s="1">
        <f t="shared" si="13"/>
        <v>7.436462324173221</v>
      </c>
      <c r="M58" s="1">
        <f t="shared" si="14"/>
        <v>27.602119499538773</v>
      </c>
      <c r="N58" s="1">
        <f t="shared" si="15"/>
        <v>10.889491901532217</v>
      </c>
    </row>
    <row r="59" spans="1:14" ht="12.75">
      <c r="A59" s="9">
        <v>1998</v>
      </c>
      <c r="B59">
        <v>782</v>
      </c>
      <c r="C59">
        <v>648</v>
      </c>
      <c r="D59">
        <v>1430</v>
      </c>
      <c r="F59" s="9">
        <f t="shared" si="10"/>
        <v>1998</v>
      </c>
      <c r="G59" s="1">
        <f t="shared" si="12"/>
        <v>10226559</v>
      </c>
      <c r="H59" s="1">
        <f t="shared" si="12"/>
        <v>2150860</v>
      </c>
      <c r="I59" s="1">
        <f t="shared" si="12"/>
        <v>12377419</v>
      </c>
      <c r="K59" s="9">
        <f t="shared" si="11"/>
        <v>1998</v>
      </c>
      <c r="L59" s="1">
        <f t="shared" si="13"/>
        <v>7.646755863824772</v>
      </c>
      <c r="M59" s="1">
        <f t="shared" si="14"/>
        <v>30.127483890164864</v>
      </c>
      <c r="N59" s="1">
        <f t="shared" si="15"/>
        <v>11.553297177707243</v>
      </c>
    </row>
    <row r="60" spans="1:14" ht="12.75">
      <c r="A60" s="9">
        <v>1999</v>
      </c>
      <c r="B60">
        <v>847</v>
      </c>
      <c r="C60">
        <v>767</v>
      </c>
      <c r="D60">
        <v>1614</v>
      </c>
      <c r="F60" s="9">
        <f t="shared" si="10"/>
        <v>1999</v>
      </c>
      <c r="G60" s="1">
        <f t="shared" si="12"/>
        <v>10275486</v>
      </c>
      <c r="H60" s="1">
        <f t="shared" si="12"/>
        <v>2201660</v>
      </c>
      <c r="I60" s="1">
        <f t="shared" si="12"/>
        <v>12477146</v>
      </c>
      <c r="K60" s="9">
        <f t="shared" si="11"/>
        <v>1999</v>
      </c>
      <c r="L60" s="1">
        <f t="shared" si="13"/>
        <v>8.242919118375521</v>
      </c>
      <c r="M60" s="1">
        <f t="shared" si="14"/>
        <v>34.8373499995458</v>
      </c>
      <c r="N60" s="1">
        <f t="shared" si="15"/>
        <v>12.935650508537769</v>
      </c>
    </row>
    <row r="63" spans="1:14" ht="30.75" customHeight="1">
      <c r="A63" s="31" t="str">
        <f>CONCATENATE("New Admissions for Drug Offenses, BW Only: ",$A$1)</f>
        <v>New Admissions for Drug Offenses, BW Only: FLORIDA</v>
      </c>
      <c r="B63" s="31"/>
      <c r="C63" s="31"/>
      <c r="D63" s="31"/>
      <c r="F63" s="31" t="str">
        <f>CONCATENATE("Total Population, BW Only: ",$A$1)</f>
        <v>Total Population, BW Only: FLORIDA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FLORIDA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F65" s="9">
        <f>F4</f>
        <v>1983</v>
      </c>
      <c r="G65" s="1"/>
      <c r="H65" s="1"/>
      <c r="I65" s="1"/>
      <c r="K65" s="9">
        <f>F65</f>
        <v>1983</v>
      </c>
      <c r="L65" s="1"/>
      <c r="M65" s="1"/>
      <c r="N65" s="1"/>
    </row>
    <row r="66" spans="1:14" ht="12.75">
      <c r="A66" s="9">
        <v>1984</v>
      </c>
      <c r="F66" s="9">
        <f aca="true" t="shared" si="16" ref="F66:I81">F5</f>
        <v>1984</v>
      </c>
      <c r="G66" s="1"/>
      <c r="H66" s="1"/>
      <c r="I66" s="1"/>
      <c r="K66" s="9">
        <f aca="true" t="shared" si="17" ref="K66:K81">F66</f>
        <v>1984</v>
      </c>
      <c r="L66" s="1"/>
      <c r="M66" s="1"/>
      <c r="N66" s="1"/>
    </row>
    <row r="67" spans="1:14" ht="12.75">
      <c r="A67" s="9">
        <v>1985</v>
      </c>
      <c r="B67">
        <v>1056</v>
      </c>
      <c r="C67">
        <v>910</v>
      </c>
      <c r="D67">
        <v>1966</v>
      </c>
      <c r="F67" s="9">
        <f t="shared" si="16"/>
        <v>1985</v>
      </c>
      <c r="G67" s="1">
        <f t="shared" si="16"/>
        <v>8529226</v>
      </c>
      <c r="H67" s="1">
        <f t="shared" si="16"/>
        <v>1499161</v>
      </c>
      <c r="I67" s="1">
        <f t="shared" si="16"/>
        <v>10028387</v>
      </c>
      <c r="K67" s="9">
        <f t="shared" si="17"/>
        <v>1985</v>
      </c>
      <c r="L67" s="1">
        <f aca="true" t="shared" si="18" ref="L67:L81">(B67/G67)*100000</f>
        <v>12.38095930392746</v>
      </c>
      <c r="M67" s="1">
        <f aca="true" t="shared" si="19" ref="M67:M81">(C67/H67)*100000</f>
        <v>60.700618545973384</v>
      </c>
      <c r="N67" s="1">
        <f aca="true" t="shared" si="20" ref="N67:N81">(D67/I67)*100000</f>
        <v>19.604349134112994</v>
      </c>
    </row>
    <row r="68" spans="1:14" ht="12.75">
      <c r="A68" s="9">
        <v>1986</v>
      </c>
      <c r="F68" s="9">
        <f t="shared" si="16"/>
        <v>1986</v>
      </c>
      <c r="G68" s="1"/>
      <c r="H68" s="1"/>
      <c r="I68" s="1"/>
      <c r="K68" s="9">
        <f t="shared" si="17"/>
        <v>1986</v>
      </c>
      <c r="L68" s="1"/>
      <c r="M68" s="1"/>
      <c r="N68" s="1"/>
    </row>
    <row r="69" spans="1:14" ht="12.75">
      <c r="A69" s="9">
        <v>1987</v>
      </c>
      <c r="F69" s="9">
        <f t="shared" si="16"/>
        <v>1987</v>
      </c>
      <c r="G69" s="1"/>
      <c r="H69" s="1"/>
      <c r="I69" s="1"/>
      <c r="K69" s="9">
        <f t="shared" si="17"/>
        <v>1987</v>
      </c>
      <c r="L69" s="1"/>
      <c r="M69" s="1"/>
      <c r="N69" s="1"/>
    </row>
    <row r="70" spans="1:14" ht="12.75">
      <c r="A70" s="9">
        <v>1988</v>
      </c>
      <c r="B70">
        <v>2361</v>
      </c>
      <c r="C70">
        <v>6826</v>
      </c>
      <c r="D70">
        <v>9187</v>
      </c>
      <c r="F70" s="9">
        <f t="shared" si="16"/>
        <v>1988</v>
      </c>
      <c r="G70" s="1">
        <f t="shared" si="16"/>
        <v>9107810</v>
      </c>
      <c r="H70" s="1">
        <f t="shared" si="16"/>
        <v>1618123</v>
      </c>
      <c r="I70" s="1">
        <f t="shared" si="16"/>
        <v>10725933</v>
      </c>
      <c r="K70" s="9">
        <f t="shared" si="17"/>
        <v>1988</v>
      </c>
      <c r="L70" s="1">
        <f t="shared" si="18"/>
        <v>25.922806909674225</v>
      </c>
      <c r="M70" s="1">
        <f t="shared" si="19"/>
        <v>421.8467940941449</v>
      </c>
      <c r="N70" s="1">
        <f t="shared" si="20"/>
        <v>85.65222251528142</v>
      </c>
    </row>
    <row r="71" spans="1:14" ht="12.75">
      <c r="A71" s="9">
        <v>1989</v>
      </c>
      <c r="B71">
        <v>3287</v>
      </c>
      <c r="C71">
        <v>9841</v>
      </c>
      <c r="D71">
        <v>13128</v>
      </c>
      <c r="F71" s="9">
        <f t="shared" si="16"/>
        <v>1989</v>
      </c>
      <c r="G71" s="1">
        <f t="shared" si="16"/>
        <v>9303252</v>
      </c>
      <c r="H71" s="1">
        <f t="shared" si="16"/>
        <v>1661635</v>
      </c>
      <c r="I71" s="1">
        <f t="shared" si="16"/>
        <v>10964887</v>
      </c>
      <c r="K71" s="9">
        <f t="shared" si="17"/>
        <v>1989</v>
      </c>
      <c r="L71" s="1">
        <f t="shared" si="18"/>
        <v>35.33173131287855</v>
      </c>
      <c r="M71" s="1">
        <f t="shared" si="19"/>
        <v>592.2479967020435</v>
      </c>
      <c r="N71" s="1">
        <f t="shared" si="20"/>
        <v>119.72763604403767</v>
      </c>
    </row>
    <row r="72" spans="1:14" ht="12.75">
      <c r="A72" s="9">
        <v>1990</v>
      </c>
      <c r="B72">
        <v>2851</v>
      </c>
      <c r="C72">
        <v>9952</v>
      </c>
      <c r="D72">
        <v>12803</v>
      </c>
      <c r="F72" s="9">
        <f t="shared" si="16"/>
        <v>1990</v>
      </c>
      <c r="G72" s="1">
        <f t="shared" si="16"/>
        <v>9519038</v>
      </c>
      <c r="H72" s="1">
        <f t="shared" si="16"/>
        <v>1722343</v>
      </c>
      <c r="I72" s="1">
        <f t="shared" si="16"/>
        <v>11241381</v>
      </c>
      <c r="K72" s="9">
        <f t="shared" si="17"/>
        <v>1990</v>
      </c>
      <c r="L72" s="1">
        <f t="shared" si="18"/>
        <v>29.95050550276194</v>
      </c>
      <c r="M72" s="1">
        <f t="shared" si="19"/>
        <v>577.8175427310356</v>
      </c>
      <c r="N72" s="1">
        <f t="shared" si="20"/>
        <v>113.89170067271984</v>
      </c>
    </row>
    <row r="73" spans="1:14" ht="12.75">
      <c r="A73" s="9">
        <v>1991</v>
      </c>
      <c r="B73">
        <v>2120</v>
      </c>
      <c r="C73">
        <v>7634</v>
      </c>
      <c r="D73">
        <v>9754</v>
      </c>
      <c r="F73" s="9">
        <f t="shared" si="16"/>
        <v>1991</v>
      </c>
      <c r="G73" s="1">
        <f t="shared" si="16"/>
        <v>9655523</v>
      </c>
      <c r="H73" s="1">
        <f t="shared" si="16"/>
        <v>1776114</v>
      </c>
      <c r="I73" s="1">
        <f t="shared" si="16"/>
        <v>11431637</v>
      </c>
      <c r="K73" s="9">
        <f t="shared" si="17"/>
        <v>1991</v>
      </c>
      <c r="L73" s="1">
        <f t="shared" si="18"/>
        <v>21.95634560655078</v>
      </c>
      <c r="M73" s="1">
        <f t="shared" si="19"/>
        <v>429.8147528818533</v>
      </c>
      <c r="N73" s="1">
        <f t="shared" si="20"/>
        <v>85.32461273919037</v>
      </c>
    </row>
    <row r="74" spans="1:14" ht="12.75">
      <c r="A74" s="9">
        <v>1992</v>
      </c>
      <c r="B74">
        <v>2188</v>
      </c>
      <c r="C74">
        <v>6860</v>
      </c>
      <c r="D74">
        <v>9048</v>
      </c>
      <c r="F74" s="9">
        <f t="shared" si="16"/>
        <v>1992</v>
      </c>
      <c r="G74" s="1">
        <f t="shared" si="16"/>
        <v>9740882</v>
      </c>
      <c r="H74" s="1">
        <f t="shared" si="16"/>
        <v>1831060</v>
      </c>
      <c r="I74" s="1">
        <f t="shared" si="16"/>
        <v>11571942</v>
      </c>
      <c r="K74" s="9">
        <f t="shared" si="17"/>
        <v>1992</v>
      </c>
      <c r="L74" s="1">
        <f t="shared" si="18"/>
        <v>22.46203167228594</v>
      </c>
      <c r="M74" s="1">
        <f t="shared" si="19"/>
        <v>374.6463796926371</v>
      </c>
      <c r="N74" s="1">
        <f t="shared" si="20"/>
        <v>78.1891233122323</v>
      </c>
    </row>
    <row r="75" spans="1:14" ht="12.75">
      <c r="A75" s="9">
        <v>1993</v>
      </c>
      <c r="B75">
        <v>1757</v>
      </c>
      <c r="C75">
        <v>4975</v>
      </c>
      <c r="D75">
        <v>6732</v>
      </c>
      <c r="F75" s="9">
        <f t="shared" si="16"/>
        <v>1993</v>
      </c>
      <c r="G75" s="1">
        <f t="shared" si="16"/>
        <v>9821257</v>
      </c>
      <c r="H75" s="1">
        <f t="shared" si="16"/>
        <v>1880438</v>
      </c>
      <c r="I75" s="1">
        <f t="shared" si="16"/>
        <v>11701695</v>
      </c>
      <c r="K75" s="9">
        <f t="shared" si="17"/>
        <v>1993</v>
      </c>
      <c r="L75" s="1">
        <f t="shared" si="18"/>
        <v>17.88976706342172</v>
      </c>
      <c r="M75" s="1">
        <f t="shared" si="19"/>
        <v>264.5660213205647</v>
      </c>
      <c r="N75" s="1">
        <f t="shared" si="20"/>
        <v>57.53012704569722</v>
      </c>
    </row>
    <row r="76" spans="1:14" ht="12.75">
      <c r="A76" s="9">
        <v>1994</v>
      </c>
      <c r="B76">
        <v>1255</v>
      </c>
      <c r="C76">
        <v>3638</v>
      </c>
      <c r="D76">
        <v>4893</v>
      </c>
      <c r="F76" s="9">
        <f t="shared" si="16"/>
        <v>1994</v>
      </c>
      <c r="G76" s="1">
        <f t="shared" si="16"/>
        <v>9919841</v>
      </c>
      <c r="H76" s="1">
        <f t="shared" si="16"/>
        <v>1936880</v>
      </c>
      <c r="I76" s="1">
        <f t="shared" si="16"/>
        <v>11856721</v>
      </c>
      <c r="K76" s="9">
        <f t="shared" si="17"/>
        <v>1994</v>
      </c>
      <c r="L76" s="1">
        <f t="shared" si="18"/>
        <v>12.651412457114988</v>
      </c>
      <c r="M76" s="1">
        <f t="shared" si="19"/>
        <v>187.82784684647473</v>
      </c>
      <c r="N76" s="1">
        <f t="shared" si="20"/>
        <v>41.26773329658344</v>
      </c>
    </row>
    <row r="77" spans="1:14" ht="12.75">
      <c r="A77" s="9">
        <v>1995</v>
      </c>
      <c r="B77">
        <v>839</v>
      </c>
      <c r="C77">
        <v>2666</v>
      </c>
      <c r="D77">
        <v>3505</v>
      </c>
      <c r="F77" s="9">
        <f t="shared" si="16"/>
        <v>1995</v>
      </c>
      <c r="G77" s="1">
        <f t="shared" si="16"/>
        <v>9986956</v>
      </c>
      <c r="H77" s="1">
        <f t="shared" si="16"/>
        <v>1986047</v>
      </c>
      <c r="I77" s="1">
        <f t="shared" si="16"/>
        <v>11973003</v>
      </c>
      <c r="K77" s="9">
        <f t="shared" si="17"/>
        <v>1995</v>
      </c>
      <c r="L77" s="1">
        <f t="shared" si="18"/>
        <v>8.400958209888978</v>
      </c>
      <c r="M77" s="1">
        <f t="shared" si="19"/>
        <v>134.2365009488698</v>
      </c>
      <c r="N77" s="1">
        <f t="shared" si="20"/>
        <v>29.274192948920167</v>
      </c>
    </row>
    <row r="78" spans="1:14" ht="12.75">
      <c r="A78" s="9">
        <v>1996</v>
      </c>
      <c r="B78">
        <v>784</v>
      </c>
      <c r="C78">
        <v>2885</v>
      </c>
      <c r="D78">
        <v>3669</v>
      </c>
      <c r="F78" s="9">
        <f t="shared" si="16"/>
        <v>1996</v>
      </c>
      <c r="G78" s="1">
        <f t="shared" si="16"/>
        <v>10062610</v>
      </c>
      <c r="H78" s="1">
        <f t="shared" si="16"/>
        <v>2037634</v>
      </c>
      <c r="I78" s="1">
        <f t="shared" si="16"/>
        <v>12100244</v>
      </c>
      <c r="K78" s="9">
        <f t="shared" si="17"/>
        <v>1996</v>
      </c>
      <c r="L78" s="1">
        <f t="shared" si="18"/>
        <v>7.791219176734466</v>
      </c>
      <c r="M78" s="1">
        <f t="shared" si="19"/>
        <v>141.58578037076333</v>
      </c>
      <c r="N78" s="1">
        <f t="shared" si="20"/>
        <v>30.321702603683036</v>
      </c>
    </row>
    <row r="79" spans="1:14" ht="12.75">
      <c r="A79" s="9">
        <v>1997</v>
      </c>
      <c r="B79">
        <v>767</v>
      </c>
      <c r="C79">
        <v>3097</v>
      </c>
      <c r="D79">
        <v>3864</v>
      </c>
      <c r="F79" s="9">
        <f t="shared" si="16"/>
        <v>1997</v>
      </c>
      <c r="G79" s="1">
        <f t="shared" si="16"/>
        <v>10152677</v>
      </c>
      <c r="H79" s="1">
        <f t="shared" si="16"/>
        <v>2097665</v>
      </c>
      <c r="I79" s="1">
        <f t="shared" si="16"/>
        <v>12250342</v>
      </c>
      <c r="K79" s="9">
        <f t="shared" si="17"/>
        <v>1997</v>
      </c>
      <c r="L79" s="1">
        <f t="shared" si="18"/>
        <v>7.554657751842199</v>
      </c>
      <c r="M79" s="1">
        <f t="shared" si="19"/>
        <v>147.64035248717025</v>
      </c>
      <c r="N79" s="1">
        <f t="shared" si="20"/>
        <v>31.54197654236918</v>
      </c>
    </row>
    <row r="80" spans="1:14" ht="12.75">
      <c r="A80" s="9">
        <v>1998</v>
      </c>
      <c r="B80">
        <v>903</v>
      </c>
      <c r="C80">
        <v>3685</v>
      </c>
      <c r="D80">
        <v>4588</v>
      </c>
      <c r="F80" s="9">
        <f t="shared" si="16"/>
        <v>1998</v>
      </c>
      <c r="G80" s="1">
        <f t="shared" si="16"/>
        <v>10226559</v>
      </c>
      <c r="H80" s="1">
        <f t="shared" si="16"/>
        <v>2150860</v>
      </c>
      <c r="I80" s="1">
        <f t="shared" si="16"/>
        <v>12377419</v>
      </c>
      <c r="K80" s="9">
        <f t="shared" si="17"/>
        <v>1998</v>
      </c>
      <c r="L80" s="1">
        <f t="shared" si="18"/>
        <v>8.82994954607899</v>
      </c>
      <c r="M80" s="1">
        <f t="shared" si="19"/>
        <v>171.3268181099653</v>
      </c>
      <c r="N80" s="1">
        <f t="shared" si="20"/>
        <v>37.06750171421037</v>
      </c>
    </row>
    <row r="81" spans="1:14" ht="12.75">
      <c r="A81" s="9">
        <v>1999</v>
      </c>
      <c r="B81">
        <v>1120</v>
      </c>
      <c r="C81">
        <v>4393</v>
      </c>
      <c r="D81">
        <v>5513</v>
      </c>
      <c r="F81" s="9">
        <f t="shared" si="16"/>
        <v>1999</v>
      </c>
      <c r="G81" s="1">
        <f t="shared" si="16"/>
        <v>10275486</v>
      </c>
      <c r="H81" s="1">
        <f t="shared" si="16"/>
        <v>2201660</v>
      </c>
      <c r="I81" s="1">
        <f t="shared" si="16"/>
        <v>12477146</v>
      </c>
      <c r="K81" s="9">
        <f t="shared" si="17"/>
        <v>1999</v>
      </c>
      <c r="L81" s="1">
        <f t="shared" si="18"/>
        <v>10.899727759835399</v>
      </c>
      <c r="M81" s="1">
        <f t="shared" si="19"/>
        <v>199.531262774452</v>
      </c>
      <c r="N81" s="1">
        <f t="shared" si="20"/>
        <v>44.18478392414419</v>
      </c>
    </row>
    <row r="83" spans="1:14" ht="27" customHeight="1">
      <c r="A83" s="31" t="str">
        <f>CONCATENATE("New Admissions for Other / Unknown Offenses, BW Only: ",$A$1)</f>
        <v>New Admissions for Other / Unknown Offenses, BW Only: FLORIDA</v>
      </c>
      <c r="B83" s="31"/>
      <c r="C83" s="31"/>
      <c r="D83" s="31"/>
      <c r="F83" s="31" t="str">
        <f>CONCATENATE("Total Population, BW Only: ",$A$1)</f>
        <v>Total Population, BW Only: FLORIDA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FLORIDA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F85" s="9">
        <f aca="true" t="shared" si="21" ref="F85:I99">F4</f>
        <v>1983</v>
      </c>
      <c r="G85" s="1"/>
      <c r="H85" s="1"/>
      <c r="I85" s="1"/>
      <c r="K85" s="9">
        <f>F85</f>
        <v>1983</v>
      </c>
      <c r="L85" s="1"/>
      <c r="M85" s="1"/>
      <c r="N85" s="1"/>
    </row>
    <row r="86" spans="1:14" ht="12.75">
      <c r="A86" s="9">
        <v>1984</v>
      </c>
      <c r="F86" s="9">
        <f t="shared" si="21"/>
        <v>1984</v>
      </c>
      <c r="G86" s="1"/>
      <c r="H86" s="1"/>
      <c r="I86" s="1"/>
      <c r="K86" s="9">
        <f aca="true" t="shared" si="22" ref="K86:K101">F86</f>
        <v>1984</v>
      </c>
      <c r="L86" s="1"/>
      <c r="M86" s="1"/>
      <c r="N86" s="1"/>
    </row>
    <row r="87" spans="1:14" ht="12.75">
      <c r="A87" s="9">
        <v>1985</v>
      </c>
      <c r="B87">
        <v>1057</v>
      </c>
      <c r="C87">
        <v>753</v>
      </c>
      <c r="D87">
        <v>1810</v>
      </c>
      <c r="F87" s="9">
        <f t="shared" si="21"/>
        <v>1985</v>
      </c>
      <c r="G87" s="1">
        <f t="shared" si="21"/>
        <v>8529226</v>
      </c>
      <c r="H87" s="1">
        <f t="shared" si="21"/>
        <v>1499161</v>
      </c>
      <c r="I87" s="1">
        <f t="shared" si="21"/>
        <v>10028387</v>
      </c>
      <c r="K87" s="9">
        <f t="shared" si="22"/>
        <v>1985</v>
      </c>
      <c r="L87" s="1">
        <f aca="true" t="shared" si="23" ref="L87:L101">(B87/G87)*100000</f>
        <v>12.392683697207694</v>
      </c>
      <c r="M87" s="1">
        <f aca="true" t="shared" si="24" ref="M87:M101">(C87/H87)*100000</f>
        <v>50.22809424738237</v>
      </c>
      <c r="N87" s="1">
        <f aca="true" t="shared" si="25" ref="N87:N101">(D87/I87)*100000</f>
        <v>18.04876497087717</v>
      </c>
    </row>
    <row r="88" spans="1:14" ht="12.75">
      <c r="A88" s="9">
        <v>1986</v>
      </c>
      <c r="F88" s="9">
        <f t="shared" si="21"/>
        <v>1986</v>
      </c>
      <c r="G88" s="1"/>
      <c r="H88" s="1"/>
      <c r="I88" s="1"/>
      <c r="K88" s="9">
        <f t="shared" si="22"/>
        <v>1986</v>
      </c>
      <c r="L88" s="1"/>
      <c r="M88" s="1"/>
      <c r="N88" s="1"/>
    </row>
    <row r="89" spans="1:14" ht="12.75">
      <c r="A89" s="9">
        <v>1987</v>
      </c>
      <c r="F89" s="9">
        <f t="shared" si="21"/>
        <v>1987</v>
      </c>
      <c r="G89" s="1"/>
      <c r="H89" s="1"/>
      <c r="I89" s="1"/>
      <c r="K89" s="9">
        <f t="shared" si="22"/>
        <v>1987</v>
      </c>
      <c r="L89" s="1"/>
      <c r="M89" s="1"/>
      <c r="N89" s="1"/>
    </row>
    <row r="90" spans="1:14" ht="12.75">
      <c r="A90" s="9">
        <v>1988</v>
      </c>
      <c r="B90">
        <v>1999</v>
      </c>
      <c r="C90">
        <v>2458</v>
      </c>
      <c r="D90">
        <v>4457</v>
      </c>
      <c r="F90" s="9">
        <f t="shared" si="21"/>
        <v>1988</v>
      </c>
      <c r="G90" s="1">
        <f t="shared" si="21"/>
        <v>9107810</v>
      </c>
      <c r="H90" s="1">
        <f t="shared" si="21"/>
        <v>1618123</v>
      </c>
      <c r="I90" s="1">
        <f t="shared" si="21"/>
        <v>10725933</v>
      </c>
      <c r="K90" s="9">
        <f t="shared" si="22"/>
        <v>1988</v>
      </c>
      <c r="L90" s="1">
        <f t="shared" si="23"/>
        <v>21.948196108614475</v>
      </c>
      <c r="M90" s="1">
        <f t="shared" si="24"/>
        <v>151.90439787333844</v>
      </c>
      <c r="N90" s="1">
        <f t="shared" si="25"/>
        <v>41.55349469365509</v>
      </c>
    </row>
    <row r="91" spans="1:14" ht="12.75">
      <c r="A91" s="9">
        <v>1989</v>
      </c>
      <c r="B91">
        <v>2251</v>
      </c>
      <c r="C91">
        <v>3072</v>
      </c>
      <c r="D91">
        <v>5323</v>
      </c>
      <c r="F91" s="9">
        <f t="shared" si="21"/>
        <v>1989</v>
      </c>
      <c r="G91" s="1">
        <f t="shared" si="21"/>
        <v>9303252</v>
      </c>
      <c r="H91" s="1">
        <f t="shared" si="21"/>
        <v>1661635</v>
      </c>
      <c r="I91" s="1">
        <f t="shared" si="21"/>
        <v>10964887</v>
      </c>
      <c r="K91" s="9">
        <f t="shared" si="22"/>
        <v>1989</v>
      </c>
      <c r="L91" s="1">
        <f t="shared" si="23"/>
        <v>24.19584033626091</v>
      </c>
      <c r="M91" s="1">
        <f t="shared" si="24"/>
        <v>184.8781471261739</v>
      </c>
      <c r="N91" s="1">
        <f t="shared" si="25"/>
        <v>48.54587192736231</v>
      </c>
    </row>
    <row r="92" spans="1:14" ht="12.75">
      <c r="A92" s="9">
        <v>1990</v>
      </c>
      <c r="B92">
        <v>2128</v>
      </c>
      <c r="C92">
        <v>1967</v>
      </c>
      <c r="D92">
        <v>4095</v>
      </c>
      <c r="F92" s="9">
        <f t="shared" si="21"/>
        <v>1990</v>
      </c>
      <c r="G92" s="1">
        <f t="shared" si="21"/>
        <v>9519038</v>
      </c>
      <c r="H92" s="1">
        <f t="shared" si="21"/>
        <v>1722343</v>
      </c>
      <c r="I92" s="1">
        <f t="shared" si="21"/>
        <v>11241381</v>
      </c>
      <c r="K92" s="9">
        <f t="shared" si="22"/>
        <v>1990</v>
      </c>
      <c r="L92" s="1">
        <f t="shared" si="23"/>
        <v>22.3552001788416</v>
      </c>
      <c r="M92" s="1">
        <f t="shared" si="24"/>
        <v>114.20489414710079</v>
      </c>
      <c r="N92" s="1">
        <f t="shared" si="25"/>
        <v>36.427908635068945</v>
      </c>
    </row>
    <row r="93" spans="1:14" ht="12.75">
      <c r="A93" s="9">
        <v>1991</v>
      </c>
      <c r="B93">
        <v>1889</v>
      </c>
      <c r="C93">
        <v>1713</v>
      </c>
      <c r="D93">
        <v>3602</v>
      </c>
      <c r="F93" s="9">
        <f t="shared" si="21"/>
        <v>1991</v>
      </c>
      <c r="G93" s="1">
        <f t="shared" si="21"/>
        <v>9655523</v>
      </c>
      <c r="H93" s="1">
        <f t="shared" si="21"/>
        <v>1776114</v>
      </c>
      <c r="I93" s="1">
        <f t="shared" si="21"/>
        <v>11431637</v>
      </c>
      <c r="K93" s="9">
        <f t="shared" si="22"/>
        <v>1991</v>
      </c>
      <c r="L93" s="1">
        <f t="shared" si="23"/>
        <v>19.563932476780387</v>
      </c>
      <c r="M93" s="1">
        <f t="shared" si="24"/>
        <v>96.44651187930505</v>
      </c>
      <c r="N93" s="1">
        <f t="shared" si="25"/>
        <v>31.5090480917125</v>
      </c>
    </row>
    <row r="94" spans="1:14" ht="12.75">
      <c r="A94" s="9">
        <v>1992</v>
      </c>
      <c r="B94">
        <v>1856</v>
      </c>
      <c r="C94">
        <v>1415</v>
      </c>
      <c r="D94">
        <v>3271</v>
      </c>
      <c r="F94" s="9">
        <f t="shared" si="21"/>
        <v>1992</v>
      </c>
      <c r="G94" s="1">
        <f t="shared" si="21"/>
        <v>9740882</v>
      </c>
      <c r="H94" s="1">
        <f t="shared" si="21"/>
        <v>1831060</v>
      </c>
      <c r="I94" s="1">
        <f t="shared" si="21"/>
        <v>11571942</v>
      </c>
      <c r="K94" s="9">
        <f t="shared" si="22"/>
        <v>1992</v>
      </c>
      <c r="L94" s="1">
        <f t="shared" si="23"/>
        <v>19.053716080330304</v>
      </c>
      <c r="M94" s="1">
        <f t="shared" si="24"/>
        <v>77.27764245846667</v>
      </c>
      <c r="N94" s="1">
        <f t="shared" si="25"/>
        <v>28.266647032969917</v>
      </c>
    </row>
    <row r="95" spans="1:14" ht="12.75">
      <c r="A95" s="9">
        <v>1993</v>
      </c>
      <c r="B95">
        <v>1682</v>
      </c>
      <c r="C95">
        <v>1176</v>
      </c>
      <c r="D95">
        <v>2858</v>
      </c>
      <c r="F95" s="9">
        <f t="shared" si="21"/>
        <v>1993</v>
      </c>
      <c r="G95" s="1">
        <f t="shared" si="21"/>
        <v>9821257</v>
      </c>
      <c r="H95" s="1">
        <f t="shared" si="21"/>
        <v>1880438</v>
      </c>
      <c r="I95" s="1">
        <f t="shared" si="21"/>
        <v>11701695</v>
      </c>
      <c r="K95" s="9">
        <f t="shared" si="22"/>
        <v>1993</v>
      </c>
      <c r="L95" s="1">
        <f t="shared" si="23"/>
        <v>17.126117359519256</v>
      </c>
      <c r="M95" s="1">
        <f t="shared" si="24"/>
        <v>62.538621321202825</v>
      </c>
      <c r="N95" s="1">
        <f t="shared" si="25"/>
        <v>24.42381210585304</v>
      </c>
    </row>
    <row r="96" spans="1:14" ht="12.75">
      <c r="A96" s="9">
        <v>1994</v>
      </c>
      <c r="B96">
        <v>1410</v>
      </c>
      <c r="C96">
        <v>1022</v>
      </c>
      <c r="D96">
        <v>2432</v>
      </c>
      <c r="F96" s="9">
        <f t="shared" si="21"/>
        <v>1994</v>
      </c>
      <c r="G96" s="1">
        <f t="shared" si="21"/>
        <v>9919841</v>
      </c>
      <c r="H96" s="1">
        <f t="shared" si="21"/>
        <v>1936880</v>
      </c>
      <c r="I96" s="1">
        <f t="shared" si="21"/>
        <v>11856721</v>
      </c>
      <c r="K96" s="9">
        <f t="shared" si="22"/>
        <v>1994</v>
      </c>
      <c r="L96" s="1">
        <f t="shared" si="23"/>
        <v>14.213937501619228</v>
      </c>
      <c r="M96" s="1">
        <f t="shared" si="24"/>
        <v>52.765271983809015</v>
      </c>
      <c r="N96" s="1">
        <f t="shared" si="25"/>
        <v>20.511573140668485</v>
      </c>
    </row>
    <row r="97" spans="1:14" ht="12.75">
      <c r="A97" s="9">
        <v>1995</v>
      </c>
      <c r="B97">
        <v>1339</v>
      </c>
      <c r="C97">
        <v>994</v>
      </c>
      <c r="D97">
        <v>2333</v>
      </c>
      <c r="F97" s="9">
        <f t="shared" si="21"/>
        <v>1995</v>
      </c>
      <c r="G97" s="1">
        <f t="shared" si="21"/>
        <v>9986956</v>
      </c>
      <c r="H97" s="1">
        <f t="shared" si="21"/>
        <v>1986047</v>
      </c>
      <c r="I97" s="1">
        <f t="shared" si="21"/>
        <v>11973003</v>
      </c>
      <c r="K97" s="9">
        <f t="shared" si="22"/>
        <v>1995</v>
      </c>
      <c r="L97" s="1">
        <f t="shared" si="23"/>
        <v>13.40748872829719</v>
      </c>
      <c r="M97" s="1">
        <f t="shared" si="24"/>
        <v>50.04916802069639</v>
      </c>
      <c r="N97" s="1">
        <f t="shared" si="25"/>
        <v>19.485504179694935</v>
      </c>
    </row>
    <row r="98" spans="1:14" ht="12.75">
      <c r="A98" s="9">
        <v>1996</v>
      </c>
      <c r="B98">
        <v>1565</v>
      </c>
      <c r="C98">
        <v>995</v>
      </c>
      <c r="D98">
        <v>2560</v>
      </c>
      <c r="F98" s="9">
        <f t="shared" si="21"/>
        <v>1996</v>
      </c>
      <c r="G98" s="1">
        <f t="shared" si="21"/>
        <v>10062610</v>
      </c>
      <c r="H98" s="1">
        <f t="shared" si="21"/>
        <v>2037634</v>
      </c>
      <c r="I98" s="1">
        <f t="shared" si="21"/>
        <v>12100244</v>
      </c>
      <c r="K98" s="9">
        <f t="shared" si="22"/>
        <v>1996</v>
      </c>
      <c r="L98" s="1">
        <f t="shared" si="23"/>
        <v>15.552625014782448</v>
      </c>
      <c r="M98" s="1">
        <f t="shared" si="24"/>
        <v>48.83114435664109</v>
      </c>
      <c r="N98" s="1">
        <f t="shared" si="25"/>
        <v>21.156598164466768</v>
      </c>
    </row>
    <row r="99" spans="1:14" ht="12.75">
      <c r="A99" s="9">
        <v>1997</v>
      </c>
      <c r="B99">
        <v>1618</v>
      </c>
      <c r="C99">
        <v>1253</v>
      </c>
      <c r="D99">
        <v>2871</v>
      </c>
      <c r="F99" s="9">
        <f t="shared" si="21"/>
        <v>1997</v>
      </c>
      <c r="G99" s="1">
        <f t="shared" si="21"/>
        <v>10152677</v>
      </c>
      <c r="H99" s="1">
        <f t="shared" si="21"/>
        <v>2097665</v>
      </c>
      <c r="I99" s="1">
        <f t="shared" si="21"/>
        <v>12250342</v>
      </c>
      <c r="K99" s="9">
        <f t="shared" si="22"/>
        <v>1997</v>
      </c>
      <c r="L99" s="1">
        <f t="shared" si="23"/>
        <v>15.936683497367246</v>
      </c>
      <c r="M99" s="1">
        <f t="shared" si="24"/>
        <v>59.73308416739565</v>
      </c>
      <c r="N99" s="1">
        <f t="shared" si="25"/>
        <v>23.43608039677586</v>
      </c>
    </row>
    <row r="100" spans="1:14" ht="12.75">
      <c r="A100" s="9">
        <v>1998</v>
      </c>
      <c r="B100">
        <v>1713</v>
      </c>
      <c r="C100">
        <v>1163</v>
      </c>
      <c r="D100">
        <v>2876</v>
      </c>
      <c r="F100" s="9">
        <f aca="true" t="shared" si="26" ref="F100:I101">F19</f>
        <v>1998</v>
      </c>
      <c r="G100" s="1">
        <f t="shared" si="26"/>
        <v>10226559</v>
      </c>
      <c r="H100" s="1">
        <f t="shared" si="26"/>
        <v>2150860</v>
      </c>
      <c r="I100" s="1">
        <f t="shared" si="26"/>
        <v>12377419</v>
      </c>
      <c r="K100" s="9">
        <f t="shared" si="22"/>
        <v>1998</v>
      </c>
      <c r="L100" s="1">
        <f t="shared" si="23"/>
        <v>16.750502295053497</v>
      </c>
      <c r="M100" s="1">
        <f t="shared" si="24"/>
        <v>54.07139469793478</v>
      </c>
      <c r="N100" s="1">
        <f t="shared" si="25"/>
        <v>23.235862016144075</v>
      </c>
    </row>
    <row r="101" spans="1:14" ht="12.75">
      <c r="A101" s="9">
        <v>1999</v>
      </c>
      <c r="B101">
        <v>1904</v>
      </c>
      <c r="C101">
        <v>1301</v>
      </c>
      <c r="D101">
        <v>3205</v>
      </c>
      <c r="F101" s="9">
        <f t="shared" si="26"/>
        <v>1999</v>
      </c>
      <c r="G101" s="1">
        <f t="shared" si="26"/>
        <v>10275486</v>
      </c>
      <c r="H101" s="1">
        <f t="shared" si="26"/>
        <v>2201660</v>
      </c>
      <c r="I101" s="1">
        <f t="shared" si="26"/>
        <v>12477146</v>
      </c>
      <c r="K101" s="9">
        <f t="shared" si="22"/>
        <v>1999</v>
      </c>
      <c r="L101" s="1">
        <f t="shared" si="23"/>
        <v>18.529537191720177</v>
      </c>
      <c r="M101" s="1">
        <f t="shared" si="24"/>
        <v>59.091776205226964</v>
      </c>
      <c r="N101" s="1">
        <f t="shared" si="25"/>
        <v>25.6869639900022</v>
      </c>
    </row>
    <row r="103" spans="1:14" ht="31.5" customHeight="1">
      <c r="A103" s="31" t="str">
        <f>CONCATENATE("New Admissions for All Offenses, BW Only: ",$A$1)</f>
        <v>New Admissions for All Offenses, BW Only: FLORIDA</v>
      </c>
      <c r="B103" s="31"/>
      <c r="C103" s="31"/>
      <c r="D103" s="31"/>
      <c r="F103" s="31" t="str">
        <f>CONCATENATE("Total Population, BW Only: ",$A$1)</f>
        <v>Total Population, BW Only: FLORIDA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FLORIDA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E105" s="2"/>
      <c r="F105" s="9">
        <f>F4</f>
        <v>1983</v>
      </c>
      <c r="G105" s="1"/>
      <c r="H105" s="1"/>
      <c r="I105" s="1"/>
      <c r="K105" s="9">
        <f>F105</f>
        <v>1983</v>
      </c>
      <c r="L105" s="1"/>
      <c r="M105" s="1"/>
      <c r="N105" s="1"/>
    </row>
    <row r="106" spans="1:14" ht="12.75">
      <c r="A106" s="9">
        <v>1984</v>
      </c>
      <c r="F106" s="9">
        <f aca="true" t="shared" si="27" ref="F106:I121">F5</f>
        <v>1984</v>
      </c>
      <c r="G106" s="1"/>
      <c r="H106" s="1"/>
      <c r="I106" s="1"/>
      <c r="K106" s="9">
        <f aca="true" t="shared" si="28" ref="K106:K121">F106</f>
        <v>1984</v>
      </c>
      <c r="L106" s="1"/>
      <c r="M106" s="1"/>
      <c r="N106" s="1"/>
    </row>
    <row r="107" spans="1:14" ht="12.75">
      <c r="A107" s="9">
        <v>1985</v>
      </c>
      <c r="B107">
        <v>7063</v>
      </c>
      <c r="C107">
        <v>6620</v>
      </c>
      <c r="D107">
        <v>13683</v>
      </c>
      <c r="F107" s="9">
        <f t="shared" si="27"/>
        <v>1985</v>
      </c>
      <c r="G107" s="1">
        <f t="shared" si="27"/>
        <v>8529226</v>
      </c>
      <c r="H107" s="1">
        <f t="shared" si="27"/>
        <v>1499161</v>
      </c>
      <c r="I107" s="1">
        <f t="shared" si="27"/>
        <v>10028387</v>
      </c>
      <c r="K107" s="9">
        <f t="shared" si="28"/>
        <v>1985</v>
      </c>
      <c r="L107" s="1">
        <f aca="true" t="shared" si="29" ref="L107:L121">(B107/G107)*100000</f>
        <v>82.80938973829512</v>
      </c>
      <c r="M107" s="1">
        <f aca="true" t="shared" si="30" ref="M107:M121">(C107/H107)*100000</f>
        <v>441.5803239278504</v>
      </c>
      <c r="N107" s="1">
        <f aca="true" t="shared" si="31" ref="N107:N121">(D107/I107)*100000</f>
        <v>136.44268016381895</v>
      </c>
    </row>
    <row r="108" spans="1:14" ht="12.75">
      <c r="A108" s="9">
        <v>1986</v>
      </c>
      <c r="F108" s="9">
        <f t="shared" si="27"/>
        <v>1986</v>
      </c>
      <c r="G108" s="1"/>
      <c r="H108" s="1"/>
      <c r="I108" s="1"/>
      <c r="K108" s="9">
        <f t="shared" si="28"/>
        <v>1986</v>
      </c>
      <c r="L108" s="1"/>
      <c r="M108" s="1"/>
      <c r="N108" s="1"/>
    </row>
    <row r="109" spans="1:14" ht="12.75">
      <c r="A109" s="9">
        <v>1987</v>
      </c>
      <c r="F109" s="9">
        <f t="shared" si="27"/>
        <v>1987</v>
      </c>
      <c r="G109" s="1"/>
      <c r="H109" s="1"/>
      <c r="I109" s="1"/>
      <c r="K109" s="9">
        <f t="shared" si="28"/>
        <v>1987</v>
      </c>
      <c r="L109" s="1"/>
      <c r="M109" s="1"/>
      <c r="N109" s="1"/>
    </row>
    <row r="110" spans="1:14" ht="12.75">
      <c r="A110" s="9">
        <v>1988</v>
      </c>
      <c r="B110">
        <v>12403</v>
      </c>
      <c r="C110">
        <v>19934</v>
      </c>
      <c r="D110">
        <v>32337</v>
      </c>
      <c r="F110" s="9">
        <f t="shared" si="27"/>
        <v>1988</v>
      </c>
      <c r="G110" s="1">
        <f t="shared" si="27"/>
        <v>9107810</v>
      </c>
      <c r="H110" s="1">
        <f t="shared" si="27"/>
        <v>1618123</v>
      </c>
      <c r="I110" s="1">
        <f t="shared" si="27"/>
        <v>10725933</v>
      </c>
      <c r="K110" s="9">
        <f t="shared" si="28"/>
        <v>1988</v>
      </c>
      <c r="L110" s="1">
        <f t="shared" si="29"/>
        <v>136.17982808161346</v>
      </c>
      <c r="M110" s="1">
        <f t="shared" si="30"/>
        <v>1231.9211827531035</v>
      </c>
      <c r="N110" s="1">
        <f t="shared" si="31"/>
        <v>301.4842624879346</v>
      </c>
    </row>
    <row r="111" spans="1:14" ht="12.75">
      <c r="A111" s="9">
        <v>1989</v>
      </c>
      <c r="B111">
        <v>14816</v>
      </c>
      <c r="C111">
        <v>25501</v>
      </c>
      <c r="D111">
        <v>40317</v>
      </c>
      <c r="F111" s="9">
        <f t="shared" si="27"/>
        <v>1989</v>
      </c>
      <c r="G111" s="1">
        <f t="shared" si="27"/>
        <v>9303252</v>
      </c>
      <c r="H111" s="1">
        <f t="shared" si="27"/>
        <v>1661635</v>
      </c>
      <c r="I111" s="1">
        <f t="shared" si="27"/>
        <v>10964887</v>
      </c>
      <c r="K111" s="9">
        <f t="shared" si="28"/>
        <v>1989</v>
      </c>
      <c r="L111" s="1">
        <f t="shared" si="29"/>
        <v>159.25613968104918</v>
      </c>
      <c r="M111" s="1">
        <f t="shared" si="30"/>
        <v>1534.6932388882035</v>
      </c>
      <c r="N111" s="1">
        <f t="shared" si="31"/>
        <v>367.6918877504164</v>
      </c>
    </row>
    <row r="112" spans="1:14" ht="12.75">
      <c r="A112" s="9">
        <v>1990</v>
      </c>
      <c r="B112">
        <v>13267</v>
      </c>
      <c r="C112">
        <v>22540</v>
      </c>
      <c r="D112">
        <v>35807</v>
      </c>
      <c r="F112" s="9">
        <f t="shared" si="27"/>
        <v>1990</v>
      </c>
      <c r="G112" s="1">
        <f t="shared" si="27"/>
        <v>9519038</v>
      </c>
      <c r="H112" s="1">
        <f t="shared" si="27"/>
        <v>1722343</v>
      </c>
      <c r="I112" s="1">
        <f t="shared" si="27"/>
        <v>11241381</v>
      </c>
      <c r="K112" s="9">
        <f t="shared" si="28"/>
        <v>1990</v>
      </c>
      <c r="L112" s="1">
        <f t="shared" si="29"/>
        <v>139.37332743077607</v>
      </c>
      <c r="M112" s="1">
        <f t="shared" si="30"/>
        <v>1308.6824169169556</v>
      </c>
      <c r="N112" s="1">
        <f t="shared" si="31"/>
        <v>318.5284797303819</v>
      </c>
    </row>
    <row r="113" spans="1:14" ht="12.75">
      <c r="A113" s="9">
        <v>1991</v>
      </c>
      <c r="B113">
        <v>11366</v>
      </c>
      <c r="C113">
        <v>18644</v>
      </c>
      <c r="D113">
        <v>30010</v>
      </c>
      <c r="F113" s="9">
        <f t="shared" si="27"/>
        <v>1991</v>
      </c>
      <c r="G113" s="1">
        <f t="shared" si="27"/>
        <v>9655523</v>
      </c>
      <c r="H113" s="1">
        <f t="shared" si="27"/>
        <v>1776114</v>
      </c>
      <c r="I113" s="1">
        <f t="shared" si="27"/>
        <v>11431637</v>
      </c>
      <c r="K113" s="9">
        <f t="shared" si="28"/>
        <v>1991</v>
      </c>
      <c r="L113" s="1">
        <f t="shared" si="29"/>
        <v>117.7150113981397</v>
      </c>
      <c r="M113" s="1">
        <f t="shared" si="30"/>
        <v>1049.7073949082096</v>
      </c>
      <c r="N113" s="1">
        <f t="shared" si="31"/>
        <v>262.517083073929</v>
      </c>
    </row>
    <row r="114" spans="1:14" ht="12.75">
      <c r="A114" s="9">
        <v>1992</v>
      </c>
      <c r="B114">
        <v>11619</v>
      </c>
      <c r="C114">
        <v>16520</v>
      </c>
      <c r="D114">
        <v>28139</v>
      </c>
      <c r="F114" s="9">
        <f t="shared" si="27"/>
        <v>1992</v>
      </c>
      <c r="G114" s="1">
        <f t="shared" si="27"/>
        <v>9740882</v>
      </c>
      <c r="H114" s="1">
        <f t="shared" si="27"/>
        <v>1831060</v>
      </c>
      <c r="I114" s="1">
        <f t="shared" si="27"/>
        <v>11571942</v>
      </c>
      <c r="K114" s="9">
        <f t="shared" si="28"/>
        <v>1992</v>
      </c>
      <c r="L114" s="1">
        <f t="shared" si="29"/>
        <v>119.28077970762813</v>
      </c>
      <c r="M114" s="1">
        <f t="shared" si="30"/>
        <v>902.2096490557382</v>
      </c>
      <c r="N114" s="1">
        <f t="shared" si="31"/>
        <v>243.16575385531658</v>
      </c>
    </row>
    <row r="115" spans="1:14" ht="12.75">
      <c r="A115" s="9">
        <v>1993</v>
      </c>
      <c r="B115">
        <v>10251</v>
      </c>
      <c r="C115">
        <v>13452</v>
      </c>
      <c r="D115">
        <v>23703</v>
      </c>
      <c r="F115" s="9">
        <f t="shared" si="27"/>
        <v>1993</v>
      </c>
      <c r="G115" s="1">
        <f t="shared" si="27"/>
        <v>9821257</v>
      </c>
      <c r="H115" s="1">
        <f t="shared" si="27"/>
        <v>1880438</v>
      </c>
      <c r="I115" s="1">
        <f t="shared" si="27"/>
        <v>11701695</v>
      </c>
      <c r="K115" s="9">
        <f t="shared" si="28"/>
        <v>1993</v>
      </c>
      <c r="L115" s="1">
        <f t="shared" si="29"/>
        <v>104.37564152938874</v>
      </c>
      <c r="M115" s="1">
        <f t="shared" si="30"/>
        <v>715.3652500109017</v>
      </c>
      <c r="N115" s="1">
        <f t="shared" si="31"/>
        <v>202.56039830127173</v>
      </c>
    </row>
    <row r="116" spans="1:14" ht="12.75">
      <c r="A116" s="9">
        <v>1994</v>
      </c>
      <c r="B116">
        <v>8430</v>
      </c>
      <c r="C116">
        <v>10661</v>
      </c>
      <c r="D116">
        <v>19091</v>
      </c>
      <c r="F116" s="9">
        <f t="shared" si="27"/>
        <v>1994</v>
      </c>
      <c r="G116" s="1">
        <f t="shared" si="27"/>
        <v>9919841</v>
      </c>
      <c r="H116" s="1">
        <f t="shared" si="27"/>
        <v>1936880</v>
      </c>
      <c r="I116" s="1">
        <f t="shared" si="27"/>
        <v>11856721</v>
      </c>
      <c r="K116" s="9">
        <f t="shared" si="28"/>
        <v>1994</v>
      </c>
      <c r="L116" s="1">
        <f t="shared" si="29"/>
        <v>84.98120080755326</v>
      </c>
      <c r="M116" s="1">
        <f t="shared" si="30"/>
        <v>550.4212961050762</v>
      </c>
      <c r="N116" s="1">
        <f t="shared" si="31"/>
        <v>161.01416234724593</v>
      </c>
    </row>
    <row r="117" spans="1:14" ht="12.75">
      <c r="A117" s="9">
        <v>1995</v>
      </c>
      <c r="B117">
        <v>7239</v>
      </c>
      <c r="C117">
        <v>9141</v>
      </c>
      <c r="D117">
        <v>16380</v>
      </c>
      <c r="F117" s="9">
        <f t="shared" si="27"/>
        <v>1995</v>
      </c>
      <c r="G117" s="1">
        <f t="shared" si="27"/>
        <v>9986956</v>
      </c>
      <c r="H117" s="1">
        <f t="shared" si="27"/>
        <v>1986047</v>
      </c>
      <c r="I117" s="1">
        <f t="shared" si="27"/>
        <v>11973003</v>
      </c>
      <c r="K117" s="9">
        <f t="shared" si="28"/>
        <v>1995</v>
      </c>
      <c r="L117" s="1">
        <f t="shared" si="29"/>
        <v>72.4845488455141</v>
      </c>
      <c r="M117" s="1">
        <f t="shared" si="30"/>
        <v>460.26101094284274</v>
      </c>
      <c r="N117" s="1">
        <f t="shared" si="31"/>
        <v>136.8077833105028</v>
      </c>
    </row>
    <row r="118" spans="1:14" ht="12.75">
      <c r="A118" s="9">
        <v>1996</v>
      </c>
      <c r="B118">
        <v>7691</v>
      </c>
      <c r="C118">
        <v>9391</v>
      </c>
      <c r="D118">
        <v>17082</v>
      </c>
      <c r="F118" s="9">
        <f t="shared" si="27"/>
        <v>1996</v>
      </c>
      <c r="G118" s="1">
        <f t="shared" si="27"/>
        <v>10062610</v>
      </c>
      <c r="H118" s="1">
        <f t="shared" si="27"/>
        <v>2037634</v>
      </c>
      <c r="I118" s="1">
        <f t="shared" si="27"/>
        <v>12100244</v>
      </c>
      <c r="K118" s="9">
        <f t="shared" si="28"/>
        <v>1996</v>
      </c>
      <c r="L118" s="1">
        <f t="shared" si="29"/>
        <v>76.43146261258262</v>
      </c>
      <c r="M118" s="1">
        <f t="shared" si="30"/>
        <v>460.87766497810696</v>
      </c>
      <c r="N118" s="1">
        <f t="shared" si="31"/>
        <v>141.17070697086768</v>
      </c>
    </row>
    <row r="119" spans="1:14" ht="12.75">
      <c r="A119" s="9">
        <v>1997</v>
      </c>
      <c r="B119">
        <v>7810</v>
      </c>
      <c r="C119">
        <v>10274</v>
      </c>
      <c r="D119">
        <v>18084</v>
      </c>
      <c r="F119" s="9">
        <f t="shared" si="27"/>
        <v>1997</v>
      </c>
      <c r="G119" s="1">
        <f t="shared" si="27"/>
        <v>10152677</v>
      </c>
      <c r="H119" s="1">
        <f t="shared" si="27"/>
        <v>2097665</v>
      </c>
      <c r="I119" s="1">
        <f t="shared" si="27"/>
        <v>12250342</v>
      </c>
      <c r="K119" s="9">
        <f t="shared" si="28"/>
        <v>1997</v>
      </c>
      <c r="L119" s="1">
        <f t="shared" si="29"/>
        <v>76.92552417456007</v>
      </c>
      <c r="M119" s="1">
        <f t="shared" si="30"/>
        <v>489.78268694000235</v>
      </c>
      <c r="N119" s="1">
        <f t="shared" si="31"/>
        <v>147.62036847624336</v>
      </c>
    </row>
    <row r="120" spans="1:14" ht="12.75">
      <c r="A120" s="9">
        <v>1998</v>
      </c>
      <c r="B120">
        <v>7996</v>
      </c>
      <c r="C120">
        <v>10562</v>
      </c>
      <c r="D120">
        <v>18558</v>
      </c>
      <c r="F120" s="9">
        <f t="shared" si="27"/>
        <v>1998</v>
      </c>
      <c r="G120" s="1">
        <f t="shared" si="27"/>
        <v>10226559</v>
      </c>
      <c r="H120" s="1">
        <f t="shared" si="27"/>
        <v>2150860</v>
      </c>
      <c r="I120" s="1">
        <f t="shared" si="27"/>
        <v>12377419</v>
      </c>
      <c r="K120" s="9">
        <f t="shared" si="28"/>
        <v>1998</v>
      </c>
      <c r="L120" s="1">
        <f t="shared" si="29"/>
        <v>78.1885676306175</v>
      </c>
      <c r="M120" s="1">
        <f t="shared" si="30"/>
        <v>491.0593901974094</v>
      </c>
      <c r="N120" s="1">
        <f t="shared" si="31"/>
        <v>149.93432798873496</v>
      </c>
    </row>
    <row r="121" spans="1:14" ht="12.75">
      <c r="A121" s="9">
        <v>1999</v>
      </c>
      <c r="B121">
        <v>8466</v>
      </c>
      <c r="C121">
        <v>11403</v>
      </c>
      <c r="D121">
        <v>19869</v>
      </c>
      <c r="F121" s="9">
        <f t="shared" si="27"/>
        <v>1999</v>
      </c>
      <c r="G121" s="1">
        <f t="shared" si="27"/>
        <v>10275486</v>
      </c>
      <c r="H121" s="1">
        <f t="shared" si="27"/>
        <v>2201660</v>
      </c>
      <c r="I121" s="1">
        <f t="shared" si="27"/>
        <v>12477146</v>
      </c>
      <c r="K121" s="9">
        <f t="shared" si="28"/>
        <v>1999</v>
      </c>
      <c r="L121" s="1">
        <f t="shared" si="29"/>
        <v>82.39026358461292</v>
      </c>
      <c r="M121" s="1">
        <f t="shared" si="30"/>
        <v>517.927382066259</v>
      </c>
      <c r="N121" s="1">
        <f t="shared" si="31"/>
        <v>159.24314743131163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0" zoomScaleNormal="50" workbookViewId="0" topLeftCell="A85">
      <selection activeCell="AP89" sqref="AP89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38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FLORIDA</v>
      </c>
      <c r="C2" s="30"/>
      <c r="D2" s="30"/>
      <c r="E2" s="30"/>
      <c r="F2" s="30"/>
      <c r="G2" s="30"/>
      <c r="J2" s="30" t="str">
        <f>CONCATENATE("Black, Non-Hispanics:  ",$A$1)</f>
        <v>Black, Non-Hispanics:  FLORIDA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FLORIDA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FLORIDA</v>
      </c>
      <c r="AA2" s="30"/>
      <c r="AB2" s="30"/>
      <c r="AC2" s="30"/>
      <c r="AD2" s="30"/>
      <c r="AE2" s="30"/>
      <c r="AH2" s="30" t="str">
        <f>CONCATENATE("Hispanics:  ",$A$1)</f>
        <v>Hispanics:  FLORIDA</v>
      </c>
      <c r="AI2" s="30"/>
      <c r="AJ2" s="30"/>
      <c r="AK2" s="30"/>
      <c r="AL2" s="30"/>
      <c r="AM2" s="30"/>
      <c r="AP2" s="30" t="str">
        <f>CONCATENATE("Other Race / Not Known:  ",$A$1)</f>
        <v>Other Race / Not Known:  FLORIDA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1" ht="12.75">
      <c r="A4" s="4">
        <v>1983</v>
      </c>
      <c r="G4">
        <f>SUM(B4:F4)</f>
        <v>0</v>
      </c>
      <c r="I4" s="4">
        <v>1983</v>
      </c>
      <c r="Q4" s="4">
        <v>1983</v>
      </c>
      <c r="Y4" s="4">
        <v>1983</v>
      </c>
      <c r="AG4" s="4">
        <v>1983</v>
      </c>
      <c r="AO4" s="4">
        <v>1983</v>
      </c>
    </row>
    <row r="5" spans="1:41" ht="12.75">
      <c r="A5" s="4">
        <v>1984</v>
      </c>
      <c r="G5">
        <f aca="true" t="shared" si="0" ref="G5:G20">SUM(B5:F5)</f>
        <v>0</v>
      </c>
      <c r="I5" s="4">
        <v>1984</v>
      </c>
      <c r="Q5" s="4">
        <v>1984</v>
      </c>
      <c r="Y5" s="4">
        <v>1984</v>
      </c>
      <c r="AG5" s="4">
        <v>1984</v>
      </c>
      <c r="AO5" s="4">
        <v>1984</v>
      </c>
    </row>
    <row r="6" spans="1:41" ht="12.75">
      <c r="A6" s="4">
        <v>1985</v>
      </c>
      <c r="B6" s="2">
        <v>1545</v>
      </c>
      <c r="C6" s="2">
        <v>2079</v>
      </c>
      <c r="D6" s="2">
        <v>1326</v>
      </c>
      <c r="E6" s="2">
        <v>1056</v>
      </c>
      <c r="F6" s="2">
        <v>1057</v>
      </c>
      <c r="G6">
        <f t="shared" si="0"/>
        <v>7063</v>
      </c>
      <c r="I6" s="4">
        <v>1985</v>
      </c>
      <c r="J6" s="2">
        <v>1296</v>
      </c>
      <c r="K6" s="2">
        <v>2476</v>
      </c>
      <c r="L6" s="2">
        <v>1185</v>
      </c>
      <c r="M6">
        <v>910</v>
      </c>
      <c r="N6">
        <v>753</v>
      </c>
      <c r="O6">
        <f aca="true" t="shared" si="1" ref="O6:O20">SUM(J6:N6)</f>
        <v>6620</v>
      </c>
      <c r="Q6" s="4">
        <v>1985</v>
      </c>
      <c r="R6">
        <v>5</v>
      </c>
      <c r="S6">
        <v>8</v>
      </c>
      <c r="T6">
        <v>2</v>
      </c>
      <c r="U6">
        <v>1</v>
      </c>
      <c r="V6">
        <v>1</v>
      </c>
      <c r="W6">
        <f>SUM(R6:V6)</f>
        <v>17</v>
      </c>
      <c r="Y6" s="4">
        <v>1985</v>
      </c>
      <c r="AA6">
        <v>2</v>
      </c>
      <c r="AE6">
        <f>SUM(Z6:AD6)</f>
        <v>2</v>
      </c>
      <c r="AG6" s="4">
        <v>1985</v>
      </c>
      <c r="AH6">
        <v>210</v>
      </c>
      <c r="AI6">
        <v>227</v>
      </c>
      <c r="AJ6">
        <v>82</v>
      </c>
      <c r="AK6">
        <v>303</v>
      </c>
      <c r="AL6">
        <v>87</v>
      </c>
      <c r="AM6">
        <f>SUM(AH6:AL6)</f>
        <v>909</v>
      </c>
      <c r="AO6" s="4">
        <v>1985</v>
      </c>
    </row>
    <row r="7" spans="1:41" ht="12.75">
      <c r="A7" s="4">
        <v>1986</v>
      </c>
      <c r="G7">
        <f t="shared" si="0"/>
        <v>0</v>
      </c>
      <c r="I7" s="4">
        <v>1986</v>
      </c>
      <c r="Q7" s="4">
        <v>1986</v>
      </c>
      <c r="Y7" s="4">
        <v>1986</v>
      </c>
      <c r="AG7" s="4">
        <v>1986</v>
      </c>
      <c r="AO7" s="4">
        <v>1986</v>
      </c>
    </row>
    <row r="8" spans="1:41" ht="12.75">
      <c r="A8" s="4">
        <v>1987</v>
      </c>
      <c r="G8">
        <f t="shared" si="0"/>
        <v>0</v>
      </c>
      <c r="I8" s="4">
        <v>1987</v>
      </c>
      <c r="Q8" s="4">
        <v>1987</v>
      </c>
      <c r="Y8" s="4">
        <v>1987</v>
      </c>
      <c r="AG8" s="4">
        <v>1987</v>
      </c>
      <c r="AO8" s="4">
        <v>1987</v>
      </c>
    </row>
    <row r="9" spans="1:41" ht="12.75">
      <c r="A9" s="4">
        <v>1988</v>
      </c>
      <c r="B9" s="2">
        <v>2199</v>
      </c>
      <c r="C9" s="2">
        <v>3566</v>
      </c>
      <c r="D9" s="2">
        <v>2278</v>
      </c>
      <c r="E9" s="2">
        <v>2361</v>
      </c>
      <c r="F9" s="2">
        <v>1999</v>
      </c>
      <c r="G9">
        <f t="shared" si="0"/>
        <v>12403</v>
      </c>
      <c r="I9" s="4">
        <v>1988</v>
      </c>
      <c r="J9" s="2">
        <v>2378</v>
      </c>
      <c r="K9" s="2">
        <v>5705</v>
      </c>
      <c r="L9" s="2">
        <v>2567</v>
      </c>
      <c r="M9" s="2">
        <v>6826</v>
      </c>
      <c r="N9" s="2">
        <v>2458</v>
      </c>
      <c r="O9">
        <f t="shared" si="1"/>
        <v>19934</v>
      </c>
      <c r="Q9" s="4">
        <v>1988</v>
      </c>
      <c r="R9">
        <v>2</v>
      </c>
      <c r="S9">
        <v>5</v>
      </c>
      <c r="T9">
        <v>3</v>
      </c>
      <c r="V9">
        <v>1</v>
      </c>
      <c r="W9">
        <f aca="true" t="shared" si="2" ref="W9:W20">SUM(R9:V9)</f>
        <v>11</v>
      </c>
      <c r="Y9" s="4">
        <v>1988</v>
      </c>
      <c r="AD9">
        <v>1</v>
      </c>
      <c r="AE9">
        <f aca="true" t="shared" si="3" ref="AE9:AE20">SUM(Z9:AD9)</f>
        <v>1</v>
      </c>
      <c r="AG9" s="4">
        <v>1988</v>
      </c>
      <c r="AH9">
        <v>332</v>
      </c>
      <c r="AI9">
        <v>511</v>
      </c>
      <c r="AJ9">
        <v>197</v>
      </c>
      <c r="AK9">
        <v>698</v>
      </c>
      <c r="AL9">
        <v>201</v>
      </c>
      <c r="AM9">
        <f aca="true" t="shared" si="4" ref="AM9:AM20">SUM(AH9:AL9)</f>
        <v>1939</v>
      </c>
      <c r="AO9" s="4">
        <v>1988</v>
      </c>
    </row>
    <row r="10" spans="1:41" ht="12.75">
      <c r="A10" s="4">
        <v>1989</v>
      </c>
      <c r="B10" s="2">
        <v>2339</v>
      </c>
      <c r="C10" s="2">
        <v>4232</v>
      </c>
      <c r="D10" s="2">
        <v>2707</v>
      </c>
      <c r="E10" s="2">
        <v>3287</v>
      </c>
      <c r="F10" s="2">
        <v>2251</v>
      </c>
      <c r="G10">
        <f t="shared" si="0"/>
        <v>14816</v>
      </c>
      <c r="I10" s="4">
        <v>1989</v>
      </c>
      <c r="J10" s="2">
        <v>2942</v>
      </c>
      <c r="K10" s="2">
        <v>6660</v>
      </c>
      <c r="L10" s="2">
        <v>2986</v>
      </c>
      <c r="M10" s="2">
        <v>9841</v>
      </c>
      <c r="N10" s="2">
        <v>3072</v>
      </c>
      <c r="O10">
        <f t="shared" si="1"/>
        <v>25501</v>
      </c>
      <c r="Q10" s="4">
        <v>1989</v>
      </c>
      <c r="R10">
        <v>3</v>
      </c>
      <c r="S10">
        <v>5</v>
      </c>
      <c r="U10">
        <v>3</v>
      </c>
      <c r="V10">
        <v>3</v>
      </c>
      <c r="W10">
        <f t="shared" si="2"/>
        <v>14</v>
      </c>
      <c r="Y10" s="4">
        <v>1989</v>
      </c>
      <c r="Z10">
        <v>1</v>
      </c>
      <c r="AD10">
        <v>2</v>
      </c>
      <c r="AE10">
        <f t="shared" si="3"/>
        <v>3</v>
      </c>
      <c r="AG10" s="4">
        <v>1989</v>
      </c>
      <c r="AH10">
        <v>405</v>
      </c>
      <c r="AI10">
        <v>645</v>
      </c>
      <c r="AJ10">
        <v>257</v>
      </c>
      <c r="AK10">
        <v>737</v>
      </c>
      <c r="AL10">
        <v>245</v>
      </c>
      <c r="AM10">
        <f t="shared" si="4"/>
        <v>2289</v>
      </c>
      <c r="AO10" s="4">
        <v>1989</v>
      </c>
    </row>
    <row r="11" spans="1:41" ht="12.75">
      <c r="A11" s="4">
        <v>1990</v>
      </c>
      <c r="B11" s="2">
        <v>2318</v>
      </c>
      <c r="C11" s="2">
        <v>3747</v>
      </c>
      <c r="D11" s="2">
        <v>2223</v>
      </c>
      <c r="E11" s="2">
        <v>2851</v>
      </c>
      <c r="F11" s="2">
        <v>2128</v>
      </c>
      <c r="G11">
        <f t="shared" si="0"/>
        <v>13267</v>
      </c>
      <c r="I11" s="4">
        <v>1990</v>
      </c>
      <c r="J11" s="2">
        <v>2827</v>
      </c>
      <c r="K11" s="2">
        <v>5491</v>
      </c>
      <c r="L11" s="2">
        <v>2303</v>
      </c>
      <c r="M11" s="2">
        <v>9952</v>
      </c>
      <c r="N11" s="2">
        <v>1967</v>
      </c>
      <c r="O11">
        <f t="shared" si="1"/>
        <v>22540</v>
      </c>
      <c r="Q11" s="4">
        <v>1990</v>
      </c>
      <c r="S11">
        <v>2</v>
      </c>
      <c r="T11">
        <v>1</v>
      </c>
      <c r="U11">
        <v>3</v>
      </c>
      <c r="W11">
        <f t="shared" si="2"/>
        <v>6</v>
      </c>
      <c r="Y11" s="4">
        <v>1990</v>
      </c>
      <c r="Z11">
        <v>1</v>
      </c>
      <c r="AB11">
        <v>1</v>
      </c>
      <c r="AE11">
        <f t="shared" si="3"/>
        <v>2</v>
      </c>
      <c r="AG11" s="4">
        <v>1990</v>
      </c>
      <c r="AH11">
        <v>445</v>
      </c>
      <c r="AI11">
        <v>599</v>
      </c>
      <c r="AJ11">
        <v>173</v>
      </c>
      <c r="AK11">
        <v>550</v>
      </c>
      <c r="AL11">
        <v>195</v>
      </c>
      <c r="AM11">
        <f t="shared" si="4"/>
        <v>1962</v>
      </c>
      <c r="AO11" s="4">
        <v>1990</v>
      </c>
    </row>
    <row r="12" spans="1:41" ht="12.75">
      <c r="A12" s="4">
        <v>1991</v>
      </c>
      <c r="B12" s="2">
        <v>2208</v>
      </c>
      <c r="C12" s="2">
        <v>3160</v>
      </c>
      <c r="D12" s="2">
        <v>1989</v>
      </c>
      <c r="E12" s="2">
        <v>2120</v>
      </c>
      <c r="F12" s="2">
        <v>1889</v>
      </c>
      <c r="G12">
        <f t="shared" si="0"/>
        <v>11366</v>
      </c>
      <c r="I12" s="4">
        <v>1991</v>
      </c>
      <c r="J12" s="2">
        <v>2716</v>
      </c>
      <c r="K12" s="2">
        <v>4757</v>
      </c>
      <c r="L12" s="2">
        <v>1824</v>
      </c>
      <c r="M12" s="2">
        <v>7634</v>
      </c>
      <c r="N12" s="2">
        <v>1713</v>
      </c>
      <c r="O12">
        <f t="shared" si="1"/>
        <v>18644</v>
      </c>
      <c r="Q12" s="4">
        <v>1991</v>
      </c>
      <c r="R12">
        <v>1</v>
      </c>
      <c r="S12">
        <v>4</v>
      </c>
      <c r="U12">
        <v>2</v>
      </c>
      <c r="W12">
        <f t="shared" si="2"/>
        <v>7</v>
      </c>
      <c r="Y12" s="4">
        <v>1991</v>
      </c>
      <c r="Z12">
        <v>1</v>
      </c>
      <c r="AB12">
        <v>1</v>
      </c>
      <c r="AE12">
        <f t="shared" si="3"/>
        <v>2</v>
      </c>
      <c r="AG12" s="4">
        <v>1991</v>
      </c>
      <c r="AH12">
        <v>380</v>
      </c>
      <c r="AI12">
        <v>504</v>
      </c>
      <c r="AJ12">
        <v>153</v>
      </c>
      <c r="AK12">
        <v>382</v>
      </c>
      <c r="AL12">
        <v>176</v>
      </c>
      <c r="AM12">
        <f t="shared" si="4"/>
        <v>1595</v>
      </c>
      <c r="AO12" s="4">
        <v>1991</v>
      </c>
    </row>
    <row r="13" spans="1:41" ht="12.75">
      <c r="A13" s="4">
        <v>1992</v>
      </c>
      <c r="B13" s="2">
        <v>2280</v>
      </c>
      <c r="C13" s="2">
        <v>3323</v>
      </c>
      <c r="D13" s="2">
        <v>1972</v>
      </c>
      <c r="E13" s="2">
        <v>2188</v>
      </c>
      <c r="F13" s="2">
        <v>1856</v>
      </c>
      <c r="G13">
        <f t="shared" si="0"/>
        <v>11619</v>
      </c>
      <c r="I13" s="4">
        <v>1992</v>
      </c>
      <c r="J13" s="2">
        <v>2482</v>
      </c>
      <c r="K13" s="2">
        <v>4070</v>
      </c>
      <c r="L13" s="2">
        <v>1693</v>
      </c>
      <c r="M13" s="2">
        <v>6860</v>
      </c>
      <c r="N13" s="2">
        <v>1415</v>
      </c>
      <c r="O13">
        <f t="shared" si="1"/>
        <v>16520</v>
      </c>
      <c r="Q13" s="4">
        <v>1992</v>
      </c>
      <c r="R13">
        <v>4</v>
      </c>
      <c r="S13">
        <v>1</v>
      </c>
      <c r="U13">
        <v>1</v>
      </c>
      <c r="V13">
        <v>3</v>
      </c>
      <c r="W13">
        <f t="shared" si="2"/>
        <v>9</v>
      </c>
      <c r="Y13" s="4">
        <v>1992</v>
      </c>
      <c r="Z13">
        <v>1</v>
      </c>
      <c r="AA13">
        <v>1</v>
      </c>
      <c r="AC13">
        <v>2</v>
      </c>
      <c r="AE13">
        <f t="shared" si="3"/>
        <v>4</v>
      </c>
      <c r="AG13" s="4">
        <v>1992</v>
      </c>
      <c r="AH13">
        <v>284</v>
      </c>
      <c r="AI13">
        <v>431</v>
      </c>
      <c r="AJ13">
        <v>139</v>
      </c>
      <c r="AK13">
        <v>354</v>
      </c>
      <c r="AL13">
        <v>139</v>
      </c>
      <c r="AM13">
        <f t="shared" si="4"/>
        <v>1347</v>
      </c>
      <c r="AO13" s="4">
        <v>1992</v>
      </c>
    </row>
    <row r="14" spans="1:41" ht="12.75">
      <c r="A14" s="4">
        <v>1993</v>
      </c>
      <c r="B14" s="2">
        <v>2196</v>
      </c>
      <c r="C14" s="2">
        <v>2861</v>
      </c>
      <c r="D14" s="2">
        <v>1755</v>
      </c>
      <c r="E14" s="2">
        <v>1757</v>
      </c>
      <c r="F14" s="2">
        <v>1682</v>
      </c>
      <c r="G14">
        <f t="shared" si="0"/>
        <v>10251</v>
      </c>
      <c r="I14" s="4">
        <v>1993</v>
      </c>
      <c r="J14" s="2">
        <v>2393</v>
      </c>
      <c r="K14" s="2">
        <v>3589</v>
      </c>
      <c r="L14" s="2">
        <v>1319</v>
      </c>
      <c r="M14" s="2">
        <v>4975</v>
      </c>
      <c r="N14" s="2">
        <v>1176</v>
      </c>
      <c r="O14">
        <f t="shared" si="1"/>
        <v>13452</v>
      </c>
      <c r="Q14" s="4">
        <v>1993</v>
      </c>
      <c r="S14">
        <v>1</v>
      </c>
      <c r="V14">
        <v>1</v>
      </c>
      <c r="W14">
        <f t="shared" si="2"/>
        <v>2</v>
      </c>
      <c r="Y14" s="4">
        <v>1993</v>
      </c>
      <c r="Z14">
        <v>1</v>
      </c>
      <c r="AA14">
        <v>1</v>
      </c>
      <c r="AB14">
        <v>1</v>
      </c>
      <c r="AD14">
        <v>1</v>
      </c>
      <c r="AE14">
        <f t="shared" si="3"/>
        <v>4</v>
      </c>
      <c r="AG14" s="4">
        <v>1993</v>
      </c>
      <c r="AH14">
        <v>242</v>
      </c>
      <c r="AI14">
        <v>318</v>
      </c>
      <c r="AJ14">
        <v>108</v>
      </c>
      <c r="AK14">
        <v>285</v>
      </c>
      <c r="AL14">
        <v>119</v>
      </c>
      <c r="AM14">
        <f t="shared" si="4"/>
        <v>1072</v>
      </c>
      <c r="AO14" s="4">
        <v>1993</v>
      </c>
    </row>
    <row r="15" spans="1:41" ht="12.75">
      <c r="A15" s="4">
        <v>1994</v>
      </c>
      <c r="B15" s="2">
        <v>2002</v>
      </c>
      <c r="C15" s="2">
        <v>2405</v>
      </c>
      <c r="D15" s="2">
        <v>1358</v>
      </c>
      <c r="E15" s="2">
        <v>1255</v>
      </c>
      <c r="F15" s="2">
        <v>1410</v>
      </c>
      <c r="G15">
        <f t="shared" si="0"/>
        <v>8430</v>
      </c>
      <c r="I15" s="4">
        <v>1994</v>
      </c>
      <c r="J15" s="2">
        <v>2145</v>
      </c>
      <c r="K15" s="2">
        <v>2910</v>
      </c>
      <c r="L15">
        <v>946</v>
      </c>
      <c r="M15" s="2">
        <v>3638</v>
      </c>
      <c r="N15" s="2">
        <v>1022</v>
      </c>
      <c r="O15">
        <f t="shared" si="1"/>
        <v>10661</v>
      </c>
      <c r="Q15" s="4">
        <v>1994</v>
      </c>
      <c r="R15">
        <v>1</v>
      </c>
      <c r="S15">
        <v>5</v>
      </c>
      <c r="T15">
        <v>1</v>
      </c>
      <c r="V15">
        <v>1</v>
      </c>
      <c r="W15">
        <f t="shared" si="2"/>
        <v>8</v>
      </c>
      <c r="Y15" s="4">
        <v>1994</v>
      </c>
      <c r="AC15">
        <v>1</v>
      </c>
      <c r="AE15">
        <f t="shared" si="3"/>
        <v>1</v>
      </c>
      <c r="AG15" s="4">
        <v>1994</v>
      </c>
      <c r="AH15">
        <v>380</v>
      </c>
      <c r="AI15">
        <v>410</v>
      </c>
      <c r="AJ15">
        <v>101</v>
      </c>
      <c r="AK15">
        <v>446</v>
      </c>
      <c r="AL15">
        <v>133</v>
      </c>
      <c r="AM15">
        <f t="shared" si="4"/>
        <v>1470</v>
      </c>
      <c r="AO15" s="4">
        <v>1994</v>
      </c>
    </row>
    <row r="16" spans="1:41" ht="12.75">
      <c r="A16" s="4">
        <v>1995</v>
      </c>
      <c r="B16" s="2">
        <v>2126</v>
      </c>
      <c r="C16" s="2">
        <v>2083</v>
      </c>
      <c r="D16">
        <v>852</v>
      </c>
      <c r="E16">
        <v>839</v>
      </c>
      <c r="F16" s="2">
        <v>1339</v>
      </c>
      <c r="G16">
        <f t="shared" si="0"/>
        <v>7239</v>
      </c>
      <c r="I16" s="4">
        <v>1995</v>
      </c>
      <c r="J16" s="2">
        <v>2221</v>
      </c>
      <c r="K16" s="2">
        <v>2685</v>
      </c>
      <c r="L16">
        <v>575</v>
      </c>
      <c r="M16" s="2">
        <v>2666</v>
      </c>
      <c r="N16">
        <v>994</v>
      </c>
      <c r="O16">
        <f t="shared" si="1"/>
        <v>9141</v>
      </c>
      <c r="Q16" s="4">
        <v>1995</v>
      </c>
      <c r="R16">
        <v>1</v>
      </c>
      <c r="S16">
        <v>2</v>
      </c>
      <c r="T16">
        <v>1</v>
      </c>
      <c r="V16">
        <v>4</v>
      </c>
      <c r="W16">
        <f t="shared" si="2"/>
        <v>8</v>
      </c>
      <c r="Y16" s="4">
        <v>1995</v>
      </c>
      <c r="AC16">
        <v>1</v>
      </c>
      <c r="AE16">
        <f t="shared" si="3"/>
        <v>1</v>
      </c>
      <c r="AG16" s="4">
        <v>1995</v>
      </c>
      <c r="AH16">
        <v>478</v>
      </c>
      <c r="AI16">
        <v>476</v>
      </c>
      <c r="AJ16">
        <v>87</v>
      </c>
      <c r="AK16">
        <v>327</v>
      </c>
      <c r="AL16">
        <v>175</v>
      </c>
      <c r="AM16">
        <f t="shared" si="4"/>
        <v>1543</v>
      </c>
      <c r="AO16" s="4">
        <v>1995</v>
      </c>
    </row>
    <row r="17" spans="1:41" ht="12.75">
      <c r="A17" s="4">
        <v>1996</v>
      </c>
      <c r="B17" s="2">
        <v>2218</v>
      </c>
      <c r="C17" s="2">
        <v>2321</v>
      </c>
      <c r="D17">
        <v>803</v>
      </c>
      <c r="E17">
        <v>784</v>
      </c>
      <c r="F17" s="2">
        <v>1565</v>
      </c>
      <c r="G17">
        <f t="shared" si="0"/>
        <v>7691</v>
      </c>
      <c r="I17" s="4">
        <v>1996</v>
      </c>
      <c r="J17" s="2">
        <v>2248</v>
      </c>
      <c r="K17" s="2">
        <v>2699</v>
      </c>
      <c r="L17">
        <v>564</v>
      </c>
      <c r="M17" s="2">
        <v>2885</v>
      </c>
      <c r="N17">
        <v>995</v>
      </c>
      <c r="O17">
        <f t="shared" si="1"/>
        <v>9391</v>
      </c>
      <c r="Q17" s="4">
        <v>1996</v>
      </c>
      <c r="R17">
        <v>1</v>
      </c>
      <c r="S17">
        <v>3</v>
      </c>
      <c r="T17">
        <v>3</v>
      </c>
      <c r="W17">
        <f t="shared" si="2"/>
        <v>7</v>
      </c>
      <c r="Y17" s="4">
        <v>1996</v>
      </c>
      <c r="AE17">
        <f t="shared" si="3"/>
        <v>0</v>
      </c>
      <c r="AG17" s="4">
        <v>1996</v>
      </c>
      <c r="AH17">
        <v>590</v>
      </c>
      <c r="AI17">
        <v>587</v>
      </c>
      <c r="AJ17">
        <v>94</v>
      </c>
      <c r="AK17">
        <v>348</v>
      </c>
      <c r="AL17">
        <v>185</v>
      </c>
      <c r="AM17">
        <f t="shared" si="4"/>
        <v>1804</v>
      </c>
      <c r="AO17" s="4">
        <v>1996</v>
      </c>
    </row>
    <row r="18" spans="1:41" ht="12.75">
      <c r="A18" s="4">
        <v>1997</v>
      </c>
      <c r="B18" s="2">
        <v>2162</v>
      </c>
      <c r="C18" s="2">
        <v>2508</v>
      </c>
      <c r="D18">
        <v>755</v>
      </c>
      <c r="E18">
        <v>767</v>
      </c>
      <c r="F18" s="2">
        <v>1618</v>
      </c>
      <c r="G18">
        <f t="shared" si="0"/>
        <v>7810</v>
      </c>
      <c r="I18" s="4">
        <v>1997</v>
      </c>
      <c r="J18" s="2">
        <v>2328</v>
      </c>
      <c r="K18" s="2">
        <v>3017</v>
      </c>
      <c r="L18">
        <v>579</v>
      </c>
      <c r="M18" s="2">
        <v>3097</v>
      </c>
      <c r="N18" s="2">
        <v>1253</v>
      </c>
      <c r="O18">
        <f t="shared" si="1"/>
        <v>10274</v>
      </c>
      <c r="Q18" s="4">
        <v>1997</v>
      </c>
      <c r="R18">
        <v>4</v>
      </c>
      <c r="S18">
        <v>5</v>
      </c>
      <c r="U18">
        <v>2</v>
      </c>
      <c r="W18">
        <f t="shared" si="2"/>
        <v>11</v>
      </c>
      <c r="Y18" s="4">
        <v>1997</v>
      </c>
      <c r="AA18">
        <v>1</v>
      </c>
      <c r="AE18">
        <f t="shared" si="3"/>
        <v>1</v>
      </c>
      <c r="AG18" s="4">
        <v>1997</v>
      </c>
      <c r="AH18">
        <v>570</v>
      </c>
      <c r="AI18">
        <v>598</v>
      </c>
      <c r="AJ18">
        <v>99</v>
      </c>
      <c r="AK18">
        <v>374</v>
      </c>
      <c r="AL18">
        <v>213</v>
      </c>
      <c r="AM18">
        <f t="shared" si="4"/>
        <v>1854</v>
      </c>
      <c r="AO18" s="4">
        <v>1997</v>
      </c>
    </row>
    <row r="19" spans="1:41" ht="12.75">
      <c r="A19" s="4">
        <v>1998</v>
      </c>
      <c r="B19" s="2">
        <v>2256</v>
      </c>
      <c r="C19" s="2">
        <v>2342</v>
      </c>
      <c r="D19">
        <v>782</v>
      </c>
      <c r="E19">
        <v>903</v>
      </c>
      <c r="F19" s="2">
        <v>1713</v>
      </c>
      <c r="G19">
        <f t="shared" si="0"/>
        <v>7996</v>
      </c>
      <c r="I19" s="4">
        <v>1998</v>
      </c>
      <c r="J19" s="2">
        <v>2240</v>
      </c>
      <c r="K19" s="2">
        <v>2826</v>
      </c>
      <c r="L19">
        <v>648</v>
      </c>
      <c r="M19" s="2">
        <v>3685</v>
      </c>
      <c r="N19" s="2">
        <v>1163</v>
      </c>
      <c r="O19">
        <f t="shared" si="1"/>
        <v>10562</v>
      </c>
      <c r="Q19" s="4">
        <v>1998</v>
      </c>
      <c r="R19">
        <v>5</v>
      </c>
      <c r="S19">
        <v>5</v>
      </c>
      <c r="V19">
        <v>1</v>
      </c>
      <c r="W19">
        <f t="shared" si="2"/>
        <v>11</v>
      </c>
      <c r="Y19" s="4">
        <v>1998</v>
      </c>
      <c r="Z19">
        <v>1</v>
      </c>
      <c r="AA19">
        <v>4</v>
      </c>
      <c r="AE19">
        <f t="shared" si="3"/>
        <v>5</v>
      </c>
      <c r="AG19" s="4">
        <v>1998</v>
      </c>
      <c r="AH19">
        <v>611</v>
      </c>
      <c r="AI19">
        <v>577</v>
      </c>
      <c r="AJ19">
        <v>108</v>
      </c>
      <c r="AK19">
        <v>344</v>
      </c>
      <c r="AL19">
        <v>238</v>
      </c>
      <c r="AM19">
        <f t="shared" si="4"/>
        <v>1878</v>
      </c>
      <c r="AO19" s="4">
        <v>1998</v>
      </c>
    </row>
    <row r="20" spans="1:41" ht="12.75">
      <c r="A20" s="4">
        <v>1999</v>
      </c>
      <c r="B20" s="2">
        <v>2199</v>
      </c>
      <c r="C20" s="2">
        <v>2396</v>
      </c>
      <c r="D20">
        <v>847</v>
      </c>
      <c r="E20" s="2">
        <v>1120</v>
      </c>
      <c r="F20" s="2">
        <v>1904</v>
      </c>
      <c r="G20">
        <f t="shared" si="0"/>
        <v>8466</v>
      </c>
      <c r="I20" s="4">
        <v>1999</v>
      </c>
      <c r="J20" s="2">
        <v>2239</v>
      </c>
      <c r="K20" s="2">
        <v>2703</v>
      </c>
      <c r="L20">
        <v>767</v>
      </c>
      <c r="M20" s="2">
        <v>4393</v>
      </c>
      <c r="N20" s="2">
        <v>1301</v>
      </c>
      <c r="O20">
        <f t="shared" si="1"/>
        <v>11403</v>
      </c>
      <c r="Q20" s="4">
        <v>1999</v>
      </c>
      <c r="R20">
        <v>2</v>
      </c>
      <c r="S20">
        <v>5</v>
      </c>
      <c r="T20">
        <v>4</v>
      </c>
      <c r="U20">
        <v>2</v>
      </c>
      <c r="V20">
        <v>1</v>
      </c>
      <c r="W20">
        <f t="shared" si="2"/>
        <v>14</v>
      </c>
      <c r="Y20" s="4">
        <v>1999</v>
      </c>
      <c r="AA20">
        <v>1</v>
      </c>
      <c r="AE20">
        <f t="shared" si="3"/>
        <v>1</v>
      </c>
      <c r="AG20" s="4">
        <v>1999</v>
      </c>
      <c r="AH20">
        <v>630</v>
      </c>
      <c r="AI20">
        <v>583</v>
      </c>
      <c r="AJ20">
        <v>131</v>
      </c>
      <c r="AK20">
        <v>389</v>
      </c>
      <c r="AL20">
        <v>277</v>
      </c>
      <c r="AM20">
        <f t="shared" si="4"/>
        <v>2010</v>
      </c>
      <c r="AO20" s="4">
        <v>1999</v>
      </c>
    </row>
    <row r="21" spans="1:47" ht="12.75">
      <c r="A21" s="4" t="s">
        <v>13</v>
      </c>
      <c r="B21" s="2">
        <f aca="true" t="shared" si="5" ref="B21:G21">SUM(B4:B20)</f>
        <v>28048</v>
      </c>
      <c r="C21" s="2">
        <f t="shared" si="5"/>
        <v>37023</v>
      </c>
      <c r="D21" s="2">
        <f t="shared" si="5"/>
        <v>19647</v>
      </c>
      <c r="E21" s="2">
        <f t="shared" si="5"/>
        <v>21288</v>
      </c>
      <c r="F21" s="2">
        <f t="shared" si="5"/>
        <v>22411</v>
      </c>
      <c r="G21" s="2">
        <f t="shared" si="5"/>
        <v>128417</v>
      </c>
      <c r="I21" s="4" t="s">
        <v>13</v>
      </c>
      <c r="J21" s="2">
        <f aca="true" t="shared" si="6" ref="J21:O21">SUM(J4:J20)</f>
        <v>30455</v>
      </c>
      <c r="K21" s="2">
        <f t="shared" si="6"/>
        <v>49588</v>
      </c>
      <c r="L21" s="2">
        <f t="shared" si="6"/>
        <v>17956</v>
      </c>
      <c r="M21" s="2">
        <f t="shared" si="6"/>
        <v>67362</v>
      </c>
      <c r="N21" s="2">
        <f t="shared" si="6"/>
        <v>19282</v>
      </c>
      <c r="O21" s="2">
        <f t="shared" si="6"/>
        <v>184643</v>
      </c>
      <c r="Q21" s="4" t="s">
        <v>13</v>
      </c>
      <c r="R21" s="2">
        <f aca="true" t="shared" si="7" ref="R21:W21">SUM(R4:R20)</f>
        <v>29</v>
      </c>
      <c r="S21" s="2">
        <f t="shared" si="7"/>
        <v>51</v>
      </c>
      <c r="T21" s="2">
        <f t="shared" si="7"/>
        <v>15</v>
      </c>
      <c r="U21" s="2">
        <f t="shared" si="7"/>
        <v>14</v>
      </c>
      <c r="V21" s="2">
        <f t="shared" si="7"/>
        <v>16</v>
      </c>
      <c r="W21" s="2">
        <f t="shared" si="7"/>
        <v>125</v>
      </c>
      <c r="Y21" s="4" t="s">
        <v>13</v>
      </c>
      <c r="Z21" s="2">
        <f aca="true" t="shared" si="8" ref="Z21:AE21">SUM(Z4:Z20)</f>
        <v>6</v>
      </c>
      <c r="AA21" s="2">
        <f t="shared" si="8"/>
        <v>10</v>
      </c>
      <c r="AB21" s="2">
        <f t="shared" si="8"/>
        <v>3</v>
      </c>
      <c r="AC21" s="2">
        <f t="shared" si="8"/>
        <v>4</v>
      </c>
      <c r="AD21" s="2">
        <f t="shared" si="8"/>
        <v>4</v>
      </c>
      <c r="AE21" s="2">
        <f t="shared" si="8"/>
        <v>27</v>
      </c>
      <c r="AG21" s="4" t="s">
        <v>13</v>
      </c>
      <c r="AH21" s="2">
        <f aca="true" t="shared" si="9" ref="AH21:AM21">SUM(AH4:AH20)</f>
        <v>5557</v>
      </c>
      <c r="AI21" s="2">
        <f t="shared" si="9"/>
        <v>6466</v>
      </c>
      <c r="AJ21" s="2">
        <f t="shared" si="9"/>
        <v>1729</v>
      </c>
      <c r="AK21" s="2">
        <f t="shared" si="9"/>
        <v>5537</v>
      </c>
      <c r="AL21" s="2">
        <f t="shared" si="9"/>
        <v>2383</v>
      </c>
      <c r="AM21" s="2">
        <f t="shared" si="9"/>
        <v>21672</v>
      </c>
      <c r="AO21" s="4" t="s">
        <v>13</v>
      </c>
      <c r="AP21" s="2">
        <f aca="true" t="shared" si="10" ref="AP21:AU21">SUM(AP4:AP20)</f>
        <v>0</v>
      </c>
      <c r="AQ21" s="2">
        <f t="shared" si="10"/>
        <v>0</v>
      </c>
      <c r="AR21" s="2">
        <f t="shared" si="10"/>
        <v>0</v>
      </c>
      <c r="AS21" s="2">
        <f t="shared" si="10"/>
        <v>0</v>
      </c>
      <c r="AT21" s="2">
        <f t="shared" si="10"/>
        <v>0</v>
      </c>
      <c r="AU21" s="2">
        <f t="shared" si="10"/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1" ht="12.75">
      <c r="A25" s="4">
        <v>1983</v>
      </c>
      <c r="G25">
        <f>SUM(B25:F25)</f>
        <v>0</v>
      </c>
      <c r="I25" s="4">
        <v>1983</v>
      </c>
      <c r="Q25" s="4">
        <v>1983</v>
      </c>
      <c r="Y25" s="4">
        <v>1983</v>
      </c>
      <c r="AG25" s="4">
        <v>1983</v>
      </c>
      <c r="AO25" s="4">
        <v>1983</v>
      </c>
    </row>
    <row r="26" spans="1:41" ht="12.75">
      <c r="A26" s="4">
        <v>1984</v>
      </c>
      <c r="G26">
        <f aca="true" t="shared" si="11" ref="G26:G41">SUM(B26:F26)</f>
        <v>0</v>
      </c>
      <c r="I26" s="4">
        <v>1984</v>
      </c>
      <c r="Q26" s="4">
        <v>1984</v>
      </c>
      <c r="Y26" s="4">
        <v>1984</v>
      </c>
      <c r="AG26" s="4">
        <v>1984</v>
      </c>
      <c r="AO26" s="4">
        <v>1984</v>
      </c>
    </row>
    <row r="27" spans="1:41" ht="12.75">
      <c r="A27" s="4">
        <v>1985</v>
      </c>
      <c r="B27">
        <v>50</v>
      </c>
      <c r="C27">
        <v>190</v>
      </c>
      <c r="D27">
        <v>70</v>
      </c>
      <c r="E27">
        <v>16</v>
      </c>
      <c r="F27">
        <v>60</v>
      </c>
      <c r="G27">
        <f t="shared" si="11"/>
        <v>386</v>
      </c>
      <c r="I27" s="4">
        <v>1985</v>
      </c>
      <c r="J27">
        <v>88</v>
      </c>
      <c r="K27">
        <v>332</v>
      </c>
      <c r="L27">
        <v>93</v>
      </c>
      <c r="M27">
        <v>32</v>
      </c>
      <c r="N27">
        <v>69</v>
      </c>
      <c r="O27">
        <f aca="true" t="shared" si="12" ref="O27:O41">SUM(J27:N27)</f>
        <v>614</v>
      </c>
      <c r="Q27" s="4">
        <v>1985</v>
      </c>
      <c r="W27">
        <f>SUM(R27:V27)</f>
        <v>0</v>
      </c>
      <c r="Y27" s="4">
        <v>1985</v>
      </c>
      <c r="AE27">
        <f>SUM(Z27:AD27)</f>
        <v>0</v>
      </c>
      <c r="AG27" s="4">
        <v>1985</v>
      </c>
      <c r="AH27">
        <v>4</v>
      </c>
      <c r="AI27">
        <v>17</v>
      </c>
      <c r="AJ27">
        <v>4</v>
      </c>
      <c r="AK27">
        <v>3</v>
      </c>
      <c r="AL27">
        <v>3</v>
      </c>
      <c r="AM27">
        <f>SUM(AH27:AL27)</f>
        <v>31</v>
      </c>
      <c r="AO27" s="4">
        <v>1985</v>
      </c>
    </row>
    <row r="28" spans="1:41" ht="12.75">
      <c r="A28" s="4">
        <v>1986</v>
      </c>
      <c r="G28">
        <f t="shared" si="11"/>
        <v>0</v>
      </c>
      <c r="I28" s="4">
        <v>1986</v>
      </c>
      <c r="Q28" s="4">
        <v>1986</v>
      </c>
      <c r="Y28" s="4">
        <v>1986</v>
      </c>
      <c r="AG28" s="4">
        <v>1986</v>
      </c>
      <c r="AO28" s="4">
        <v>1986</v>
      </c>
    </row>
    <row r="29" spans="1:41" ht="12.75">
      <c r="A29" s="4">
        <v>1987</v>
      </c>
      <c r="G29">
        <f t="shared" si="11"/>
        <v>0</v>
      </c>
      <c r="I29" s="4">
        <v>1987</v>
      </c>
      <c r="Q29" s="4">
        <v>1987</v>
      </c>
      <c r="Y29" s="4">
        <v>1987</v>
      </c>
      <c r="AG29" s="4">
        <v>1987</v>
      </c>
      <c r="AO29" s="4">
        <v>1987</v>
      </c>
    </row>
    <row r="30" spans="1:41" ht="12.75">
      <c r="A30" s="4">
        <v>1988</v>
      </c>
      <c r="B30">
        <v>53</v>
      </c>
      <c r="C30">
        <v>92</v>
      </c>
      <c r="D30">
        <v>23</v>
      </c>
      <c r="E30">
        <v>19</v>
      </c>
      <c r="F30">
        <v>50</v>
      </c>
      <c r="G30">
        <f t="shared" si="11"/>
        <v>237</v>
      </c>
      <c r="I30" s="4">
        <v>1988</v>
      </c>
      <c r="J30">
        <v>90</v>
      </c>
      <c r="K30">
        <v>176</v>
      </c>
      <c r="L30">
        <v>19</v>
      </c>
      <c r="M30">
        <v>18</v>
      </c>
      <c r="N30">
        <v>49</v>
      </c>
      <c r="O30">
        <f t="shared" si="12"/>
        <v>352</v>
      </c>
      <c r="Q30" s="4">
        <v>1988</v>
      </c>
      <c r="W30">
        <f aca="true" t="shared" si="13" ref="W30:W41">SUM(R30:V30)</f>
        <v>0</v>
      </c>
      <c r="Y30" s="4">
        <v>1988</v>
      </c>
      <c r="AE30">
        <f aca="true" t="shared" si="14" ref="AE30:AE41">SUM(Z30:AD30)</f>
        <v>0</v>
      </c>
      <c r="AG30" s="4">
        <v>1988</v>
      </c>
      <c r="AH30">
        <v>4</v>
      </c>
      <c r="AI30">
        <v>9</v>
      </c>
      <c r="AJ30">
        <v>1</v>
      </c>
      <c r="AK30">
        <v>2</v>
      </c>
      <c r="AL30">
        <v>3</v>
      </c>
      <c r="AM30">
        <f aca="true" t="shared" si="15" ref="AM30:AM41">SUM(AH30:AL30)</f>
        <v>19</v>
      </c>
      <c r="AO30" s="4">
        <v>1988</v>
      </c>
    </row>
    <row r="31" spans="1:41" ht="12.75">
      <c r="A31" s="4">
        <v>1989</v>
      </c>
      <c r="B31">
        <v>35</v>
      </c>
      <c r="C31">
        <v>82</v>
      </c>
      <c r="D31">
        <v>22</v>
      </c>
      <c r="E31">
        <v>15</v>
      </c>
      <c r="F31">
        <v>23</v>
      </c>
      <c r="G31">
        <f t="shared" si="11"/>
        <v>177</v>
      </c>
      <c r="I31" s="4">
        <v>1989</v>
      </c>
      <c r="J31">
        <v>86</v>
      </c>
      <c r="K31">
        <v>124</v>
      </c>
      <c r="L31">
        <v>15</v>
      </c>
      <c r="M31">
        <v>14</v>
      </c>
      <c r="N31">
        <v>37</v>
      </c>
      <c r="O31">
        <f t="shared" si="12"/>
        <v>276</v>
      </c>
      <c r="Q31" s="4">
        <v>1989</v>
      </c>
      <c r="W31">
        <f t="shared" si="13"/>
        <v>0</v>
      </c>
      <c r="Y31" s="4">
        <v>1989</v>
      </c>
      <c r="AE31">
        <f t="shared" si="14"/>
        <v>0</v>
      </c>
      <c r="AG31" s="4">
        <v>1989</v>
      </c>
      <c r="AH31">
        <v>5</v>
      </c>
      <c r="AI31">
        <v>5</v>
      </c>
      <c r="AK31">
        <v>2</v>
      </c>
      <c r="AL31">
        <v>1</v>
      </c>
      <c r="AM31">
        <f t="shared" si="15"/>
        <v>13</v>
      </c>
      <c r="AO31" s="4">
        <v>1989</v>
      </c>
    </row>
    <row r="32" spans="1:41" ht="12.75">
      <c r="A32" s="4">
        <v>1990</v>
      </c>
      <c r="B32">
        <v>3</v>
      </c>
      <c r="C32">
        <v>9</v>
      </c>
      <c r="D32">
        <v>4</v>
      </c>
      <c r="E32">
        <v>6</v>
      </c>
      <c r="F32">
        <v>7</v>
      </c>
      <c r="G32">
        <f t="shared" si="11"/>
        <v>29</v>
      </c>
      <c r="I32" s="4">
        <v>1990</v>
      </c>
      <c r="J32">
        <v>10</v>
      </c>
      <c r="K32">
        <v>18</v>
      </c>
      <c r="L32">
        <v>5</v>
      </c>
      <c r="M32">
        <v>19</v>
      </c>
      <c r="N32">
        <v>4</v>
      </c>
      <c r="O32">
        <f t="shared" si="12"/>
        <v>56</v>
      </c>
      <c r="Q32" s="4">
        <v>1990</v>
      </c>
      <c r="W32">
        <f t="shared" si="13"/>
        <v>0</v>
      </c>
      <c r="Y32" s="4">
        <v>1990</v>
      </c>
      <c r="AE32">
        <f t="shared" si="14"/>
        <v>0</v>
      </c>
      <c r="AG32" s="4">
        <v>1990</v>
      </c>
      <c r="AK32">
        <v>3</v>
      </c>
      <c r="AM32">
        <f t="shared" si="15"/>
        <v>3</v>
      </c>
      <c r="AO32" s="4">
        <v>1990</v>
      </c>
    </row>
    <row r="33" spans="1:41" ht="12.75">
      <c r="A33" s="4">
        <v>1991</v>
      </c>
      <c r="B33">
        <v>10</v>
      </c>
      <c r="C33">
        <v>43</v>
      </c>
      <c r="D33">
        <v>42</v>
      </c>
      <c r="E33">
        <v>18</v>
      </c>
      <c r="F33">
        <v>11</v>
      </c>
      <c r="G33">
        <f t="shared" si="11"/>
        <v>124</v>
      </c>
      <c r="I33" s="4">
        <v>1991</v>
      </c>
      <c r="J33">
        <v>25</v>
      </c>
      <c r="K33">
        <v>123</v>
      </c>
      <c r="L33">
        <v>47</v>
      </c>
      <c r="M33">
        <v>184</v>
      </c>
      <c r="N33">
        <v>33</v>
      </c>
      <c r="O33">
        <f t="shared" si="12"/>
        <v>412</v>
      </c>
      <c r="Q33" s="4">
        <v>1991</v>
      </c>
      <c r="U33">
        <v>1</v>
      </c>
      <c r="W33">
        <f t="shared" si="13"/>
        <v>1</v>
      </c>
      <c r="Y33" s="4">
        <v>1991</v>
      </c>
      <c r="AE33">
        <f t="shared" si="14"/>
        <v>0</v>
      </c>
      <c r="AG33" s="4">
        <v>1991</v>
      </c>
      <c r="AH33">
        <v>1</v>
      </c>
      <c r="AI33">
        <v>8</v>
      </c>
      <c r="AJ33">
        <v>3</v>
      </c>
      <c r="AK33">
        <v>3</v>
      </c>
      <c r="AL33">
        <v>3</v>
      </c>
      <c r="AM33">
        <f t="shared" si="15"/>
        <v>18</v>
      </c>
      <c r="AO33" s="4">
        <v>1991</v>
      </c>
    </row>
    <row r="34" spans="1:41" ht="12.75">
      <c r="A34" s="4">
        <v>1992</v>
      </c>
      <c r="B34">
        <v>34</v>
      </c>
      <c r="C34">
        <v>146</v>
      </c>
      <c r="D34">
        <v>83</v>
      </c>
      <c r="E34">
        <v>52</v>
      </c>
      <c r="F34">
        <v>55</v>
      </c>
      <c r="G34">
        <f t="shared" si="11"/>
        <v>370</v>
      </c>
      <c r="I34" s="4">
        <v>1992</v>
      </c>
      <c r="J34">
        <v>71</v>
      </c>
      <c r="K34">
        <v>395</v>
      </c>
      <c r="L34">
        <v>143</v>
      </c>
      <c r="M34">
        <v>578</v>
      </c>
      <c r="N34">
        <v>90</v>
      </c>
      <c r="O34">
        <f t="shared" si="12"/>
        <v>1277</v>
      </c>
      <c r="Q34" s="4">
        <v>1992</v>
      </c>
      <c r="R34">
        <v>1</v>
      </c>
      <c r="U34">
        <v>1</v>
      </c>
      <c r="W34">
        <f t="shared" si="13"/>
        <v>2</v>
      </c>
      <c r="Y34" s="4">
        <v>1992</v>
      </c>
      <c r="AE34">
        <f t="shared" si="14"/>
        <v>0</v>
      </c>
      <c r="AG34" s="4">
        <v>1992</v>
      </c>
      <c r="AH34">
        <v>4</v>
      </c>
      <c r="AI34">
        <v>19</v>
      </c>
      <c r="AJ34">
        <v>5</v>
      </c>
      <c r="AK34">
        <v>11</v>
      </c>
      <c r="AL34">
        <v>4</v>
      </c>
      <c r="AM34">
        <f t="shared" si="15"/>
        <v>43</v>
      </c>
      <c r="AO34" s="4">
        <v>1992</v>
      </c>
    </row>
    <row r="35" spans="1:41" ht="12.75">
      <c r="A35" s="4">
        <v>1993</v>
      </c>
      <c r="B35">
        <v>37</v>
      </c>
      <c r="C35">
        <v>227</v>
      </c>
      <c r="D35">
        <v>162</v>
      </c>
      <c r="E35">
        <v>75</v>
      </c>
      <c r="F35">
        <v>83</v>
      </c>
      <c r="G35">
        <f t="shared" si="11"/>
        <v>584</v>
      </c>
      <c r="I35" s="4">
        <v>1993</v>
      </c>
      <c r="J35">
        <v>111</v>
      </c>
      <c r="K35">
        <v>507</v>
      </c>
      <c r="L35">
        <v>224</v>
      </c>
      <c r="M35">
        <v>663</v>
      </c>
      <c r="N35">
        <v>118</v>
      </c>
      <c r="O35">
        <f t="shared" si="12"/>
        <v>1623</v>
      </c>
      <c r="Q35" s="4">
        <v>1993</v>
      </c>
      <c r="U35">
        <v>1</v>
      </c>
      <c r="W35">
        <f t="shared" si="13"/>
        <v>1</v>
      </c>
      <c r="Y35" s="4">
        <v>1993</v>
      </c>
      <c r="AE35">
        <f t="shared" si="14"/>
        <v>0</v>
      </c>
      <c r="AG35" s="4">
        <v>1993</v>
      </c>
      <c r="AH35">
        <v>10</v>
      </c>
      <c r="AI35">
        <v>51</v>
      </c>
      <c r="AJ35">
        <v>17</v>
      </c>
      <c r="AK35">
        <v>20</v>
      </c>
      <c r="AL35">
        <v>8</v>
      </c>
      <c r="AM35">
        <f t="shared" si="15"/>
        <v>106</v>
      </c>
      <c r="AO35" s="4">
        <v>1993</v>
      </c>
    </row>
    <row r="36" spans="1:41" ht="12.75">
      <c r="A36" s="4">
        <v>1994</v>
      </c>
      <c r="B36">
        <v>44</v>
      </c>
      <c r="C36">
        <v>220</v>
      </c>
      <c r="D36">
        <v>107</v>
      </c>
      <c r="E36">
        <v>89</v>
      </c>
      <c r="F36">
        <v>117</v>
      </c>
      <c r="G36">
        <f t="shared" si="11"/>
        <v>577</v>
      </c>
      <c r="I36" s="4">
        <v>1994</v>
      </c>
      <c r="J36">
        <v>113</v>
      </c>
      <c r="K36">
        <v>423</v>
      </c>
      <c r="L36">
        <v>124</v>
      </c>
      <c r="M36">
        <v>651</v>
      </c>
      <c r="N36">
        <v>121</v>
      </c>
      <c r="O36">
        <f t="shared" si="12"/>
        <v>1432</v>
      </c>
      <c r="Q36" s="4">
        <v>1994</v>
      </c>
      <c r="W36">
        <f t="shared" si="13"/>
        <v>0</v>
      </c>
      <c r="Y36" s="4">
        <v>1994</v>
      </c>
      <c r="AE36">
        <f t="shared" si="14"/>
        <v>0</v>
      </c>
      <c r="AG36" s="4">
        <v>1994</v>
      </c>
      <c r="AH36">
        <v>4</v>
      </c>
      <c r="AI36">
        <v>43</v>
      </c>
      <c r="AJ36">
        <v>14</v>
      </c>
      <c r="AK36">
        <v>22</v>
      </c>
      <c r="AL36">
        <v>13</v>
      </c>
      <c r="AM36">
        <f t="shared" si="15"/>
        <v>96</v>
      </c>
      <c r="AO36" s="4">
        <v>1994</v>
      </c>
    </row>
    <row r="37" spans="1:41" ht="12.75">
      <c r="A37" s="4">
        <v>1995</v>
      </c>
      <c r="B37">
        <v>57</v>
      </c>
      <c r="C37">
        <v>155</v>
      </c>
      <c r="D37">
        <v>74</v>
      </c>
      <c r="E37">
        <v>54</v>
      </c>
      <c r="F37">
        <v>90</v>
      </c>
      <c r="G37">
        <f t="shared" si="11"/>
        <v>430</v>
      </c>
      <c r="I37" s="4">
        <v>1995</v>
      </c>
      <c r="J37">
        <v>112</v>
      </c>
      <c r="K37">
        <v>274</v>
      </c>
      <c r="L37">
        <v>66</v>
      </c>
      <c r="M37">
        <v>393</v>
      </c>
      <c r="N37">
        <v>94</v>
      </c>
      <c r="O37">
        <f t="shared" si="12"/>
        <v>939</v>
      </c>
      <c r="Q37" s="4">
        <v>1995</v>
      </c>
      <c r="U37">
        <v>1</v>
      </c>
      <c r="W37">
        <f t="shared" si="13"/>
        <v>1</v>
      </c>
      <c r="Y37" s="4">
        <v>1995</v>
      </c>
      <c r="AE37">
        <f t="shared" si="14"/>
        <v>0</v>
      </c>
      <c r="AG37" s="4">
        <v>1995</v>
      </c>
      <c r="AH37">
        <v>9</v>
      </c>
      <c r="AI37">
        <v>31</v>
      </c>
      <c r="AJ37">
        <v>11</v>
      </c>
      <c r="AK37">
        <v>17</v>
      </c>
      <c r="AL37">
        <v>11</v>
      </c>
      <c r="AM37">
        <f t="shared" si="15"/>
        <v>79</v>
      </c>
      <c r="AO37" s="4">
        <v>1995</v>
      </c>
    </row>
    <row r="38" spans="1:41" ht="12.75">
      <c r="A38" s="4">
        <v>1996</v>
      </c>
      <c r="B38">
        <v>19</v>
      </c>
      <c r="C38">
        <v>51</v>
      </c>
      <c r="D38">
        <v>23</v>
      </c>
      <c r="E38">
        <v>17</v>
      </c>
      <c r="F38">
        <v>47</v>
      </c>
      <c r="G38">
        <f t="shared" si="11"/>
        <v>157</v>
      </c>
      <c r="I38" s="4">
        <v>1996</v>
      </c>
      <c r="J38">
        <v>56</v>
      </c>
      <c r="K38">
        <v>123</v>
      </c>
      <c r="L38">
        <v>45</v>
      </c>
      <c r="M38">
        <v>196</v>
      </c>
      <c r="N38">
        <v>72</v>
      </c>
      <c r="O38">
        <f t="shared" si="12"/>
        <v>492</v>
      </c>
      <c r="Q38" s="4">
        <v>1996</v>
      </c>
      <c r="W38">
        <f t="shared" si="13"/>
        <v>0</v>
      </c>
      <c r="Y38" s="4">
        <v>1996</v>
      </c>
      <c r="AE38">
        <f t="shared" si="14"/>
        <v>0</v>
      </c>
      <c r="AG38" s="4">
        <v>1996</v>
      </c>
      <c r="AH38">
        <v>11</v>
      </c>
      <c r="AI38">
        <v>8</v>
      </c>
      <c r="AJ38">
        <v>6</v>
      </c>
      <c r="AK38">
        <v>5</v>
      </c>
      <c r="AL38">
        <v>4</v>
      </c>
      <c r="AM38">
        <f t="shared" si="15"/>
        <v>34</v>
      </c>
      <c r="AO38" s="4">
        <v>1996</v>
      </c>
    </row>
    <row r="39" spans="1:41" ht="12.75">
      <c r="A39" s="4">
        <v>1997</v>
      </c>
      <c r="B39">
        <v>11</v>
      </c>
      <c r="C39">
        <v>41</v>
      </c>
      <c r="D39">
        <v>23</v>
      </c>
      <c r="E39">
        <v>10</v>
      </c>
      <c r="F39">
        <v>27</v>
      </c>
      <c r="G39">
        <f t="shared" si="11"/>
        <v>112</v>
      </c>
      <c r="I39" s="4">
        <v>1997</v>
      </c>
      <c r="J39">
        <v>35</v>
      </c>
      <c r="K39">
        <v>101</v>
      </c>
      <c r="L39">
        <v>30</v>
      </c>
      <c r="M39">
        <v>129</v>
      </c>
      <c r="N39">
        <v>41</v>
      </c>
      <c r="O39">
        <f t="shared" si="12"/>
        <v>336</v>
      </c>
      <c r="Q39" s="4">
        <v>1997</v>
      </c>
      <c r="W39">
        <f t="shared" si="13"/>
        <v>0</v>
      </c>
      <c r="Y39" s="4">
        <v>1997</v>
      </c>
      <c r="AE39">
        <f t="shared" si="14"/>
        <v>0</v>
      </c>
      <c r="AG39" s="4">
        <v>1997</v>
      </c>
      <c r="AH39">
        <v>5</v>
      </c>
      <c r="AI39">
        <v>10</v>
      </c>
      <c r="AJ39">
        <v>5</v>
      </c>
      <c r="AK39">
        <v>2</v>
      </c>
      <c r="AL39">
        <v>4</v>
      </c>
      <c r="AM39">
        <f t="shared" si="15"/>
        <v>26</v>
      </c>
      <c r="AO39" s="4">
        <v>1997</v>
      </c>
    </row>
    <row r="40" spans="1:41" ht="12.75">
      <c r="A40" s="4">
        <v>1998</v>
      </c>
      <c r="B40">
        <v>16</v>
      </c>
      <c r="C40">
        <v>41</v>
      </c>
      <c r="D40">
        <v>13</v>
      </c>
      <c r="E40">
        <v>15</v>
      </c>
      <c r="F40">
        <v>22</v>
      </c>
      <c r="G40">
        <f t="shared" si="11"/>
        <v>107</v>
      </c>
      <c r="I40" s="4">
        <v>1998</v>
      </c>
      <c r="J40">
        <v>35</v>
      </c>
      <c r="K40">
        <v>95</v>
      </c>
      <c r="L40">
        <v>28</v>
      </c>
      <c r="M40">
        <v>136</v>
      </c>
      <c r="N40">
        <v>45</v>
      </c>
      <c r="O40">
        <f t="shared" si="12"/>
        <v>339</v>
      </c>
      <c r="Q40" s="4">
        <v>1998</v>
      </c>
      <c r="W40">
        <f t="shared" si="13"/>
        <v>0</v>
      </c>
      <c r="Y40" s="4">
        <v>1998</v>
      </c>
      <c r="AE40">
        <f t="shared" si="14"/>
        <v>0</v>
      </c>
      <c r="AG40" s="4">
        <v>1998</v>
      </c>
      <c r="AH40">
        <v>3</v>
      </c>
      <c r="AI40">
        <v>9</v>
      </c>
      <c r="AJ40">
        <v>1</v>
      </c>
      <c r="AK40">
        <v>6</v>
      </c>
      <c r="AL40">
        <v>2</v>
      </c>
      <c r="AM40">
        <f t="shared" si="15"/>
        <v>21</v>
      </c>
      <c r="AO40" s="4">
        <v>1998</v>
      </c>
    </row>
    <row r="41" spans="1:41" ht="12.75">
      <c r="A41" s="4">
        <v>1999</v>
      </c>
      <c r="B41">
        <v>5</v>
      </c>
      <c r="C41">
        <v>29</v>
      </c>
      <c r="D41">
        <v>11</v>
      </c>
      <c r="E41">
        <v>11</v>
      </c>
      <c r="F41">
        <v>31</v>
      </c>
      <c r="G41">
        <f t="shared" si="11"/>
        <v>87</v>
      </c>
      <c r="I41" s="4">
        <v>1999</v>
      </c>
      <c r="J41">
        <v>24</v>
      </c>
      <c r="K41">
        <v>84</v>
      </c>
      <c r="L41">
        <v>29</v>
      </c>
      <c r="M41">
        <v>115</v>
      </c>
      <c r="N41">
        <v>44</v>
      </c>
      <c r="O41">
        <f t="shared" si="12"/>
        <v>296</v>
      </c>
      <c r="Q41" s="4">
        <v>1999</v>
      </c>
      <c r="W41">
        <f t="shared" si="13"/>
        <v>0</v>
      </c>
      <c r="Y41" s="4">
        <v>1999</v>
      </c>
      <c r="AE41">
        <f t="shared" si="14"/>
        <v>0</v>
      </c>
      <c r="AG41" s="4">
        <v>1999</v>
      </c>
      <c r="AH41">
        <v>3</v>
      </c>
      <c r="AI41">
        <v>5</v>
      </c>
      <c r="AL41">
        <v>1</v>
      </c>
      <c r="AM41">
        <f t="shared" si="15"/>
        <v>9</v>
      </c>
      <c r="AO41" s="4">
        <v>1999</v>
      </c>
    </row>
    <row r="42" spans="1:47" ht="12.75">
      <c r="A42" s="4" t="s">
        <v>13</v>
      </c>
      <c r="B42" s="2">
        <f aca="true" t="shared" si="16" ref="B42:G42">SUM(B25:B41)</f>
        <v>374</v>
      </c>
      <c r="C42" s="2">
        <f t="shared" si="16"/>
        <v>1326</v>
      </c>
      <c r="D42" s="2">
        <f t="shared" si="16"/>
        <v>657</v>
      </c>
      <c r="E42" s="2">
        <f t="shared" si="16"/>
        <v>397</v>
      </c>
      <c r="F42" s="2">
        <f t="shared" si="16"/>
        <v>623</v>
      </c>
      <c r="G42" s="2">
        <f t="shared" si="16"/>
        <v>3377</v>
      </c>
      <c r="I42" s="4" t="s">
        <v>13</v>
      </c>
      <c r="J42" s="2">
        <f aca="true" t="shared" si="17" ref="J42:O42">SUM(J25:J41)</f>
        <v>856</v>
      </c>
      <c r="K42" s="2">
        <f t="shared" si="17"/>
        <v>2775</v>
      </c>
      <c r="L42" s="2">
        <f t="shared" si="17"/>
        <v>868</v>
      </c>
      <c r="M42" s="2">
        <f t="shared" si="17"/>
        <v>3128</v>
      </c>
      <c r="N42" s="2">
        <f t="shared" si="17"/>
        <v>817</v>
      </c>
      <c r="O42" s="2">
        <f t="shared" si="17"/>
        <v>8444</v>
      </c>
      <c r="Q42" s="4" t="s">
        <v>13</v>
      </c>
      <c r="R42" s="2">
        <f aca="true" t="shared" si="18" ref="R42:W42">SUM(R25:R41)</f>
        <v>1</v>
      </c>
      <c r="S42" s="2">
        <f t="shared" si="18"/>
        <v>0</v>
      </c>
      <c r="T42" s="2">
        <f t="shared" si="18"/>
        <v>0</v>
      </c>
      <c r="U42" s="2">
        <f t="shared" si="18"/>
        <v>4</v>
      </c>
      <c r="V42" s="2">
        <f t="shared" si="18"/>
        <v>0</v>
      </c>
      <c r="W42" s="2">
        <f t="shared" si="18"/>
        <v>5</v>
      </c>
      <c r="Y42" s="4" t="s">
        <v>13</v>
      </c>
      <c r="Z42" s="2">
        <f aca="true" t="shared" si="19" ref="Z42:AE42">SUM(Z25:Z41)</f>
        <v>0</v>
      </c>
      <c r="AA42" s="2">
        <f t="shared" si="19"/>
        <v>0</v>
      </c>
      <c r="AB42" s="2">
        <f t="shared" si="19"/>
        <v>0</v>
      </c>
      <c r="AC42" s="2">
        <f t="shared" si="19"/>
        <v>0</v>
      </c>
      <c r="AD42" s="2">
        <f t="shared" si="19"/>
        <v>0</v>
      </c>
      <c r="AE42" s="2">
        <f t="shared" si="19"/>
        <v>0</v>
      </c>
      <c r="AG42" s="4" t="s">
        <v>13</v>
      </c>
      <c r="AH42" s="2">
        <f aca="true" t="shared" si="20" ref="AH42:AM42">SUM(AH25:AH41)</f>
        <v>63</v>
      </c>
      <c r="AI42" s="2">
        <f t="shared" si="20"/>
        <v>215</v>
      </c>
      <c r="AJ42" s="2">
        <f t="shared" si="20"/>
        <v>67</v>
      </c>
      <c r="AK42" s="2">
        <f t="shared" si="20"/>
        <v>96</v>
      </c>
      <c r="AL42" s="2">
        <f t="shared" si="20"/>
        <v>57</v>
      </c>
      <c r="AM42" s="2">
        <f t="shared" si="20"/>
        <v>498</v>
      </c>
      <c r="AO42" s="4" t="s">
        <v>13</v>
      </c>
      <c r="AP42" s="2">
        <f aca="true" t="shared" si="21" ref="AP42:AU42">SUM(AP25:AP41)</f>
        <v>0</v>
      </c>
      <c r="AQ42" s="2">
        <f t="shared" si="21"/>
        <v>0</v>
      </c>
      <c r="AR42" s="2">
        <f t="shared" si="21"/>
        <v>0</v>
      </c>
      <c r="AS42" s="2">
        <f t="shared" si="21"/>
        <v>0</v>
      </c>
      <c r="AT42" s="2">
        <f t="shared" si="21"/>
        <v>0</v>
      </c>
      <c r="AU42" s="2">
        <f t="shared" si="21"/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1" ht="12.75">
      <c r="A46" s="4">
        <v>1983</v>
      </c>
      <c r="G46">
        <f>SUM(B46:F46)</f>
        <v>0</v>
      </c>
      <c r="I46" s="4">
        <v>1983</v>
      </c>
      <c r="Q46" s="4">
        <v>1983</v>
      </c>
      <c r="Y46" s="4">
        <v>1983</v>
      </c>
      <c r="AG46" s="4">
        <v>1983</v>
      </c>
      <c r="AO46" s="4">
        <v>1983</v>
      </c>
    </row>
    <row r="47" spans="1:41" ht="12.75">
      <c r="A47" s="4">
        <v>1984</v>
      </c>
      <c r="G47">
        <f aca="true" t="shared" si="22" ref="G47:G62">SUM(B47:F47)</f>
        <v>0</v>
      </c>
      <c r="I47" s="4">
        <v>1984</v>
      </c>
      <c r="Q47" s="4">
        <v>1984</v>
      </c>
      <c r="Y47" s="4">
        <v>1984</v>
      </c>
      <c r="AG47" s="4">
        <v>1984</v>
      </c>
      <c r="AO47" s="4">
        <v>1984</v>
      </c>
    </row>
    <row r="48" spans="1:41" ht="12.75">
      <c r="A48" s="4">
        <v>1985</v>
      </c>
      <c r="G48">
        <f t="shared" si="22"/>
        <v>0</v>
      </c>
      <c r="I48" s="4">
        <v>1985</v>
      </c>
      <c r="Q48" s="4">
        <v>1985</v>
      </c>
      <c r="Y48" s="4">
        <v>1985</v>
      </c>
      <c r="AG48" s="4">
        <v>1985</v>
      </c>
      <c r="AO48" s="4">
        <v>1985</v>
      </c>
    </row>
    <row r="49" spans="1:41" ht="12.75">
      <c r="A49" s="4">
        <v>1986</v>
      </c>
      <c r="G49">
        <f t="shared" si="22"/>
        <v>0</v>
      </c>
      <c r="I49" s="4">
        <v>1986</v>
      </c>
      <c r="Q49" s="4">
        <v>1986</v>
      </c>
      <c r="Y49" s="4">
        <v>1986</v>
      </c>
      <c r="AG49" s="4">
        <v>1986</v>
      </c>
      <c r="AO49" s="4">
        <v>1986</v>
      </c>
    </row>
    <row r="50" spans="1:41" ht="12.75">
      <c r="A50" s="4">
        <v>1987</v>
      </c>
      <c r="G50">
        <f t="shared" si="22"/>
        <v>0</v>
      </c>
      <c r="I50" s="4">
        <v>1987</v>
      </c>
      <c r="Q50" s="4">
        <v>1987</v>
      </c>
      <c r="Y50" s="4">
        <v>1987</v>
      </c>
      <c r="AG50" s="4">
        <v>1987</v>
      </c>
      <c r="AO50" s="4">
        <v>1987</v>
      </c>
    </row>
    <row r="51" spans="1:41" ht="12.75">
      <c r="A51" s="4">
        <v>1988</v>
      </c>
      <c r="G51">
        <f t="shared" si="22"/>
        <v>0</v>
      </c>
      <c r="I51" s="4">
        <v>1988</v>
      </c>
      <c r="Q51" s="4">
        <v>1988</v>
      </c>
      <c r="Y51" s="4">
        <v>1988</v>
      </c>
      <c r="AG51" s="4">
        <v>1988</v>
      </c>
      <c r="AO51" s="4">
        <v>1988</v>
      </c>
    </row>
    <row r="52" spans="1:41" ht="12.75">
      <c r="A52" s="4">
        <v>1989</v>
      </c>
      <c r="G52">
        <f t="shared" si="22"/>
        <v>0</v>
      </c>
      <c r="I52" s="4">
        <v>1989</v>
      </c>
      <c r="Q52" s="4">
        <v>1989</v>
      </c>
      <c r="Y52" s="4">
        <v>1989</v>
      </c>
      <c r="AG52" s="4">
        <v>1989</v>
      </c>
      <c r="AO52" s="4">
        <v>1989</v>
      </c>
    </row>
    <row r="53" spans="1:41" ht="12.75">
      <c r="A53" s="4">
        <v>1990</v>
      </c>
      <c r="G53">
        <f t="shared" si="22"/>
        <v>0</v>
      </c>
      <c r="I53" s="4">
        <v>1990</v>
      </c>
      <c r="Q53" s="4">
        <v>1990</v>
      </c>
      <c r="Y53" s="4">
        <v>1990</v>
      </c>
      <c r="AG53" s="4">
        <v>1990</v>
      </c>
      <c r="AO53" s="4">
        <v>1990</v>
      </c>
    </row>
    <row r="54" spans="1:41" ht="12.75">
      <c r="A54" s="4">
        <v>1991</v>
      </c>
      <c r="G54">
        <f t="shared" si="22"/>
        <v>0</v>
      </c>
      <c r="I54" s="4">
        <v>1991</v>
      </c>
      <c r="Q54" s="4">
        <v>1991</v>
      </c>
      <c r="Y54" s="4">
        <v>1991</v>
      </c>
      <c r="AG54" s="4">
        <v>1991</v>
      </c>
      <c r="AO54" s="4">
        <v>1991</v>
      </c>
    </row>
    <row r="55" spans="1:41" ht="12.75">
      <c r="A55" s="4">
        <v>1992</v>
      </c>
      <c r="G55">
        <f t="shared" si="22"/>
        <v>0</v>
      </c>
      <c r="I55" s="4">
        <v>1992</v>
      </c>
      <c r="Q55" s="4">
        <v>1992</v>
      </c>
      <c r="Y55" s="4">
        <v>1992</v>
      </c>
      <c r="AG55" s="4">
        <v>1992</v>
      </c>
      <c r="AO55" s="4">
        <v>1992</v>
      </c>
    </row>
    <row r="56" spans="1:41" ht="12.75">
      <c r="A56" s="4">
        <v>1993</v>
      </c>
      <c r="G56">
        <f t="shared" si="22"/>
        <v>0</v>
      </c>
      <c r="I56" s="4">
        <v>1993</v>
      </c>
      <c r="Q56" s="4">
        <v>1993</v>
      </c>
      <c r="Y56" s="4">
        <v>1993</v>
      </c>
      <c r="AG56" s="4">
        <v>1993</v>
      </c>
      <c r="AO56" s="4">
        <v>1993</v>
      </c>
    </row>
    <row r="57" spans="1:41" ht="12.75">
      <c r="A57" s="4">
        <v>1994</v>
      </c>
      <c r="G57">
        <f t="shared" si="22"/>
        <v>0</v>
      </c>
      <c r="I57" s="4">
        <v>1994</v>
      </c>
      <c r="Q57" s="4">
        <v>1994</v>
      </c>
      <c r="Y57" s="4">
        <v>1994</v>
      </c>
      <c r="AG57" s="4">
        <v>1994</v>
      </c>
      <c r="AO57" s="4">
        <v>1994</v>
      </c>
    </row>
    <row r="58" spans="1:41" ht="12.75">
      <c r="A58" s="4">
        <v>1995</v>
      </c>
      <c r="G58">
        <f t="shared" si="22"/>
        <v>0</v>
      </c>
      <c r="I58" s="4">
        <v>1995</v>
      </c>
      <c r="Q58" s="4">
        <v>1995</v>
      </c>
      <c r="Y58" s="4">
        <v>1995</v>
      </c>
      <c r="AG58" s="4">
        <v>1995</v>
      </c>
      <c r="AO58" s="4">
        <v>1995</v>
      </c>
    </row>
    <row r="59" spans="1:41" ht="12.75">
      <c r="A59" s="4">
        <v>1996</v>
      </c>
      <c r="G59">
        <f t="shared" si="22"/>
        <v>0</v>
      </c>
      <c r="I59" s="4">
        <v>1996</v>
      </c>
      <c r="Q59" s="4">
        <v>1996</v>
      </c>
      <c r="Y59" s="4">
        <v>1996</v>
      </c>
      <c r="AG59" s="4">
        <v>1996</v>
      </c>
      <c r="AO59" s="4">
        <v>1996</v>
      </c>
    </row>
    <row r="60" spans="1:41" ht="12.75">
      <c r="A60" s="4">
        <v>1997</v>
      </c>
      <c r="G60">
        <f t="shared" si="22"/>
        <v>0</v>
      </c>
      <c r="I60" s="4">
        <v>1997</v>
      </c>
      <c r="Q60" s="4">
        <v>1997</v>
      </c>
      <c r="Y60" s="4">
        <v>1997</v>
      </c>
      <c r="AG60" s="4">
        <v>1997</v>
      </c>
      <c r="AO60" s="4">
        <v>1997</v>
      </c>
    </row>
    <row r="61" spans="1:41" ht="12.75">
      <c r="A61" s="4">
        <v>1998</v>
      </c>
      <c r="G61">
        <f t="shared" si="22"/>
        <v>0</v>
      </c>
      <c r="I61" s="4">
        <v>1998</v>
      </c>
      <c r="Q61" s="4">
        <v>1998</v>
      </c>
      <c r="Y61" s="4">
        <v>1998</v>
      </c>
      <c r="AG61" s="4">
        <v>1998</v>
      </c>
      <c r="AO61" s="4">
        <v>1998</v>
      </c>
    </row>
    <row r="62" spans="1:41" ht="12.75">
      <c r="A62" s="4">
        <v>1999</v>
      </c>
      <c r="G62">
        <f t="shared" si="22"/>
        <v>0</v>
      </c>
      <c r="I62" s="4">
        <v>1999</v>
      </c>
      <c r="Q62" s="4">
        <v>1999</v>
      </c>
      <c r="Y62" s="4">
        <v>1999</v>
      </c>
      <c r="AG62" s="4">
        <v>1999</v>
      </c>
      <c r="AO62" s="4">
        <v>1999</v>
      </c>
    </row>
    <row r="63" spans="1:47" ht="12.75">
      <c r="A63" s="4" t="s">
        <v>13</v>
      </c>
      <c r="B63" s="2">
        <f aca="true" t="shared" si="23" ref="B63:G63">SUM(B46:B62)</f>
        <v>0</v>
      </c>
      <c r="C63" s="2">
        <f t="shared" si="23"/>
        <v>0</v>
      </c>
      <c r="D63" s="2">
        <f t="shared" si="23"/>
        <v>0</v>
      </c>
      <c r="E63" s="2">
        <f t="shared" si="23"/>
        <v>0</v>
      </c>
      <c r="F63" s="2">
        <f t="shared" si="23"/>
        <v>0</v>
      </c>
      <c r="G63" s="2">
        <f t="shared" si="23"/>
        <v>0</v>
      </c>
      <c r="I63" s="4" t="s">
        <v>13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 s="2"/>
      <c r="Q63" s="4" t="s">
        <v>13</v>
      </c>
      <c r="R63" s="2">
        <f>SUM(R46:R62)</f>
        <v>0</v>
      </c>
      <c r="S63" s="2">
        <f>SUM(S46:S62)</f>
        <v>0</v>
      </c>
      <c r="T63" s="2">
        <f>SUM(T46:T62)</f>
        <v>0</v>
      </c>
      <c r="U63" s="2">
        <f>SUM(U46:U62)</f>
        <v>0</v>
      </c>
      <c r="V63" s="2">
        <f>SUM(V46:V62)</f>
        <v>0</v>
      </c>
      <c r="W63" s="2"/>
      <c r="Y63" s="4" t="s">
        <v>13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 s="2"/>
      <c r="AG63" s="4" t="s">
        <v>13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 s="2"/>
      <c r="AO63" s="4" t="s">
        <v>13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1" ht="12.75">
      <c r="A67" s="4">
        <v>1983</v>
      </c>
      <c r="I67" s="4">
        <v>1983</v>
      </c>
      <c r="Q67" s="4">
        <v>1983</v>
      </c>
      <c r="Y67" s="4">
        <v>1983</v>
      </c>
      <c r="AG67" s="4">
        <v>1983</v>
      </c>
      <c r="AO67" s="4">
        <v>1983</v>
      </c>
    </row>
    <row r="68" spans="1:41" ht="12.75">
      <c r="A68" s="4">
        <v>1984</v>
      </c>
      <c r="I68" s="4">
        <v>1984</v>
      </c>
      <c r="Q68" s="4">
        <v>1984</v>
      </c>
      <c r="Y68" s="4">
        <v>1984</v>
      </c>
      <c r="AG68" s="4">
        <v>1984</v>
      </c>
      <c r="AO68" s="4">
        <v>1984</v>
      </c>
    </row>
    <row r="69" spans="1:47" ht="12.75">
      <c r="A69" s="4">
        <v>1985</v>
      </c>
      <c r="B69">
        <f aca="true" t="shared" si="24" ref="B69:G84">B48+B27</f>
        <v>50</v>
      </c>
      <c r="C69">
        <f t="shared" si="24"/>
        <v>190</v>
      </c>
      <c r="D69">
        <f t="shared" si="24"/>
        <v>70</v>
      </c>
      <c r="E69">
        <f t="shared" si="24"/>
        <v>16</v>
      </c>
      <c r="F69">
        <f t="shared" si="24"/>
        <v>60</v>
      </c>
      <c r="G69">
        <f t="shared" si="24"/>
        <v>386</v>
      </c>
      <c r="I69" s="4">
        <v>1985</v>
      </c>
      <c r="J69">
        <f aca="true" t="shared" si="25" ref="J69:O69">J48+J27</f>
        <v>88</v>
      </c>
      <c r="K69">
        <f t="shared" si="25"/>
        <v>332</v>
      </c>
      <c r="L69">
        <f t="shared" si="25"/>
        <v>93</v>
      </c>
      <c r="M69">
        <f t="shared" si="25"/>
        <v>32</v>
      </c>
      <c r="N69">
        <f t="shared" si="25"/>
        <v>69</v>
      </c>
      <c r="O69">
        <f t="shared" si="25"/>
        <v>614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4</v>
      </c>
      <c r="AI69">
        <f t="shared" si="28"/>
        <v>17</v>
      </c>
      <c r="AJ69">
        <f t="shared" si="28"/>
        <v>4</v>
      </c>
      <c r="AK69">
        <f t="shared" si="28"/>
        <v>3</v>
      </c>
      <c r="AL69">
        <f t="shared" si="28"/>
        <v>3</v>
      </c>
      <c r="AM69">
        <f t="shared" si="28"/>
        <v>31</v>
      </c>
      <c r="AO69" s="4">
        <v>1985</v>
      </c>
      <c r="AP69">
        <f aca="true" t="shared" si="29" ref="AP69:AU69">AP48+AP27</f>
        <v>0</v>
      </c>
      <c r="AQ69">
        <f t="shared" si="29"/>
        <v>0</v>
      </c>
      <c r="AR69">
        <f t="shared" si="29"/>
        <v>0</v>
      </c>
      <c r="AS69">
        <f t="shared" si="29"/>
        <v>0</v>
      </c>
      <c r="AT69">
        <f t="shared" si="29"/>
        <v>0</v>
      </c>
      <c r="AU69">
        <f t="shared" si="29"/>
        <v>0</v>
      </c>
    </row>
    <row r="70" spans="1:41" ht="12.75">
      <c r="A70" s="4">
        <v>1986</v>
      </c>
      <c r="I70" s="4">
        <v>1986</v>
      </c>
      <c r="Q70" s="4">
        <v>1986</v>
      </c>
      <c r="Y70" s="4">
        <v>1986</v>
      </c>
      <c r="AG70" s="4">
        <v>1986</v>
      </c>
      <c r="AO70" s="4">
        <v>1986</v>
      </c>
    </row>
    <row r="71" spans="1:41" ht="12.75">
      <c r="A71" s="4">
        <v>1987</v>
      </c>
      <c r="I71" s="4">
        <v>1987</v>
      </c>
      <c r="Q71" s="4">
        <v>1987</v>
      </c>
      <c r="Y71" s="4">
        <v>1987</v>
      </c>
      <c r="AG71" s="4">
        <v>1987</v>
      </c>
      <c r="AO71" s="4">
        <v>1987</v>
      </c>
    </row>
    <row r="72" spans="1:47" ht="12.75">
      <c r="A72" s="4">
        <v>1988</v>
      </c>
      <c r="B72">
        <f t="shared" si="24"/>
        <v>53</v>
      </c>
      <c r="C72">
        <f t="shared" si="24"/>
        <v>92</v>
      </c>
      <c r="D72">
        <f t="shared" si="24"/>
        <v>23</v>
      </c>
      <c r="E72">
        <f t="shared" si="24"/>
        <v>19</v>
      </c>
      <c r="F72">
        <f t="shared" si="24"/>
        <v>50</v>
      </c>
      <c r="G72">
        <f t="shared" si="24"/>
        <v>237</v>
      </c>
      <c r="I72" s="4">
        <v>1988</v>
      </c>
      <c r="J72">
        <f aca="true" t="shared" si="30" ref="J72:O72">J51+J30</f>
        <v>90</v>
      </c>
      <c r="K72">
        <f t="shared" si="30"/>
        <v>176</v>
      </c>
      <c r="L72">
        <f t="shared" si="30"/>
        <v>19</v>
      </c>
      <c r="M72">
        <f t="shared" si="30"/>
        <v>18</v>
      </c>
      <c r="N72">
        <f t="shared" si="30"/>
        <v>49</v>
      </c>
      <c r="O72">
        <f t="shared" si="30"/>
        <v>352</v>
      </c>
      <c r="Q72" s="4">
        <v>1988</v>
      </c>
      <c r="R72">
        <f aca="true" t="shared" si="31" ref="R72:W72">R51+R30</f>
        <v>0</v>
      </c>
      <c r="S72">
        <f t="shared" si="31"/>
        <v>0</v>
      </c>
      <c r="T72">
        <f t="shared" si="31"/>
        <v>0</v>
      </c>
      <c r="U72">
        <f t="shared" si="31"/>
        <v>0</v>
      </c>
      <c r="V72">
        <f t="shared" si="31"/>
        <v>0</v>
      </c>
      <c r="W72">
        <f t="shared" si="31"/>
        <v>0</v>
      </c>
      <c r="Y72" s="4">
        <v>1988</v>
      </c>
      <c r="Z72">
        <f aca="true" t="shared" si="32" ref="Z72:AE72">Z51+Z30</f>
        <v>0</v>
      </c>
      <c r="AA72">
        <f t="shared" si="32"/>
        <v>0</v>
      </c>
      <c r="AB72">
        <f t="shared" si="32"/>
        <v>0</v>
      </c>
      <c r="AC72">
        <f t="shared" si="32"/>
        <v>0</v>
      </c>
      <c r="AD72">
        <f t="shared" si="32"/>
        <v>0</v>
      </c>
      <c r="AE72">
        <f t="shared" si="32"/>
        <v>0</v>
      </c>
      <c r="AG72" s="4">
        <v>1988</v>
      </c>
      <c r="AH72">
        <f aca="true" t="shared" si="33" ref="AH72:AM72">AH51+AH30</f>
        <v>4</v>
      </c>
      <c r="AI72">
        <f t="shared" si="33"/>
        <v>9</v>
      </c>
      <c r="AJ72">
        <f t="shared" si="33"/>
        <v>1</v>
      </c>
      <c r="AK72">
        <f t="shared" si="33"/>
        <v>2</v>
      </c>
      <c r="AL72">
        <f t="shared" si="33"/>
        <v>3</v>
      </c>
      <c r="AM72">
        <f t="shared" si="33"/>
        <v>19</v>
      </c>
      <c r="AO72" s="4">
        <v>1988</v>
      </c>
      <c r="AP72">
        <f aca="true" t="shared" si="34" ref="AP72:AU72">AP51+AP30</f>
        <v>0</v>
      </c>
      <c r="AQ72">
        <f t="shared" si="34"/>
        <v>0</v>
      </c>
      <c r="AR72">
        <f t="shared" si="34"/>
        <v>0</v>
      </c>
      <c r="AS72">
        <f t="shared" si="34"/>
        <v>0</v>
      </c>
      <c r="AT72">
        <f t="shared" si="34"/>
        <v>0</v>
      </c>
      <c r="AU72">
        <f t="shared" si="34"/>
        <v>0</v>
      </c>
    </row>
    <row r="73" spans="1:47" ht="12.75">
      <c r="A73" s="4">
        <v>1989</v>
      </c>
      <c r="B73">
        <f t="shared" si="24"/>
        <v>35</v>
      </c>
      <c r="C73">
        <f t="shared" si="24"/>
        <v>82</v>
      </c>
      <c r="D73">
        <f t="shared" si="24"/>
        <v>22</v>
      </c>
      <c r="E73">
        <f t="shared" si="24"/>
        <v>15</v>
      </c>
      <c r="F73">
        <f t="shared" si="24"/>
        <v>23</v>
      </c>
      <c r="G73">
        <f t="shared" si="24"/>
        <v>177</v>
      </c>
      <c r="I73" s="4">
        <v>1989</v>
      </c>
      <c r="J73">
        <f aca="true" t="shared" si="35" ref="J73:O73">J52+J31</f>
        <v>86</v>
      </c>
      <c r="K73">
        <f t="shared" si="35"/>
        <v>124</v>
      </c>
      <c r="L73">
        <f t="shared" si="35"/>
        <v>15</v>
      </c>
      <c r="M73">
        <f t="shared" si="35"/>
        <v>14</v>
      </c>
      <c r="N73">
        <f t="shared" si="35"/>
        <v>37</v>
      </c>
      <c r="O73">
        <f t="shared" si="35"/>
        <v>276</v>
      </c>
      <c r="Q73" s="4">
        <v>1989</v>
      </c>
      <c r="R73">
        <f aca="true" t="shared" si="36" ref="R73:W73">R52+R31</f>
        <v>0</v>
      </c>
      <c r="S73">
        <f t="shared" si="36"/>
        <v>0</v>
      </c>
      <c r="T73">
        <f t="shared" si="36"/>
        <v>0</v>
      </c>
      <c r="U73">
        <f t="shared" si="36"/>
        <v>0</v>
      </c>
      <c r="V73">
        <f t="shared" si="36"/>
        <v>0</v>
      </c>
      <c r="W73">
        <f t="shared" si="36"/>
        <v>0</v>
      </c>
      <c r="Y73" s="4">
        <v>1989</v>
      </c>
      <c r="Z73">
        <f aca="true" t="shared" si="37" ref="Z73:AE73">Z52+Z31</f>
        <v>0</v>
      </c>
      <c r="AA73">
        <f t="shared" si="37"/>
        <v>0</v>
      </c>
      <c r="AB73">
        <f t="shared" si="37"/>
        <v>0</v>
      </c>
      <c r="AC73">
        <f t="shared" si="37"/>
        <v>0</v>
      </c>
      <c r="AD73">
        <f t="shared" si="37"/>
        <v>0</v>
      </c>
      <c r="AE73">
        <f t="shared" si="37"/>
        <v>0</v>
      </c>
      <c r="AG73" s="4">
        <v>1989</v>
      </c>
      <c r="AH73">
        <f aca="true" t="shared" si="38" ref="AH73:AM73">AH52+AH31</f>
        <v>5</v>
      </c>
      <c r="AI73">
        <f t="shared" si="38"/>
        <v>5</v>
      </c>
      <c r="AJ73">
        <f t="shared" si="38"/>
        <v>0</v>
      </c>
      <c r="AK73">
        <f t="shared" si="38"/>
        <v>2</v>
      </c>
      <c r="AL73">
        <f t="shared" si="38"/>
        <v>1</v>
      </c>
      <c r="AM73">
        <f t="shared" si="38"/>
        <v>13</v>
      </c>
      <c r="AO73" s="4">
        <v>1989</v>
      </c>
      <c r="AP73">
        <f aca="true" t="shared" si="39" ref="AP73:AU73">AP52+AP31</f>
        <v>0</v>
      </c>
      <c r="AQ73">
        <f t="shared" si="39"/>
        <v>0</v>
      </c>
      <c r="AR73">
        <f t="shared" si="39"/>
        <v>0</v>
      </c>
      <c r="AS73">
        <f t="shared" si="39"/>
        <v>0</v>
      </c>
      <c r="AT73">
        <f t="shared" si="39"/>
        <v>0</v>
      </c>
      <c r="AU73">
        <f t="shared" si="39"/>
        <v>0</v>
      </c>
    </row>
    <row r="74" spans="1:47" ht="12.75">
      <c r="A74" s="4">
        <v>1990</v>
      </c>
      <c r="B74">
        <f t="shared" si="24"/>
        <v>3</v>
      </c>
      <c r="C74">
        <f t="shared" si="24"/>
        <v>9</v>
      </c>
      <c r="D74">
        <f t="shared" si="24"/>
        <v>4</v>
      </c>
      <c r="E74">
        <f t="shared" si="24"/>
        <v>6</v>
      </c>
      <c r="F74">
        <f t="shared" si="24"/>
        <v>7</v>
      </c>
      <c r="G74">
        <f t="shared" si="24"/>
        <v>29</v>
      </c>
      <c r="I74" s="4">
        <v>1990</v>
      </c>
      <c r="J74">
        <f aca="true" t="shared" si="40" ref="J74:O74">J53+J32</f>
        <v>10</v>
      </c>
      <c r="K74">
        <f t="shared" si="40"/>
        <v>18</v>
      </c>
      <c r="L74">
        <f t="shared" si="40"/>
        <v>5</v>
      </c>
      <c r="M74">
        <f t="shared" si="40"/>
        <v>19</v>
      </c>
      <c r="N74">
        <f t="shared" si="40"/>
        <v>4</v>
      </c>
      <c r="O74">
        <f t="shared" si="40"/>
        <v>56</v>
      </c>
      <c r="Q74" s="4">
        <v>1990</v>
      </c>
      <c r="R74">
        <f aca="true" t="shared" si="41" ref="R74:W74">R53+R32</f>
        <v>0</v>
      </c>
      <c r="S74">
        <f t="shared" si="41"/>
        <v>0</v>
      </c>
      <c r="T74">
        <f t="shared" si="41"/>
        <v>0</v>
      </c>
      <c r="U74">
        <f t="shared" si="41"/>
        <v>0</v>
      </c>
      <c r="V74">
        <f t="shared" si="41"/>
        <v>0</v>
      </c>
      <c r="W74">
        <f t="shared" si="41"/>
        <v>0</v>
      </c>
      <c r="Y74" s="4">
        <v>1990</v>
      </c>
      <c r="Z74">
        <f aca="true" t="shared" si="42" ref="Z74:AE74">Z53+Z32</f>
        <v>0</v>
      </c>
      <c r="AA74">
        <f t="shared" si="42"/>
        <v>0</v>
      </c>
      <c r="AB74">
        <f t="shared" si="42"/>
        <v>0</v>
      </c>
      <c r="AC74">
        <f t="shared" si="42"/>
        <v>0</v>
      </c>
      <c r="AD74">
        <f t="shared" si="42"/>
        <v>0</v>
      </c>
      <c r="AE74">
        <f t="shared" si="42"/>
        <v>0</v>
      </c>
      <c r="AG74" s="4">
        <v>1990</v>
      </c>
      <c r="AH74">
        <f aca="true" t="shared" si="43" ref="AH74:AM74">AH53+AH32</f>
        <v>0</v>
      </c>
      <c r="AI74">
        <f t="shared" si="43"/>
        <v>0</v>
      </c>
      <c r="AJ74">
        <f t="shared" si="43"/>
        <v>0</v>
      </c>
      <c r="AK74">
        <f t="shared" si="43"/>
        <v>3</v>
      </c>
      <c r="AL74">
        <f t="shared" si="43"/>
        <v>0</v>
      </c>
      <c r="AM74">
        <f t="shared" si="43"/>
        <v>3</v>
      </c>
      <c r="AO74" s="4">
        <v>1990</v>
      </c>
      <c r="AP74">
        <f aca="true" t="shared" si="44" ref="AP74:AU74">AP53+AP32</f>
        <v>0</v>
      </c>
      <c r="AQ74">
        <f t="shared" si="44"/>
        <v>0</v>
      </c>
      <c r="AR74">
        <f t="shared" si="44"/>
        <v>0</v>
      </c>
      <c r="AS74">
        <f t="shared" si="44"/>
        <v>0</v>
      </c>
      <c r="AT74">
        <f t="shared" si="44"/>
        <v>0</v>
      </c>
      <c r="AU74">
        <f t="shared" si="44"/>
        <v>0</v>
      </c>
    </row>
    <row r="75" spans="1:47" ht="12.75">
      <c r="A75" s="4">
        <v>1991</v>
      </c>
      <c r="B75">
        <f t="shared" si="24"/>
        <v>10</v>
      </c>
      <c r="C75">
        <f t="shared" si="24"/>
        <v>43</v>
      </c>
      <c r="D75">
        <f t="shared" si="24"/>
        <v>42</v>
      </c>
      <c r="E75">
        <f t="shared" si="24"/>
        <v>18</v>
      </c>
      <c r="F75">
        <f t="shared" si="24"/>
        <v>11</v>
      </c>
      <c r="G75">
        <f t="shared" si="24"/>
        <v>124</v>
      </c>
      <c r="I75" s="4">
        <v>1991</v>
      </c>
      <c r="J75">
        <f aca="true" t="shared" si="45" ref="J75:O75">J54+J33</f>
        <v>25</v>
      </c>
      <c r="K75">
        <f t="shared" si="45"/>
        <v>123</v>
      </c>
      <c r="L75">
        <f t="shared" si="45"/>
        <v>47</v>
      </c>
      <c r="M75">
        <f t="shared" si="45"/>
        <v>184</v>
      </c>
      <c r="N75">
        <f t="shared" si="45"/>
        <v>33</v>
      </c>
      <c r="O75">
        <f t="shared" si="45"/>
        <v>412</v>
      </c>
      <c r="Q75" s="4">
        <v>1991</v>
      </c>
      <c r="R75">
        <f aca="true" t="shared" si="46" ref="R75:W75">R54+R33</f>
        <v>0</v>
      </c>
      <c r="S75">
        <f t="shared" si="46"/>
        <v>0</v>
      </c>
      <c r="T75">
        <f t="shared" si="46"/>
        <v>0</v>
      </c>
      <c r="U75">
        <f t="shared" si="46"/>
        <v>1</v>
      </c>
      <c r="V75">
        <f t="shared" si="46"/>
        <v>0</v>
      </c>
      <c r="W75">
        <f t="shared" si="46"/>
        <v>1</v>
      </c>
      <c r="Y75" s="4">
        <v>1991</v>
      </c>
      <c r="Z75">
        <f aca="true" t="shared" si="47" ref="Z75:AE75">Z54+Z33</f>
        <v>0</v>
      </c>
      <c r="AA75">
        <f t="shared" si="47"/>
        <v>0</v>
      </c>
      <c r="AB75">
        <f t="shared" si="47"/>
        <v>0</v>
      </c>
      <c r="AC75">
        <f t="shared" si="47"/>
        <v>0</v>
      </c>
      <c r="AD75">
        <f t="shared" si="47"/>
        <v>0</v>
      </c>
      <c r="AE75">
        <f t="shared" si="47"/>
        <v>0</v>
      </c>
      <c r="AG75" s="4">
        <v>1991</v>
      </c>
      <c r="AH75">
        <f aca="true" t="shared" si="48" ref="AH75:AM75">AH54+AH33</f>
        <v>1</v>
      </c>
      <c r="AI75">
        <f t="shared" si="48"/>
        <v>8</v>
      </c>
      <c r="AJ75">
        <f t="shared" si="48"/>
        <v>3</v>
      </c>
      <c r="AK75">
        <f t="shared" si="48"/>
        <v>3</v>
      </c>
      <c r="AL75">
        <f t="shared" si="48"/>
        <v>3</v>
      </c>
      <c r="AM75">
        <f t="shared" si="48"/>
        <v>18</v>
      </c>
      <c r="AO75" s="4">
        <v>1991</v>
      </c>
      <c r="AP75">
        <f aca="true" t="shared" si="49" ref="AP75:AU75">AP54+AP33</f>
        <v>0</v>
      </c>
      <c r="AQ75">
        <f t="shared" si="49"/>
        <v>0</v>
      </c>
      <c r="AR75">
        <f t="shared" si="49"/>
        <v>0</v>
      </c>
      <c r="AS75">
        <f t="shared" si="49"/>
        <v>0</v>
      </c>
      <c r="AT75">
        <f t="shared" si="49"/>
        <v>0</v>
      </c>
      <c r="AU75">
        <f t="shared" si="49"/>
        <v>0</v>
      </c>
    </row>
    <row r="76" spans="1:47" ht="12.75">
      <c r="A76" s="4">
        <v>1992</v>
      </c>
      <c r="B76">
        <f t="shared" si="24"/>
        <v>34</v>
      </c>
      <c r="C76">
        <f t="shared" si="24"/>
        <v>146</v>
      </c>
      <c r="D76">
        <f t="shared" si="24"/>
        <v>83</v>
      </c>
      <c r="E76">
        <f t="shared" si="24"/>
        <v>52</v>
      </c>
      <c r="F76">
        <f t="shared" si="24"/>
        <v>55</v>
      </c>
      <c r="G76">
        <f t="shared" si="24"/>
        <v>370</v>
      </c>
      <c r="I76" s="4">
        <v>1992</v>
      </c>
      <c r="J76">
        <f aca="true" t="shared" si="50" ref="J76:O76">J55+J34</f>
        <v>71</v>
      </c>
      <c r="K76">
        <f t="shared" si="50"/>
        <v>395</v>
      </c>
      <c r="L76">
        <f t="shared" si="50"/>
        <v>143</v>
      </c>
      <c r="M76">
        <f t="shared" si="50"/>
        <v>578</v>
      </c>
      <c r="N76">
        <f t="shared" si="50"/>
        <v>90</v>
      </c>
      <c r="O76">
        <f t="shared" si="50"/>
        <v>1277</v>
      </c>
      <c r="Q76" s="4">
        <v>1992</v>
      </c>
      <c r="R76">
        <f aca="true" t="shared" si="51" ref="R76:W76">R55+R34</f>
        <v>1</v>
      </c>
      <c r="S76">
        <f t="shared" si="51"/>
        <v>0</v>
      </c>
      <c r="T76">
        <f t="shared" si="51"/>
        <v>0</v>
      </c>
      <c r="U76">
        <f t="shared" si="51"/>
        <v>1</v>
      </c>
      <c r="V76">
        <f t="shared" si="51"/>
        <v>0</v>
      </c>
      <c r="W76">
        <f t="shared" si="51"/>
        <v>2</v>
      </c>
      <c r="Y76" s="4">
        <v>1992</v>
      </c>
      <c r="Z76">
        <f aca="true" t="shared" si="52" ref="Z76:AE76">Z55+Z34</f>
        <v>0</v>
      </c>
      <c r="AA76">
        <f t="shared" si="52"/>
        <v>0</v>
      </c>
      <c r="AB76">
        <f t="shared" si="52"/>
        <v>0</v>
      </c>
      <c r="AC76">
        <f t="shared" si="52"/>
        <v>0</v>
      </c>
      <c r="AD76">
        <f t="shared" si="52"/>
        <v>0</v>
      </c>
      <c r="AE76">
        <f t="shared" si="52"/>
        <v>0</v>
      </c>
      <c r="AG76" s="4">
        <v>1992</v>
      </c>
      <c r="AH76">
        <f aca="true" t="shared" si="53" ref="AH76:AM76">AH55+AH34</f>
        <v>4</v>
      </c>
      <c r="AI76">
        <f t="shared" si="53"/>
        <v>19</v>
      </c>
      <c r="AJ76">
        <f t="shared" si="53"/>
        <v>5</v>
      </c>
      <c r="AK76">
        <f t="shared" si="53"/>
        <v>11</v>
      </c>
      <c r="AL76">
        <f t="shared" si="53"/>
        <v>4</v>
      </c>
      <c r="AM76">
        <f t="shared" si="53"/>
        <v>43</v>
      </c>
      <c r="AO76" s="4">
        <v>1992</v>
      </c>
      <c r="AP76">
        <f aca="true" t="shared" si="54" ref="AP76:AU76">AP55+AP34</f>
        <v>0</v>
      </c>
      <c r="AQ76">
        <f t="shared" si="54"/>
        <v>0</v>
      </c>
      <c r="AR76">
        <f t="shared" si="54"/>
        <v>0</v>
      </c>
      <c r="AS76">
        <f t="shared" si="54"/>
        <v>0</v>
      </c>
      <c r="AT76">
        <f t="shared" si="54"/>
        <v>0</v>
      </c>
      <c r="AU76">
        <f t="shared" si="54"/>
        <v>0</v>
      </c>
    </row>
    <row r="77" spans="1:47" ht="12.75">
      <c r="A77" s="4">
        <v>1993</v>
      </c>
      <c r="B77">
        <f t="shared" si="24"/>
        <v>37</v>
      </c>
      <c r="C77">
        <f t="shared" si="24"/>
        <v>227</v>
      </c>
      <c r="D77">
        <f t="shared" si="24"/>
        <v>162</v>
      </c>
      <c r="E77">
        <f t="shared" si="24"/>
        <v>75</v>
      </c>
      <c r="F77">
        <f t="shared" si="24"/>
        <v>83</v>
      </c>
      <c r="G77">
        <f t="shared" si="24"/>
        <v>584</v>
      </c>
      <c r="I77" s="4">
        <v>1993</v>
      </c>
      <c r="J77">
        <f aca="true" t="shared" si="55" ref="J77:O77">J56+J35</f>
        <v>111</v>
      </c>
      <c r="K77">
        <f t="shared" si="55"/>
        <v>507</v>
      </c>
      <c r="L77">
        <f t="shared" si="55"/>
        <v>224</v>
      </c>
      <c r="M77">
        <f t="shared" si="55"/>
        <v>663</v>
      </c>
      <c r="N77">
        <f t="shared" si="55"/>
        <v>118</v>
      </c>
      <c r="O77">
        <f t="shared" si="55"/>
        <v>1623</v>
      </c>
      <c r="Q77" s="4">
        <v>1993</v>
      </c>
      <c r="R77">
        <f aca="true" t="shared" si="56" ref="R77:W77">R56+R35</f>
        <v>0</v>
      </c>
      <c r="S77">
        <f t="shared" si="56"/>
        <v>0</v>
      </c>
      <c r="T77">
        <f t="shared" si="56"/>
        <v>0</v>
      </c>
      <c r="U77">
        <f t="shared" si="56"/>
        <v>1</v>
      </c>
      <c r="V77">
        <f t="shared" si="56"/>
        <v>0</v>
      </c>
      <c r="W77">
        <f t="shared" si="56"/>
        <v>1</v>
      </c>
      <c r="Y77" s="4">
        <v>1993</v>
      </c>
      <c r="Z77">
        <f aca="true" t="shared" si="57" ref="Z77:AE77">Z56+Z35</f>
        <v>0</v>
      </c>
      <c r="AA77">
        <f t="shared" si="57"/>
        <v>0</v>
      </c>
      <c r="AB77">
        <f t="shared" si="57"/>
        <v>0</v>
      </c>
      <c r="AC77">
        <f t="shared" si="57"/>
        <v>0</v>
      </c>
      <c r="AD77">
        <f t="shared" si="57"/>
        <v>0</v>
      </c>
      <c r="AE77">
        <f t="shared" si="57"/>
        <v>0</v>
      </c>
      <c r="AG77" s="4">
        <v>1993</v>
      </c>
      <c r="AH77">
        <f aca="true" t="shared" si="58" ref="AH77:AM77">AH56+AH35</f>
        <v>10</v>
      </c>
      <c r="AI77">
        <f t="shared" si="58"/>
        <v>51</v>
      </c>
      <c r="AJ77">
        <f t="shared" si="58"/>
        <v>17</v>
      </c>
      <c r="AK77">
        <f t="shared" si="58"/>
        <v>20</v>
      </c>
      <c r="AL77">
        <f t="shared" si="58"/>
        <v>8</v>
      </c>
      <c r="AM77">
        <f t="shared" si="58"/>
        <v>106</v>
      </c>
      <c r="AO77" s="4">
        <v>1993</v>
      </c>
      <c r="AP77">
        <f aca="true" t="shared" si="59" ref="AP77:AU77">AP56+AP35</f>
        <v>0</v>
      </c>
      <c r="AQ77">
        <f t="shared" si="59"/>
        <v>0</v>
      </c>
      <c r="AR77">
        <f t="shared" si="59"/>
        <v>0</v>
      </c>
      <c r="AS77">
        <f t="shared" si="59"/>
        <v>0</v>
      </c>
      <c r="AT77">
        <f t="shared" si="59"/>
        <v>0</v>
      </c>
      <c r="AU77">
        <f t="shared" si="59"/>
        <v>0</v>
      </c>
    </row>
    <row r="78" spans="1:47" ht="12.75">
      <c r="A78" s="4">
        <v>1994</v>
      </c>
      <c r="B78">
        <f t="shared" si="24"/>
        <v>44</v>
      </c>
      <c r="C78">
        <f t="shared" si="24"/>
        <v>220</v>
      </c>
      <c r="D78">
        <f t="shared" si="24"/>
        <v>107</v>
      </c>
      <c r="E78">
        <f t="shared" si="24"/>
        <v>89</v>
      </c>
      <c r="F78">
        <f t="shared" si="24"/>
        <v>117</v>
      </c>
      <c r="G78">
        <f t="shared" si="24"/>
        <v>577</v>
      </c>
      <c r="I78" s="4">
        <v>1994</v>
      </c>
      <c r="J78">
        <f aca="true" t="shared" si="60" ref="J78:O78">J57+J36</f>
        <v>113</v>
      </c>
      <c r="K78">
        <f t="shared" si="60"/>
        <v>423</v>
      </c>
      <c r="L78">
        <f t="shared" si="60"/>
        <v>124</v>
      </c>
      <c r="M78">
        <f t="shared" si="60"/>
        <v>651</v>
      </c>
      <c r="N78">
        <f t="shared" si="60"/>
        <v>121</v>
      </c>
      <c r="O78">
        <f t="shared" si="60"/>
        <v>1432</v>
      </c>
      <c r="Q78" s="4">
        <v>1994</v>
      </c>
      <c r="R78">
        <f aca="true" t="shared" si="61" ref="R78:W78">R57+R36</f>
        <v>0</v>
      </c>
      <c r="S78">
        <f t="shared" si="61"/>
        <v>0</v>
      </c>
      <c r="T78">
        <f t="shared" si="61"/>
        <v>0</v>
      </c>
      <c r="U78">
        <f t="shared" si="61"/>
        <v>0</v>
      </c>
      <c r="V78">
        <f t="shared" si="61"/>
        <v>0</v>
      </c>
      <c r="W78">
        <f t="shared" si="61"/>
        <v>0</v>
      </c>
      <c r="Y78" s="4">
        <v>1994</v>
      </c>
      <c r="Z78">
        <f aca="true" t="shared" si="62" ref="Z78:AE78">Z57+Z36</f>
        <v>0</v>
      </c>
      <c r="AA78">
        <f t="shared" si="62"/>
        <v>0</v>
      </c>
      <c r="AB78">
        <f t="shared" si="62"/>
        <v>0</v>
      </c>
      <c r="AC78">
        <f t="shared" si="62"/>
        <v>0</v>
      </c>
      <c r="AD78">
        <f t="shared" si="62"/>
        <v>0</v>
      </c>
      <c r="AE78">
        <f t="shared" si="62"/>
        <v>0</v>
      </c>
      <c r="AG78" s="4">
        <v>1994</v>
      </c>
      <c r="AH78">
        <f aca="true" t="shared" si="63" ref="AH78:AM78">AH57+AH36</f>
        <v>4</v>
      </c>
      <c r="AI78">
        <f t="shared" si="63"/>
        <v>43</v>
      </c>
      <c r="AJ78">
        <f t="shared" si="63"/>
        <v>14</v>
      </c>
      <c r="AK78">
        <f t="shared" si="63"/>
        <v>22</v>
      </c>
      <c r="AL78">
        <f t="shared" si="63"/>
        <v>13</v>
      </c>
      <c r="AM78">
        <f t="shared" si="63"/>
        <v>96</v>
      </c>
      <c r="AO78" s="4">
        <v>1994</v>
      </c>
      <c r="AP78">
        <f aca="true" t="shared" si="64" ref="AP78:AU78">AP57+AP36</f>
        <v>0</v>
      </c>
      <c r="AQ78">
        <f t="shared" si="64"/>
        <v>0</v>
      </c>
      <c r="AR78">
        <f t="shared" si="64"/>
        <v>0</v>
      </c>
      <c r="AS78">
        <f t="shared" si="64"/>
        <v>0</v>
      </c>
      <c r="AT78">
        <f t="shared" si="64"/>
        <v>0</v>
      </c>
      <c r="AU78">
        <f t="shared" si="64"/>
        <v>0</v>
      </c>
    </row>
    <row r="79" spans="1:47" ht="12.75">
      <c r="A79" s="4">
        <v>1995</v>
      </c>
      <c r="B79">
        <f t="shared" si="24"/>
        <v>57</v>
      </c>
      <c r="C79">
        <f t="shared" si="24"/>
        <v>155</v>
      </c>
      <c r="D79">
        <f t="shared" si="24"/>
        <v>74</v>
      </c>
      <c r="E79">
        <f t="shared" si="24"/>
        <v>54</v>
      </c>
      <c r="F79">
        <f t="shared" si="24"/>
        <v>90</v>
      </c>
      <c r="G79">
        <f t="shared" si="24"/>
        <v>430</v>
      </c>
      <c r="I79" s="4">
        <v>1995</v>
      </c>
      <c r="J79">
        <f aca="true" t="shared" si="65" ref="J79:O79">J58+J37</f>
        <v>112</v>
      </c>
      <c r="K79">
        <f t="shared" si="65"/>
        <v>274</v>
      </c>
      <c r="L79">
        <f t="shared" si="65"/>
        <v>66</v>
      </c>
      <c r="M79">
        <f t="shared" si="65"/>
        <v>393</v>
      </c>
      <c r="N79">
        <f t="shared" si="65"/>
        <v>94</v>
      </c>
      <c r="O79">
        <f t="shared" si="65"/>
        <v>939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1</v>
      </c>
      <c r="V79">
        <f t="shared" si="66"/>
        <v>0</v>
      </c>
      <c r="W79">
        <f t="shared" si="66"/>
        <v>1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0</v>
      </c>
      <c r="AE79">
        <f t="shared" si="67"/>
        <v>0</v>
      </c>
      <c r="AG79" s="4">
        <v>1995</v>
      </c>
      <c r="AH79">
        <f aca="true" t="shared" si="68" ref="AH79:AM79">AH58+AH37</f>
        <v>9</v>
      </c>
      <c r="AI79">
        <f t="shared" si="68"/>
        <v>31</v>
      </c>
      <c r="AJ79">
        <f t="shared" si="68"/>
        <v>11</v>
      </c>
      <c r="AK79">
        <f t="shared" si="68"/>
        <v>17</v>
      </c>
      <c r="AL79">
        <f t="shared" si="68"/>
        <v>11</v>
      </c>
      <c r="AM79">
        <f t="shared" si="68"/>
        <v>79</v>
      </c>
      <c r="AO79" s="4">
        <v>1995</v>
      </c>
      <c r="AP79">
        <f aca="true" t="shared" si="69" ref="AP79:AU79">AP58+AP37</f>
        <v>0</v>
      </c>
      <c r="AQ79">
        <f t="shared" si="69"/>
        <v>0</v>
      </c>
      <c r="AR79">
        <f t="shared" si="69"/>
        <v>0</v>
      </c>
      <c r="AS79">
        <f t="shared" si="69"/>
        <v>0</v>
      </c>
      <c r="AT79">
        <f t="shared" si="69"/>
        <v>0</v>
      </c>
      <c r="AU79">
        <f t="shared" si="69"/>
        <v>0</v>
      </c>
    </row>
    <row r="80" spans="1:47" ht="12.75">
      <c r="A80" s="4">
        <v>1996</v>
      </c>
      <c r="B80">
        <f t="shared" si="24"/>
        <v>19</v>
      </c>
      <c r="C80">
        <f t="shared" si="24"/>
        <v>51</v>
      </c>
      <c r="D80">
        <f t="shared" si="24"/>
        <v>23</v>
      </c>
      <c r="E80">
        <f t="shared" si="24"/>
        <v>17</v>
      </c>
      <c r="F80">
        <f t="shared" si="24"/>
        <v>47</v>
      </c>
      <c r="G80">
        <f t="shared" si="24"/>
        <v>157</v>
      </c>
      <c r="I80" s="4">
        <v>1996</v>
      </c>
      <c r="J80">
        <f aca="true" t="shared" si="70" ref="J80:O80">J59+J38</f>
        <v>56</v>
      </c>
      <c r="K80">
        <f t="shared" si="70"/>
        <v>123</v>
      </c>
      <c r="L80">
        <f t="shared" si="70"/>
        <v>45</v>
      </c>
      <c r="M80">
        <f t="shared" si="70"/>
        <v>196</v>
      </c>
      <c r="N80">
        <f t="shared" si="70"/>
        <v>72</v>
      </c>
      <c r="O80">
        <f t="shared" si="70"/>
        <v>492</v>
      </c>
      <c r="Q80" s="4">
        <v>1996</v>
      </c>
      <c r="R80">
        <f aca="true" t="shared" si="71" ref="R80:W80">R59+R38</f>
        <v>0</v>
      </c>
      <c r="S80">
        <f t="shared" si="71"/>
        <v>0</v>
      </c>
      <c r="T80">
        <f t="shared" si="71"/>
        <v>0</v>
      </c>
      <c r="U80">
        <f t="shared" si="71"/>
        <v>0</v>
      </c>
      <c r="V80">
        <f t="shared" si="71"/>
        <v>0</v>
      </c>
      <c r="W80">
        <f t="shared" si="71"/>
        <v>0</v>
      </c>
      <c r="Y80" s="4">
        <v>1996</v>
      </c>
      <c r="Z80">
        <f aca="true" t="shared" si="72" ref="Z80:AE80">Z59+Z38</f>
        <v>0</v>
      </c>
      <c r="AA80">
        <f t="shared" si="72"/>
        <v>0</v>
      </c>
      <c r="AB80">
        <f t="shared" si="72"/>
        <v>0</v>
      </c>
      <c r="AC80">
        <f t="shared" si="72"/>
        <v>0</v>
      </c>
      <c r="AD80">
        <f t="shared" si="72"/>
        <v>0</v>
      </c>
      <c r="AE80">
        <f t="shared" si="72"/>
        <v>0</v>
      </c>
      <c r="AG80" s="4">
        <v>1996</v>
      </c>
      <c r="AH80">
        <f aca="true" t="shared" si="73" ref="AH80:AM80">AH59+AH38</f>
        <v>11</v>
      </c>
      <c r="AI80">
        <f t="shared" si="73"/>
        <v>8</v>
      </c>
      <c r="AJ80">
        <f t="shared" si="73"/>
        <v>6</v>
      </c>
      <c r="AK80">
        <f t="shared" si="73"/>
        <v>5</v>
      </c>
      <c r="AL80">
        <f t="shared" si="73"/>
        <v>4</v>
      </c>
      <c r="AM80">
        <f t="shared" si="73"/>
        <v>34</v>
      </c>
      <c r="AO80" s="4">
        <v>1996</v>
      </c>
      <c r="AP80">
        <f aca="true" t="shared" si="74" ref="AP80:AU80">AP59+AP38</f>
        <v>0</v>
      </c>
      <c r="AQ80">
        <f t="shared" si="74"/>
        <v>0</v>
      </c>
      <c r="AR80">
        <f t="shared" si="74"/>
        <v>0</v>
      </c>
      <c r="AS80">
        <f t="shared" si="74"/>
        <v>0</v>
      </c>
      <c r="AT80">
        <f t="shared" si="74"/>
        <v>0</v>
      </c>
      <c r="AU80">
        <f t="shared" si="74"/>
        <v>0</v>
      </c>
    </row>
    <row r="81" spans="1:47" ht="12.75">
      <c r="A81" s="4">
        <v>1997</v>
      </c>
      <c r="B81">
        <f t="shared" si="24"/>
        <v>11</v>
      </c>
      <c r="C81">
        <f t="shared" si="24"/>
        <v>41</v>
      </c>
      <c r="D81">
        <f t="shared" si="24"/>
        <v>23</v>
      </c>
      <c r="E81">
        <f t="shared" si="24"/>
        <v>10</v>
      </c>
      <c r="F81">
        <f t="shared" si="24"/>
        <v>27</v>
      </c>
      <c r="G81">
        <f t="shared" si="24"/>
        <v>112</v>
      </c>
      <c r="I81" s="4">
        <v>1997</v>
      </c>
      <c r="J81">
        <f aca="true" t="shared" si="75" ref="J81:O81">J60+J39</f>
        <v>35</v>
      </c>
      <c r="K81">
        <f t="shared" si="75"/>
        <v>101</v>
      </c>
      <c r="L81">
        <f t="shared" si="75"/>
        <v>30</v>
      </c>
      <c r="M81">
        <f t="shared" si="75"/>
        <v>129</v>
      </c>
      <c r="N81">
        <f t="shared" si="75"/>
        <v>41</v>
      </c>
      <c r="O81">
        <f t="shared" si="75"/>
        <v>336</v>
      </c>
      <c r="Q81" s="4">
        <v>1997</v>
      </c>
      <c r="R81">
        <f aca="true" t="shared" si="76" ref="R81:W81">R60+R39</f>
        <v>0</v>
      </c>
      <c r="S81">
        <f t="shared" si="76"/>
        <v>0</v>
      </c>
      <c r="T81">
        <f t="shared" si="76"/>
        <v>0</v>
      </c>
      <c r="U81">
        <f t="shared" si="76"/>
        <v>0</v>
      </c>
      <c r="V81">
        <f t="shared" si="76"/>
        <v>0</v>
      </c>
      <c r="W81">
        <f t="shared" si="76"/>
        <v>0</v>
      </c>
      <c r="Y81" s="4">
        <v>1997</v>
      </c>
      <c r="Z81">
        <f aca="true" t="shared" si="77" ref="Z81:AE81">Z60+Z39</f>
        <v>0</v>
      </c>
      <c r="AA81">
        <f t="shared" si="77"/>
        <v>0</v>
      </c>
      <c r="AB81">
        <f t="shared" si="77"/>
        <v>0</v>
      </c>
      <c r="AC81">
        <f t="shared" si="77"/>
        <v>0</v>
      </c>
      <c r="AD81">
        <f t="shared" si="77"/>
        <v>0</v>
      </c>
      <c r="AE81">
        <f t="shared" si="77"/>
        <v>0</v>
      </c>
      <c r="AG81" s="4">
        <v>1997</v>
      </c>
      <c r="AH81">
        <f aca="true" t="shared" si="78" ref="AH81:AM81">AH60+AH39</f>
        <v>5</v>
      </c>
      <c r="AI81">
        <f t="shared" si="78"/>
        <v>10</v>
      </c>
      <c r="AJ81">
        <f t="shared" si="78"/>
        <v>5</v>
      </c>
      <c r="AK81">
        <f t="shared" si="78"/>
        <v>2</v>
      </c>
      <c r="AL81">
        <f t="shared" si="78"/>
        <v>4</v>
      </c>
      <c r="AM81">
        <f t="shared" si="78"/>
        <v>26</v>
      </c>
      <c r="AO81" s="4">
        <v>1997</v>
      </c>
      <c r="AP81">
        <f aca="true" t="shared" si="79" ref="AP81:AU81">AP60+AP39</f>
        <v>0</v>
      </c>
      <c r="AQ81">
        <f t="shared" si="79"/>
        <v>0</v>
      </c>
      <c r="AR81">
        <f t="shared" si="79"/>
        <v>0</v>
      </c>
      <c r="AS81">
        <f t="shared" si="79"/>
        <v>0</v>
      </c>
      <c r="AT81">
        <f t="shared" si="79"/>
        <v>0</v>
      </c>
      <c r="AU81">
        <f t="shared" si="79"/>
        <v>0</v>
      </c>
    </row>
    <row r="82" spans="1:47" ht="12.75">
      <c r="A82" s="4">
        <v>1998</v>
      </c>
      <c r="B82">
        <f t="shared" si="24"/>
        <v>16</v>
      </c>
      <c r="C82">
        <f t="shared" si="24"/>
        <v>41</v>
      </c>
      <c r="D82">
        <f t="shared" si="24"/>
        <v>13</v>
      </c>
      <c r="E82">
        <f t="shared" si="24"/>
        <v>15</v>
      </c>
      <c r="F82">
        <f t="shared" si="24"/>
        <v>22</v>
      </c>
      <c r="G82">
        <f t="shared" si="24"/>
        <v>107</v>
      </c>
      <c r="I82" s="4">
        <v>1998</v>
      </c>
      <c r="J82">
        <f aca="true" t="shared" si="80" ref="J82:O82">J61+J40</f>
        <v>35</v>
      </c>
      <c r="K82">
        <f t="shared" si="80"/>
        <v>95</v>
      </c>
      <c r="L82">
        <f t="shared" si="80"/>
        <v>28</v>
      </c>
      <c r="M82">
        <f t="shared" si="80"/>
        <v>136</v>
      </c>
      <c r="N82">
        <f t="shared" si="80"/>
        <v>45</v>
      </c>
      <c r="O82">
        <f t="shared" si="80"/>
        <v>339</v>
      </c>
      <c r="Q82" s="4">
        <v>1998</v>
      </c>
      <c r="R82">
        <f aca="true" t="shared" si="81" ref="R82:W82">R61+R40</f>
        <v>0</v>
      </c>
      <c r="S82">
        <f t="shared" si="81"/>
        <v>0</v>
      </c>
      <c r="T82">
        <f t="shared" si="81"/>
        <v>0</v>
      </c>
      <c r="U82">
        <f t="shared" si="81"/>
        <v>0</v>
      </c>
      <c r="V82">
        <f t="shared" si="81"/>
        <v>0</v>
      </c>
      <c r="W82">
        <f t="shared" si="81"/>
        <v>0</v>
      </c>
      <c r="Y82" s="4">
        <v>1998</v>
      </c>
      <c r="Z82">
        <f aca="true" t="shared" si="82" ref="Z82:AE82">Z61+Z40</f>
        <v>0</v>
      </c>
      <c r="AA82">
        <f t="shared" si="82"/>
        <v>0</v>
      </c>
      <c r="AB82">
        <f t="shared" si="82"/>
        <v>0</v>
      </c>
      <c r="AC82">
        <f t="shared" si="82"/>
        <v>0</v>
      </c>
      <c r="AD82">
        <f t="shared" si="82"/>
        <v>0</v>
      </c>
      <c r="AE82">
        <f t="shared" si="82"/>
        <v>0</v>
      </c>
      <c r="AG82" s="4">
        <v>1998</v>
      </c>
      <c r="AH82">
        <f aca="true" t="shared" si="83" ref="AH82:AM82">AH61+AH40</f>
        <v>3</v>
      </c>
      <c r="AI82">
        <f t="shared" si="83"/>
        <v>9</v>
      </c>
      <c r="AJ82">
        <f t="shared" si="83"/>
        <v>1</v>
      </c>
      <c r="AK82">
        <f t="shared" si="83"/>
        <v>6</v>
      </c>
      <c r="AL82">
        <f t="shared" si="83"/>
        <v>2</v>
      </c>
      <c r="AM82">
        <f t="shared" si="83"/>
        <v>21</v>
      </c>
      <c r="AO82" s="4">
        <v>1998</v>
      </c>
      <c r="AP82">
        <f aca="true" t="shared" si="84" ref="AP82:AU82">AP61+AP40</f>
        <v>0</v>
      </c>
      <c r="AQ82">
        <f t="shared" si="84"/>
        <v>0</v>
      </c>
      <c r="AR82">
        <f t="shared" si="84"/>
        <v>0</v>
      </c>
      <c r="AS82">
        <f t="shared" si="84"/>
        <v>0</v>
      </c>
      <c r="AT82">
        <f t="shared" si="84"/>
        <v>0</v>
      </c>
      <c r="AU82">
        <f t="shared" si="84"/>
        <v>0</v>
      </c>
    </row>
    <row r="83" spans="1:47" ht="12.75">
      <c r="A83" s="4">
        <v>1999</v>
      </c>
      <c r="B83">
        <f t="shared" si="24"/>
        <v>5</v>
      </c>
      <c r="C83">
        <f t="shared" si="24"/>
        <v>29</v>
      </c>
      <c r="D83">
        <f t="shared" si="24"/>
        <v>11</v>
      </c>
      <c r="E83">
        <f t="shared" si="24"/>
        <v>11</v>
      </c>
      <c r="F83">
        <f t="shared" si="24"/>
        <v>31</v>
      </c>
      <c r="G83">
        <f t="shared" si="24"/>
        <v>87</v>
      </c>
      <c r="I83" s="4">
        <v>1999</v>
      </c>
      <c r="J83">
        <f aca="true" t="shared" si="85" ref="J83:O83">J62+J41</f>
        <v>24</v>
      </c>
      <c r="K83">
        <f t="shared" si="85"/>
        <v>84</v>
      </c>
      <c r="L83">
        <f t="shared" si="85"/>
        <v>29</v>
      </c>
      <c r="M83">
        <f t="shared" si="85"/>
        <v>115</v>
      </c>
      <c r="N83">
        <f t="shared" si="85"/>
        <v>44</v>
      </c>
      <c r="O83">
        <f t="shared" si="85"/>
        <v>296</v>
      </c>
      <c r="Q83" s="4">
        <v>1999</v>
      </c>
      <c r="R83">
        <f aca="true" t="shared" si="86" ref="R83:W83">R62+R41</f>
        <v>0</v>
      </c>
      <c r="S83">
        <f t="shared" si="86"/>
        <v>0</v>
      </c>
      <c r="T83">
        <f t="shared" si="86"/>
        <v>0</v>
      </c>
      <c r="U83">
        <f t="shared" si="86"/>
        <v>0</v>
      </c>
      <c r="V83">
        <f t="shared" si="86"/>
        <v>0</v>
      </c>
      <c r="W83">
        <f t="shared" si="86"/>
        <v>0</v>
      </c>
      <c r="Y83" s="4">
        <v>1999</v>
      </c>
      <c r="Z83">
        <f aca="true" t="shared" si="87" ref="Z83:AE83">Z62+Z41</f>
        <v>0</v>
      </c>
      <c r="AA83">
        <f t="shared" si="87"/>
        <v>0</v>
      </c>
      <c r="AB83">
        <f t="shared" si="87"/>
        <v>0</v>
      </c>
      <c r="AC83">
        <f t="shared" si="87"/>
        <v>0</v>
      </c>
      <c r="AD83">
        <f t="shared" si="87"/>
        <v>0</v>
      </c>
      <c r="AE83">
        <f t="shared" si="87"/>
        <v>0</v>
      </c>
      <c r="AG83" s="4">
        <v>1999</v>
      </c>
      <c r="AH83">
        <f aca="true" t="shared" si="88" ref="AH83:AM83">AH62+AH41</f>
        <v>3</v>
      </c>
      <c r="AI83">
        <f t="shared" si="88"/>
        <v>5</v>
      </c>
      <c r="AJ83">
        <f t="shared" si="88"/>
        <v>0</v>
      </c>
      <c r="AK83">
        <f t="shared" si="88"/>
        <v>0</v>
      </c>
      <c r="AL83">
        <f t="shared" si="88"/>
        <v>1</v>
      </c>
      <c r="AM83">
        <f t="shared" si="88"/>
        <v>9</v>
      </c>
      <c r="AO83" s="4">
        <v>1999</v>
      </c>
      <c r="AP83">
        <f aca="true" t="shared" si="89" ref="AP83:AU83">AP62+AP41</f>
        <v>0</v>
      </c>
      <c r="AQ83">
        <f t="shared" si="89"/>
        <v>0</v>
      </c>
      <c r="AR83">
        <f t="shared" si="89"/>
        <v>0</v>
      </c>
      <c r="AS83">
        <f t="shared" si="89"/>
        <v>0</v>
      </c>
      <c r="AT83">
        <f t="shared" si="89"/>
        <v>0</v>
      </c>
      <c r="AU83">
        <f t="shared" si="89"/>
        <v>0</v>
      </c>
    </row>
    <row r="84" spans="1:47" ht="12.75">
      <c r="A84" s="4" t="s">
        <v>13</v>
      </c>
      <c r="B84">
        <f t="shared" si="24"/>
        <v>374</v>
      </c>
      <c r="C84">
        <f t="shared" si="24"/>
        <v>1326</v>
      </c>
      <c r="D84">
        <f t="shared" si="24"/>
        <v>657</v>
      </c>
      <c r="E84">
        <f t="shared" si="24"/>
        <v>397</v>
      </c>
      <c r="F84">
        <f t="shared" si="24"/>
        <v>623</v>
      </c>
      <c r="G84">
        <f t="shared" si="24"/>
        <v>3377</v>
      </c>
      <c r="I84" s="4" t="s">
        <v>13</v>
      </c>
      <c r="J84">
        <f aca="true" t="shared" si="90" ref="J84:O84">J63+J42</f>
        <v>856</v>
      </c>
      <c r="K84">
        <f t="shared" si="90"/>
        <v>2775</v>
      </c>
      <c r="L84">
        <f t="shared" si="90"/>
        <v>868</v>
      </c>
      <c r="M84">
        <f t="shared" si="90"/>
        <v>3128</v>
      </c>
      <c r="N84">
        <f t="shared" si="90"/>
        <v>817</v>
      </c>
      <c r="O84">
        <f t="shared" si="90"/>
        <v>8444</v>
      </c>
      <c r="Q84" s="4" t="s">
        <v>13</v>
      </c>
      <c r="R84">
        <f aca="true" t="shared" si="91" ref="R84:W84">R63+R42</f>
        <v>1</v>
      </c>
      <c r="S84">
        <f t="shared" si="91"/>
        <v>0</v>
      </c>
      <c r="T84">
        <f t="shared" si="91"/>
        <v>0</v>
      </c>
      <c r="U84">
        <f t="shared" si="91"/>
        <v>4</v>
      </c>
      <c r="V84">
        <f t="shared" si="91"/>
        <v>0</v>
      </c>
      <c r="W84">
        <f t="shared" si="91"/>
        <v>5</v>
      </c>
      <c r="Y84" s="4" t="s">
        <v>13</v>
      </c>
      <c r="Z84">
        <f aca="true" t="shared" si="92" ref="Z84:AE84">Z63+Z42</f>
        <v>0</v>
      </c>
      <c r="AA84">
        <f t="shared" si="92"/>
        <v>0</v>
      </c>
      <c r="AB84">
        <f t="shared" si="92"/>
        <v>0</v>
      </c>
      <c r="AC84">
        <f t="shared" si="92"/>
        <v>0</v>
      </c>
      <c r="AD84">
        <f t="shared" si="92"/>
        <v>0</v>
      </c>
      <c r="AE84">
        <f t="shared" si="92"/>
        <v>0</v>
      </c>
      <c r="AG84" s="4" t="s">
        <v>13</v>
      </c>
      <c r="AH84">
        <f aca="true" t="shared" si="93" ref="AH84:AM84">AH63+AH42</f>
        <v>63</v>
      </c>
      <c r="AI84">
        <f t="shared" si="93"/>
        <v>215</v>
      </c>
      <c r="AJ84">
        <f t="shared" si="93"/>
        <v>67</v>
      </c>
      <c r="AK84">
        <f t="shared" si="93"/>
        <v>96</v>
      </c>
      <c r="AL84">
        <f t="shared" si="93"/>
        <v>57</v>
      </c>
      <c r="AM84">
        <f t="shared" si="93"/>
        <v>498</v>
      </c>
      <c r="AO84" s="4" t="s">
        <v>13</v>
      </c>
      <c r="AP84">
        <f aca="true" t="shared" si="94" ref="AP84:AU84">AP63+AP42</f>
        <v>0</v>
      </c>
      <c r="AQ84">
        <f t="shared" si="94"/>
        <v>0</v>
      </c>
      <c r="AR84">
        <f t="shared" si="94"/>
        <v>0</v>
      </c>
      <c r="AS84">
        <f t="shared" si="94"/>
        <v>0</v>
      </c>
      <c r="AT84">
        <f t="shared" si="94"/>
        <v>0</v>
      </c>
      <c r="AU84">
        <f t="shared" si="94"/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1" ht="12.75">
      <c r="A88" s="4">
        <v>1983</v>
      </c>
      <c r="G88">
        <f>SUM(B88:F88)</f>
        <v>0</v>
      </c>
      <c r="I88" s="4">
        <v>1983</v>
      </c>
      <c r="Q88" s="4">
        <v>1983</v>
      </c>
      <c r="Y88" s="4">
        <v>1983</v>
      </c>
      <c r="AG88" s="4">
        <v>1983</v>
      </c>
      <c r="AO88" s="4">
        <v>1983</v>
      </c>
    </row>
    <row r="89" spans="1:41" ht="12.75">
      <c r="A89" s="4">
        <v>1984</v>
      </c>
      <c r="G89">
        <f aca="true" t="shared" si="95" ref="G89:G104">SUM(B89:F89)</f>
        <v>0</v>
      </c>
      <c r="I89" s="4">
        <v>1984</v>
      </c>
      <c r="Q89" s="4">
        <v>1984</v>
      </c>
      <c r="Y89" s="4">
        <v>1984</v>
      </c>
      <c r="AG89" s="4">
        <v>1984</v>
      </c>
      <c r="AO89" s="4">
        <v>1984</v>
      </c>
    </row>
    <row r="90" spans="1:41" ht="12.75">
      <c r="A90" s="4">
        <v>1985</v>
      </c>
      <c r="B90">
        <v>99</v>
      </c>
      <c r="C90">
        <v>268</v>
      </c>
      <c r="D90">
        <v>139</v>
      </c>
      <c r="E90">
        <v>75</v>
      </c>
      <c r="F90">
        <v>214</v>
      </c>
      <c r="G90">
        <f t="shared" si="95"/>
        <v>795</v>
      </c>
      <c r="I90" s="4">
        <v>1985</v>
      </c>
      <c r="J90">
        <v>92</v>
      </c>
      <c r="K90">
        <v>195</v>
      </c>
      <c r="L90">
        <v>60</v>
      </c>
      <c r="M90">
        <v>29</v>
      </c>
      <c r="N90">
        <v>138</v>
      </c>
      <c r="O90">
        <f>SUM(J90:N90)</f>
        <v>514</v>
      </c>
      <c r="Q90" s="4">
        <v>1985</v>
      </c>
      <c r="W90">
        <f>SUM(R90:V90)</f>
        <v>0</v>
      </c>
      <c r="Y90" s="4">
        <v>1985</v>
      </c>
      <c r="AE90">
        <f>SUM(Z90:AD90)</f>
        <v>0</v>
      </c>
      <c r="AG90" s="4">
        <v>1985</v>
      </c>
      <c r="AH90">
        <v>13</v>
      </c>
      <c r="AI90">
        <v>24</v>
      </c>
      <c r="AJ90">
        <v>8</v>
      </c>
      <c r="AK90">
        <v>18</v>
      </c>
      <c r="AL90">
        <v>18</v>
      </c>
      <c r="AM90">
        <f>SUM(AH90:AL90)</f>
        <v>81</v>
      </c>
      <c r="AO90" s="4">
        <v>1985</v>
      </c>
    </row>
    <row r="91" spans="1:41" ht="12.75">
      <c r="A91" s="4">
        <v>1986</v>
      </c>
      <c r="G91">
        <f t="shared" si="95"/>
        <v>0</v>
      </c>
      <c r="I91" s="4">
        <v>1986</v>
      </c>
      <c r="Q91" s="4">
        <v>1986</v>
      </c>
      <c r="Y91" s="4">
        <v>1986</v>
      </c>
      <c r="AG91" s="4">
        <v>1986</v>
      </c>
      <c r="AO91" s="4">
        <v>1986</v>
      </c>
    </row>
    <row r="92" spans="1:41" ht="12.75">
      <c r="A92" s="4">
        <v>1987</v>
      </c>
      <c r="G92">
        <f t="shared" si="95"/>
        <v>0</v>
      </c>
      <c r="I92" s="4">
        <v>1987</v>
      </c>
      <c r="Q92" s="4">
        <v>1987</v>
      </c>
      <c r="Y92" s="4">
        <v>1987</v>
      </c>
      <c r="AG92" s="4">
        <v>1987</v>
      </c>
      <c r="AO92" s="4">
        <v>1987</v>
      </c>
    </row>
    <row r="93" spans="1:41" ht="12.75">
      <c r="A93" s="4">
        <v>1988</v>
      </c>
      <c r="B93">
        <v>72</v>
      </c>
      <c r="C93">
        <v>173</v>
      </c>
      <c r="D93">
        <v>67</v>
      </c>
      <c r="E93">
        <v>52</v>
      </c>
      <c r="F93">
        <v>255</v>
      </c>
      <c r="G93">
        <f t="shared" si="95"/>
        <v>619</v>
      </c>
      <c r="I93" s="4">
        <v>1988</v>
      </c>
      <c r="J93">
        <v>57</v>
      </c>
      <c r="K93">
        <v>205</v>
      </c>
      <c r="L93">
        <v>50</v>
      </c>
      <c r="M93">
        <v>154</v>
      </c>
      <c r="N93">
        <v>466</v>
      </c>
      <c r="O93">
        <f aca="true" t="shared" si="96" ref="O93:O104">SUM(J93:N93)</f>
        <v>932</v>
      </c>
      <c r="Q93" s="4">
        <v>1988</v>
      </c>
      <c r="W93">
        <f aca="true" t="shared" si="97" ref="W93:W104">SUM(R93:V93)</f>
        <v>0</v>
      </c>
      <c r="Y93" s="4">
        <v>1988</v>
      </c>
      <c r="AE93">
        <f aca="true" t="shared" si="98" ref="AE93:AE104">SUM(Z93:AD93)</f>
        <v>0</v>
      </c>
      <c r="AG93" s="4">
        <v>1988</v>
      </c>
      <c r="AH93">
        <v>67</v>
      </c>
      <c r="AI93">
        <v>100</v>
      </c>
      <c r="AJ93">
        <v>12</v>
      </c>
      <c r="AK93">
        <v>108</v>
      </c>
      <c r="AL93">
        <v>250</v>
      </c>
      <c r="AM93">
        <f aca="true" t="shared" si="99" ref="AM93:AM104">SUM(AH93:AL93)</f>
        <v>537</v>
      </c>
      <c r="AO93" s="4">
        <v>1988</v>
      </c>
    </row>
    <row r="94" spans="1:41" ht="12.75">
      <c r="A94" s="4">
        <v>1989</v>
      </c>
      <c r="B94">
        <v>62</v>
      </c>
      <c r="C94">
        <v>149</v>
      </c>
      <c r="D94">
        <v>70</v>
      </c>
      <c r="E94">
        <v>96</v>
      </c>
      <c r="F94">
        <v>353</v>
      </c>
      <c r="G94">
        <f t="shared" si="95"/>
        <v>730</v>
      </c>
      <c r="I94" s="4">
        <v>1989</v>
      </c>
      <c r="J94">
        <v>75</v>
      </c>
      <c r="K94">
        <v>284</v>
      </c>
      <c r="L94">
        <v>81</v>
      </c>
      <c r="M94">
        <v>288</v>
      </c>
      <c r="N94">
        <v>704</v>
      </c>
      <c r="O94">
        <f t="shared" si="96"/>
        <v>1432</v>
      </c>
      <c r="Q94" s="4">
        <v>1989</v>
      </c>
      <c r="T94">
        <v>1</v>
      </c>
      <c r="V94">
        <v>1</v>
      </c>
      <c r="W94">
        <f t="shared" si="97"/>
        <v>2</v>
      </c>
      <c r="Y94" s="4">
        <v>1989</v>
      </c>
      <c r="AE94">
        <f t="shared" si="98"/>
        <v>0</v>
      </c>
      <c r="AG94" s="4">
        <v>1989</v>
      </c>
      <c r="AH94">
        <v>85</v>
      </c>
      <c r="AI94">
        <v>104</v>
      </c>
      <c r="AJ94">
        <v>33</v>
      </c>
      <c r="AK94">
        <v>157</v>
      </c>
      <c r="AL94">
        <v>259</v>
      </c>
      <c r="AM94">
        <f t="shared" si="99"/>
        <v>638</v>
      </c>
      <c r="AO94" s="4">
        <v>1989</v>
      </c>
    </row>
    <row r="95" spans="1:41" ht="12.75">
      <c r="A95" s="4">
        <v>1990</v>
      </c>
      <c r="B95">
        <v>6</v>
      </c>
      <c r="C95">
        <v>24</v>
      </c>
      <c r="D95">
        <v>12</v>
      </c>
      <c r="E95">
        <v>15</v>
      </c>
      <c r="F95">
        <v>82</v>
      </c>
      <c r="G95">
        <f t="shared" si="95"/>
        <v>139</v>
      </c>
      <c r="I95" s="4">
        <v>1990</v>
      </c>
      <c r="J95">
        <v>17</v>
      </c>
      <c r="K95">
        <v>93</v>
      </c>
      <c r="L95">
        <v>43</v>
      </c>
      <c r="M95">
        <v>143</v>
      </c>
      <c r="N95">
        <v>107</v>
      </c>
      <c r="O95">
        <f t="shared" si="96"/>
        <v>403</v>
      </c>
      <c r="Q95" s="4">
        <v>1990</v>
      </c>
      <c r="W95">
        <f t="shared" si="97"/>
        <v>0</v>
      </c>
      <c r="Y95" s="4">
        <v>1990</v>
      </c>
      <c r="AE95">
        <f t="shared" si="98"/>
        <v>0</v>
      </c>
      <c r="AG95" s="4">
        <v>1990</v>
      </c>
      <c r="AI95">
        <v>5</v>
      </c>
      <c r="AJ95">
        <v>2</v>
      </c>
      <c r="AK95">
        <v>2</v>
      </c>
      <c r="AL95">
        <v>2</v>
      </c>
      <c r="AM95">
        <f t="shared" si="99"/>
        <v>11</v>
      </c>
      <c r="AO95" s="4">
        <v>1990</v>
      </c>
    </row>
    <row r="96" spans="1:41" ht="12.75">
      <c r="A96" s="4">
        <v>1991</v>
      </c>
      <c r="B96">
        <v>5</v>
      </c>
      <c r="C96">
        <v>15</v>
      </c>
      <c r="D96">
        <v>3</v>
      </c>
      <c r="E96">
        <v>9</v>
      </c>
      <c r="F96">
        <v>35</v>
      </c>
      <c r="G96">
        <f t="shared" si="95"/>
        <v>67</v>
      </c>
      <c r="I96" s="4">
        <v>1991</v>
      </c>
      <c r="J96">
        <v>8</v>
      </c>
      <c r="K96">
        <v>55</v>
      </c>
      <c r="L96">
        <v>16</v>
      </c>
      <c r="M96">
        <v>93</v>
      </c>
      <c r="N96">
        <v>32</v>
      </c>
      <c r="O96">
        <f t="shared" si="96"/>
        <v>204</v>
      </c>
      <c r="Q96" s="4">
        <v>1991</v>
      </c>
      <c r="W96">
        <f t="shared" si="97"/>
        <v>0</v>
      </c>
      <c r="Y96" s="4">
        <v>1991</v>
      </c>
      <c r="AE96">
        <f t="shared" si="98"/>
        <v>0</v>
      </c>
      <c r="AG96" s="4">
        <v>1991</v>
      </c>
      <c r="AH96">
        <v>1</v>
      </c>
      <c r="AI96">
        <v>6</v>
      </c>
      <c r="AJ96">
        <v>3</v>
      </c>
      <c r="AK96">
        <v>3</v>
      </c>
      <c r="AM96">
        <f t="shared" si="99"/>
        <v>13</v>
      </c>
      <c r="AO96" s="4">
        <v>1991</v>
      </c>
    </row>
    <row r="97" spans="1:41" ht="12.75">
      <c r="A97" s="4">
        <v>1992</v>
      </c>
      <c r="B97">
        <v>8</v>
      </c>
      <c r="C97">
        <v>8</v>
      </c>
      <c r="D97">
        <v>3</v>
      </c>
      <c r="E97">
        <v>4</v>
      </c>
      <c r="F97">
        <v>16</v>
      </c>
      <c r="G97">
        <f t="shared" si="95"/>
        <v>39</v>
      </c>
      <c r="I97" s="4">
        <v>1992</v>
      </c>
      <c r="J97">
        <v>3</v>
      </c>
      <c r="K97">
        <v>15</v>
      </c>
      <c r="L97">
        <v>5</v>
      </c>
      <c r="M97">
        <v>18</v>
      </c>
      <c r="N97">
        <v>28</v>
      </c>
      <c r="O97">
        <f t="shared" si="96"/>
        <v>69</v>
      </c>
      <c r="Q97" s="4">
        <v>1992</v>
      </c>
      <c r="V97">
        <v>1</v>
      </c>
      <c r="W97">
        <f t="shared" si="97"/>
        <v>1</v>
      </c>
      <c r="Y97" s="4">
        <v>1992</v>
      </c>
      <c r="AE97">
        <f t="shared" si="98"/>
        <v>0</v>
      </c>
      <c r="AG97" s="4">
        <v>1992</v>
      </c>
      <c r="AH97">
        <v>4</v>
      </c>
      <c r="AI97">
        <v>1</v>
      </c>
      <c r="AJ97">
        <v>1</v>
      </c>
      <c r="AK97">
        <v>1</v>
      </c>
      <c r="AL97">
        <v>3</v>
      </c>
      <c r="AM97">
        <f t="shared" si="99"/>
        <v>10</v>
      </c>
      <c r="AO97" s="4">
        <v>1992</v>
      </c>
    </row>
    <row r="98" spans="1:41" ht="12.75">
      <c r="A98" s="4">
        <v>1993</v>
      </c>
      <c r="B98">
        <v>3</v>
      </c>
      <c r="C98">
        <v>8</v>
      </c>
      <c r="D98">
        <v>2</v>
      </c>
      <c r="F98">
        <v>12</v>
      </c>
      <c r="G98">
        <f t="shared" si="95"/>
        <v>25</v>
      </c>
      <c r="I98" s="4">
        <v>1993</v>
      </c>
      <c r="J98">
        <v>5</v>
      </c>
      <c r="K98">
        <v>6</v>
      </c>
      <c r="L98">
        <v>4</v>
      </c>
      <c r="M98">
        <v>6</v>
      </c>
      <c r="N98">
        <v>12</v>
      </c>
      <c r="O98">
        <f t="shared" si="96"/>
        <v>33</v>
      </c>
      <c r="Q98" s="4">
        <v>1993</v>
      </c>
      <c r="W98">
        <f t="shared" si="97"/>
        <v>0</v>
      </c>
      <c r="Y98" s="4">
        <v>1993</v>
      </c>
      <c r="AE98">
        <f t="shared" si="98"/>
        <v>0</v>
      </c>
      <c r="AG98" s="4">
        <v>1993</v>
      </c>
      <c r="AH98">
        <v>1</v>
      </c>
      <c r="AI98">
        <v>2</v>
      </c>
      <c r="AK98">
        <v>1</v>
      </c>
      <c r="AL98">
        <v>2</v>
      </c>
      <c r="AM98">
        <f t="shared" si="99"/>
        <v>6</v>
      </c>
      <c r="AO98" s="4">
        <v>1993</v>
      </c>
    </row>
    <row r="99" spans="1:41" ht="12.75">
      <c r="A99" s="4">
        <v>1994</v>
      </c>
      <c r="B99">
        <v>1</v>
      </c>
      <c r="C99">
        <v>6</v>
      </c>
      <c r="D99">
        <v>1</v>
      </c>
      <c r="F99">
        <v>17</v>
      </c>
      <c r="G99">
        <f t="shared" si="95"/>
        <v>25</v>
      </c>
      <c r="I99" s="4">
        <v>1994</v>
      </c>
      <c r="J99">
        <v>1</v>
      </c>
      <c r="K99">
        <v>10</v>
      </c>
      <c r="L99">
        <v>1</v>
      </c>
      <c r="M99">
        <v>2</v>
      </c>
      <c r="N99">
        <v>15</v>
      </c>
      <c r="O99">
        <f t="shared" si="96"/>
        <v>29</v>
      </c>
      <c r="Q99" s="4">
        <v>1994</v>
      </c>
      <c r="W99">
        <f t="shared" si="97"/>
        <v>0</v>
      </c>
      <c r="Y99" s="4">
        <v>1994</v>
      </c>
      <c r="AE99">
        <f t="shared" si="98"/>
        <v>0</v>
      </c>
      <c r="AG99" s="4">
        <v>1994</v>
      </c>
      <c r="AL99">
        <v>2</v>
      </c>
      <c r="AM99">
        <f t="shared" si="99"/>
        <v>2</v>
      </c>
      <c r="AO99" s="4">
        <v>1994</v>
      </c>
    </row>
    <row r="100" spans="1:41" ht="12.75">
      <c r="A100" s="4">
        <v>1995</v>
      </c>
      <c r="B100">
        <v>5</v>
      </c>
      <c r="C100">
        <v>4</v>
      </c>
      <c r="E100">
        <v>1</v>
      </c>
      <c r="F100">
        <v>23</v>
      </c>
      <c r="G100">
        <f t="shared" si="95"/>
        <v>33</v>
      </c>
      <c r="I100" s="4">
        <v>1995</v>
      </c>
      <c r="J100">
        <v>2</v>
      </c>
      <c r="K100">
        <v>6</v>
      </c>
      <c r="L100">
        <v>2</v>
      </c>
      <c r="M100">
        <v>3</v>
      </c>
      <c r="N100">
        <v>27</v>
      </c>
      <c r="O100">
        <f t="shared" si="96"/>
        <v>40</v>
      </c>
      <c r="Q100" s="4">
        <v>1995</v>
      </c>
      <c r="W100">
        <f t="shared" si="97"/>
        <v>0</v>
      </c>
      <c r="Y100" s="4">
        <v>1995</v>
      </c>
      <c r="AE100">
        <f t="shared" si="98"/>
        <v>0</v>
      </c>
      <c r="AG100" s="4">
        <v>1995</v>
      </c>
      <c r="AL100">
        <v>2</v>
      </c>
      <c r="AM100">
        <f t="shared" si="99"/>
        <v>2</v>
      </c>
      <c r="AO100" s="4">
        <v>1995</v>
      </c>
    </row>
    <row r="101" spans="1:41" ht="12.75">
      <c r="A101" s="4">
        <v>1996</v>
      </c>
      <c r="B101">
        <v>2</v>
      </c>
      <c r="C101">
        <v>2</v>
      </c>
      <c r="E101">
        <v>2</v>
      </c>
      <c r="F101">
        <v>16</v>
      </c>
      <c r="G101">
        <f t="shared" si="95"/>
        <v>22</v>
      </c>
      <c r="I101" s="4">
        <v>1996</v>
      </c>
      <c r="J101">
        <v>5</v>
      </c>
      <c r="K101">
        <v>4</v>
      </c>
      <c r="N101">
        <v>20</v>
      </c>
      <c r="O101">
        <f t="shared" si="96"/>
        <v>29</v>
      </c>
      <c r="Q101" s="4">
        <v>1996</v>
      </c>
      <c r="W101">
        <f t="shared" si="97"/>
        <v>0</v>
      </c>
      <c r="Y101" s="4">
        <v>1996</v>
      </c>
      <c r="AE101">
        <f t="shared" si="98"/>
        <v>0</v>
      </c>
      <c r="AG101" s="4">
        <v>1996</v>
      </c>
      <c r="AI101">
        <v>1</v>
      </c>
      <c r="AK101">
        <v>1</v>
      </c>
      <c r="AL101">
        <v>4</v>
      </c>
      <c r="AM101">
        <f t="shared" si="99"/>
        <v>6</v>
      </c>
      <c r="AO101" s="4">
        <v>1996</v>
      </c>
    </row>
    <row r="102" spans="1:41" ht="12.75">
      <c r="A102" s="4">
        <v>1997</v>
      </c>
      <c r="B102">
        <v>4</v>
      </c>
      <c r="C102">
        <v>2</v>
      </c>
      <c r="D102">
        <v>1</v>
      </c>
      <c r="F102">
        <v>21</v>
      </c>
      <c r="G102">
        <f t="shared" si="95"/>
        <v>28</v>
      </c>
      <c r="I102" s="4">
        <v>1997</v>
      </c>
      <c r="J102">
        <v>10</v>
      </c>
      <c r="K102">
        <v>4</v>
      </c>
      <c r="M102">
        <v>3</v>
      </c>
      <c r="N102">
        <v>11</v>
      </c>
      <c r="O102">
        <f t="shared" si="96"/>
        <v>28</v>
      </c>
      <c r="Q102" s="4">
        <v>1997</v>
      </c>
      <c r="W102">
        <f t="shared" si="97"/>
        <v>0</v>
      </c>
      <c r="Y102" s="4">
        <v>1997</v>
      </c>
      <c r="AE102">
        <f t="shared" si="98"/>
        <v>0</v>
      </c>
      <c r="AG102" s="4">
        <v>1997</v>
      </c>
      <c r="AH102">
        <v>2</v>
      </c>
      <c r="AI102">
        <v>1</v>
      </c>
      <c r="AJ102">
        <v>1</v>
      </c>
      <c r="AK102">
        <v>3</v>
      </c>
      <c r="AM102">
        <f t="shared" si="99"/>
        <v>7</v>
      </c>
      <c r="AO102" s="4">
        <v>1997</v>
      </c>
    </row>
    <row r="103" spans="1:41" ht="12.75">
      <c r="A103" s="4">
        <v>1998</v>
      </c>
      <c r="B103">
        <v>10</v>
      </c>
      <c r="C103">
        <v>1</v>
      </c>
      <c r="D103">
        <v>3</v>
      </c>
      <c r="E103">
        <v>1</v>
      </c>
      <c r="F103">
        <v>9</v>
      </c>
      <c r="G103">
        <f t="shared" si="95"/>
        <v>24</v>
      </c>
      <c r="I103" s="4">
        <v>1998</v>
      </c>
      <c r="J103">
        <v>2</v>
      </c>
      <c r="K103">
        <v>3</v>
      </c>
      <c r="M103">
        <v>5</v>
      </c>
      <c r="N103">
        <v>12</v>
      </c>
      <c r="O103">
        <f t="shared" si="96"/>
        <v>22</v>
      </c>
      <c r="Q103" s="4">
        <v>1998</v>
      </c>
      <c r="W103">
        <f t="shared" si="97"/>
        <v>0</v>
      </c>
      <c r="Y103" s="4">
        <v>1998</v>
      </c>
      <c r="AE103">
        <f t="shared" si="98"/>
        <v>0</v>
      </c>
      <c r="AG103" s="4">
        <v>1998</v>
      </c>
      <c r="AH103">
        <v>1</v>
      </c>
      <c r="AK103">
        <v>1</v>
      </c>
      <c r="AL103">
        <v>1</v>
      </c>
      <c r="AM103">
        <f t="shared" si="99"/>
        <v>3</v>
      </c>
      <c r="AO103" s="4">
        <v>1998</v>
      </c>
    </row>
    <row r="104" spans="1:41" ht="12.75">
      <c r="A104" s="4">
        <v>1999</v>
      </c>
      <c r="B104">
        <v>8</v>
      </c>
      <c r="C104">
        <v>1</v>
      </c>
      <c r="D104">
        <v>1</v>
      </c>
      <c r="E104">
        <v>4</v>
      </c>
      <c r="F104">
        <v>5</v>
      </c>
      <c r="G104">
        <f t="shared" si="95"/>
        <v>19</v>
      </c>
      <c r="I104" s="4">
        <v>1999</v>
      </c>
      <c r="J104">
        <v>2</v>
      </c>
      <c r="K104">
        <v>2</v>
      </c>
      <c r="M104">
        <v>1</v>
      </c>
      <c r="N104">
        <v>7</v>
      </c>
      <c r="O104">
        <f t="shared" si="96"/>
        <v>12</v>
      </c>
      <c r="Q104" s="4">
        <v>1999</v>
      </c>
      <c r="W104">
        <f t="shared" si="97"/>
        <v>0</v>
      </c>
      <c r="Y104" s="4">
        <v>1999</v>
      </c>
      <c r="AE104">
        <f t="shared" si="98"/>
        <v>0</v>
      </c>
      <c r="AG104" s="4">
        <v>1999</v>
      </c>
      <c r="AH104">
        <v>2</v>
      </c>
      <c r="AI104">
        <v>1</v>
      </c>
      <c r="AL104">
        <v>2</v>
      </c>
      <c r="AM104">
        <f t="shared" si="99"/>
        <v>5</v>
      </c>
      <c r="AO104" s="4">
        <v>1999</v>
      </c>
    </row>
    <row r="105" spans="1:47" ht="12.75">
      <c r="A105" s="4" t="s">
        <v>13</v>
      </c>
      <c r="B105" s="2">
        <f aca="true" t="shared" si="100" ref="B105:G105">SUM(B88:B104)</f>
        <v>285</v>
      </c>
      <c r="C105" s="2">
        <f t="shared" si="100"/>
        <v>661</v>
      </c>
      <c r="D105" s="2">
        <f t="shared" si="100"/>
        <v>302</v>
      </c>
      <c r="E105" s="2">
        <f t="shared" si="100"/>
        <v>259</v>
      </c>
      <c r="F105" s="2">
        <f t="shared" si="100"/>
        <v>1058</v>
      </c>
      <c r="G105" s="2">
        <f t="shared" si="100"/>
        <v>2565</v>
      </c>
      <c r="I105" s="4" t="s">
        <v>13</v>
      </c>
      <c r="J105" s="2">
        <f aca="true" t="shared" si="101" ref="J105:O105">SUM(J88:J104)</f>
        <v>279</v>
      </c>
      <c r="K105" s="2">
        <f t="shared" si="101"/>
        <v>882</v>
      </c>
      <c r="L105" s="2">
        <f t="shared" si="101"/>
        <v>262</v>
      </c>
      <c r="M105" s="2">
        <f t="shared" si="101"/>
        <v>745</v>
      </c>
      <c r="N105" s="2">
        <f t="shared" si="101"/>
        <v>1579</v>
      </c>
      <c r="O105" s="2">
        <f t="shared" si="101"/>
        <v>3747</v>
      </c>
      <c r="Q105" s="4" t="s">
        <v>13</v>
      </c>
      <c r="R105" s="2">
        <f aca="true" t="shared" si="102" ref="R105:W105">SUM(R88:R104)</f>
        <v>0</v>
      </c>
      <c r="S105" s="2">
        <f t="shared" si="102"/>
        <v>0</v>
      </c>
      <c r="T105" s="2">
        <f t="shared" si="102"/>
        <v>1</v>
      </c>
      <c r="U105" s="2">
        <f t="shared" si="102"/>
        <v>0</v>
      </c>
      <c r="V105" s="2">
        <f t="shared" si="102"/>
        <v>2</v>
      </c>
      <c r="W105" s="2">
        <f t="shared" si="102"/>
        <v>3</v>
      </c>
      <c r="Y105" s="4" t="s">
        <v>13</v>
      </c>
      <c r="Z105" s="2">
        <f aca="true" t="shared" si="103" ref="Z105:AE105">SUM(Z88:Z104)</f>
        <v>0</v>
      </c>
      <c r="AA105" s="2">
        <f t="shared" si="103"/>
        <v>0</v>
      </c>
      <c r="AB105" s="2">
        <f t="shared" si="103"/>
        <v>0</v>
      </c>
      <c r="AC105" s="2">
        <f t="shared" si="103"/>
        <v>0</v>
      </c>
      <c r="AD105" s="2">
        <f t="shared" si="103"/>
        <v>0</v>
      </c>
      <c r="AE105" s="2">
        <f t="shared" si="103"/>
        <v>0</v>
      </c>
      <c r="AG105" s="4" t="s">
        <v>13</v>
      </c>
      <c r="AH105" s="2">
        <f aca="true" t="shared" si="104" ref="AH105:AM105">SUM(AH88:AH104)</f>
        <v>176</v>
      </c>
      <c r="AI105" s="2">
        <f t="shared" si="104"/>
        <v>245</v>
      </c>
      <c r="AJ105" s="2">
        <f t="shared" si="104"/>
        <v>60</v>
      </c>
      <c r="AK105" s="2">
        <f t="shared" si="104"/>
        <v>295</v>
      </c>
      <c r="AL105" s="2">
        <f t="shared" si="104"/>
        <v>545</v>
      </c>
      <c r="AM105" s="2">
        <f t="shared" si="104"/>
        <v>1321</v>
      </c>
      <c r="AO105" s="4" t="s">
        <v>13</v>
      </c>
      <c r="AP105" s="2">
        <f aca="true" t="shared" si="105" ref="AP105:AU105">SUM(AP88:AP104)</f>
        <v>0</v>
      </c>
      <c r="AQ105" s="2">
        <f t="shared" si="105"/>
        <v>0</v>
      </c>
      <c r="AR105" s="2">
        <f t="shared" si="105"/>
        <v>0</v>
      </c>
      <c r="AS105" s="2">
        <f t="shared" si="105"/>
        <v>0</v>
      </c>
      <c r="AT105" s="2">
        <f t="shared" si="105"/>
        <v>0</v>
      </c>
      <c r="AU105" s="2">
        <f t="shared" si="105"/>
        <v>0</v>
      </c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1" ht="12.75">
      <c r="A109" s="4">
        <v>1983</v>
      </c>
      <c r="I109" s="4">
        <v>1983</v>
      </c>
      <c r="Q109" s="4">
        <v>1983</v>
      </c>
      <c r="Y109" s="4">
        <v>1983</v>
      </c>
      <c r="AG109" s="4">
        <v>1983</v>
      </c>
      <c r="AO109" s="4">
        <v>1983</v>
      </c>
    </row>
    <row r="110" spans="1:41" ht="12.75">
      <c r="A110" s="4">
        <v>1984</v>
      </c>
      <c r="I110" s="4">
        <v>1984</v>
      </c>
      <c r="Q110" s="4">
        <v>1984</v>
      </c>
      <c r="Y110" s="4">
        <v>1984</v>
      </c>
      <c r="AG110" s="4">
        <v>1984</v>
      </c>
      <c r="AO110" s="4">
        <v>1984</v>
      </c>
    </row>
    <row r="111" spans="1:47" ht="12.75">
      <c r="A111" s="4">
        <v>1985</v>
      </c>
      <c r="B111">
        <f aca="true" t="shared" si="106" ref="B111:G118">B90+B48+B27</f>
        <v>149</v>
      </c>
      <c r="C111">
        <f t="shared" si="106"/>
        <v>458</v>
      </c>
      <c r="D111">
        <f t="shared" si="106"/>
        <v>209</v>
      </c>
      <c r="E111">
        <f t="shared" si="106"/>
        <v>91</v>
      </c>
      <c r="F111">
        <f t="shared" si="106"/>
        <v>274</v>
      </c>
      <c r="G111">
        <f t="shared" si="106"/>
        <v>1181</v>
      </c>
      <c r="I111" s="4">
        <v>1985</v>
      </c>
      <c r="J111">
        <f aca="true" t="shared" si="107" ref="J111:O111">J90+J48+J27</f>
        <v>180</v>
      </c>
      <c r="K111">
        <f t="shared" si="107"/>
        <v>527</v>
      </c>
      <c r="L111">
        <f t="shared" si="107"/>
        <v>153</v>
      </c>
      <c r="M111">
        <f t="shared" si="107"/>
        <v>61</v>
      </c>
      <c r="N111">
        <f t="shared" si="107"/>
        <v>207</v>
      </c>
      <c r="O111">
        <f t="shared" si="107"/>
        <v>1128</v>
      </c>
      <c r="Q111" s="4">
        <v>1985</v>
      </c>
      <c r="R111">
        <f aca="true" t="shared" si="108" ref="R111:W111">R90+R48+R27</f>
        <v>0</v>
      </c>
      <c r="S111">
        <f t="shared" si="108"/>
        <v>0</v>
      </c>
      <c r="T111">
        <f t="shared" si="108"/>
        <v>0</v>
      </c>
      <c r="U111">
        <f t="shared" si="108"/>
        <v>0</v>
      </c>
      <c r="V111">
        <f t="shared" si="108"/>
        <v>0</v>
      </c>
      <c r="W111">
        <f t="shared" si="108"/>
        <v>0</v>
      </c>
      <c r="Y111" s="4">
        <v>1985</v>
      </c>
      <c r="Z111">
        <f aca="true" t="shared" si="109" ref="Z111:AE111">Z90+Z48+Z27</f>
        <v>0</v>
      </c>
      <c r="AA111">
        <f t="shared" si="109"/>
        <v>0</v>
      </c>
      <c r="AB111">
        <f t="shared" si="109"/>
        <v>0</v>
      </c>
      <c r="AC111">
        <f t="shared" si="109"/>
        <v>0</v>
      </c>
      <c r="AD111">
        <f t="shared" si="109"/>
        <v>0</v>
      </c>
      <c r="AE111">
        <f t="shared" si="109"/>
        <v>0</v>
      </c>
      <c r="AG111" s="4">
        <v>1985</v>
      </c>
      <c r="AH111">
        <f aca="true" t="shared" si="110" ref="AH111:AM111">AH90+AH48+AH27</f>
        <v>17</v>
      </c>
      <c r="AI111">
        <f t="shared" si="110"/>
        <v>41</v>
      </c>
      <c r="AJ111">
        <f t="shared" si="110"/>
        <v>12</v>
      </c>
      <c r="AK111">
        <f t="shared" si="110"/>
        <v>21</v>
      </c>
      <c r="AL111">
        <f t="shared" si="110"/>
        <v>21</v>
      </c>
      <c r="AM111">
        <f t="shared" si="110"/>
        <v>112</v>
      </c>
      <c r="AO111" s="4">
        <v>1985</v>
      </c>
      <c r="AP111">
        <f aca="true" t="shared" si="111" ref="AP111:AU111">AP90+AP48+AP27</f>
        <v>0</v>
      </c>
      <c r="AQ111">
        <f t="shared" si="111"/>
        <v>0</v>
      </c>
      <c r="AR111">
        <f t="shared" si="111"/>
        <v>0</v>
      </c>
      <c r="AS111">
        <f t="shared" si="111"/>
        <v>0</v>
      </c>
      <c r="AT111">
        <f t="shared" si="111"/>
        <v>0</v>
      </c>
      <c r="AU111">
        <f t="shared" si="111"/>
        <v>0</v>
      </c>
    </row>
    <row r="112" spans="1:41" ht="12.75">
      <c r="A112" s="4">
        <v>1986</v>
      </c>
      <c r="I112" s="4">
        <v>1986</v>
      </c>
      <c r="Q112" s="4">
        <v>1986</v>
      </c>
      <c r="Y112" s="4">
        <v>1986</v>
      </c>
      <c r="AG112" s="4">
        <v>1986</v>
      </c>
      <c r="AO112" s="4">
        <v>1986</v>
      </c>
    </row>
    <row r="113" spans="1:41" ht="12.75">
      <c r="A113" s="4">
        <v>1987</v>
      </c>
      <c r="I113" s="4">
        <v>1987</v>
      </c>
      <c r="Q113" s="4">
        <v>1987</v>
      </c>
      <c r="Y113" s="4">
        <v>1987</v>
      </c>
      <c r="AG113" s="4">
        <v>1987</v>
      </c>
      <c r="AO113" s="4">
        <v>1987</v>
      </c>
    </row>
    <row r="114" spans="1:47" ht="12.75">
      <c r="A114" s="4">
        <v>1988</v>
      </c>
      <c r="B114">
        <f t="shared" si="106"/>
        <v>125</v>
      </c>
      <c r="C114">
        <f t="shared" si="106"/>
        <v>265</v>
      </c>
      <c r="D114">
        <f t="shared" si="106"/>
        <v>90</v>
      </c>
      <c r="E114">
        <f t="shared" si="106"/>
        <v>71</v>
      </c>
      <c r="F114">
        <f t="shared" si="106"/>
        <v>305</v>
      </c>
      <c r="G114">
        <f t="shared" si="106"/>
        <v>856</v>
      </c>
      <c r="I114" s="4">
        <v>1988</v>
      </c>
      <c r="J114">
        <f aca="true" t="shared" si="112" ref="J114:O114">J93+J51+J30</f>
        <v>147</v>
      </c>
      <c r="K114">
        <f t="shared" si="112"/>
        <v>381</v>
      </c>
      <c r="L114">
        <f t="shared" si="112"/>
        <v>69</v>
      </c>
      <c r="M114">
        <f t="shared" si="112"/>
        <v>172</v>
      </c>
      <c r="N114">
        <f t="shared" si="112"/>
        <v>515</v>
      </c>
      <c r="O114">
        <f t="shared" si="112"/>
        <v>1284</v>
      </c>
      <c r="Q114" s="4">
        <v>1988</v>
      </c>
      <c r="R114">
        <f aca="true" t="shared" si="113" ref="R114:W114">R93+R51+R30</f>
        <v>0</v>
      </c>
      <c r="S114">
        <f t="shared" si="113"/>
        <v>0</v>
      </c>
      <c r="T114">
        <f t="shared" si="113"/>
        <v>0</v>
      </c>
      <c r="U114">
        <f t="shared" si="113"/>
        <v>0</v>
      </c>
      <c r="V114">
        <f t="shared" si="113"/>
        <v>0</v>
      </c>
      <c r="W114">
        <f t="shared" si="113"/>
        <v>0</v>
      </c>
      <c r="Y114" s="4">
        <v>1988</v>
      </c>
      <c r="Z114">
        <f aca="true" t="shared" si="114" ref="Z114:AE114">Z93+Z51+Z30</f>
        <v>0</v>
      </c>
      <c r="AA114">
        <f t="shared" si="114"/>
        <v>0</v>
      </c>
      <c r="AB114">
        <f t="shared" si="114"/>
        <v>0</v>
      </c>
      <c r="AC114">
        <f t="shared" si="114"/>
        <v>0</v>
      </c>
      <c r="AD114">
        <f t="shared" si="114"/>
        <v>0</v>
      </c>
      <c r="AE114">
        <f t="shared" si="114"/>
        <v>0</v>
      </c>
      <c r="AG114" s="4">
        <v>1988</v>
      </c>
      <c r="AH114">
        <f aca="true" t="shared" si="115" ref="AH114:AM114">AH93+AH51+AH30</f>
        <v>71</v>
      </c>
      <c r="AI114">
        <f t="shared" si="115"/>
        <v>109</v>
      </c>
      <c r="AJ114">
        <f t="shared" si="115"/>
        <v>13</v>
      </c>
      <c r="AK114">
        <f t="shared" si="115"/>
        <v>110</v>
      </c>
      <c r="AL114">
        <f t="shared" si="115"/>
        <v>253</v>
      </c>
      <c r="AM114">
        <f t="shared" si="115"/>
        <v>556</v>
      </c>
      <c r="AO114" s="4">
        <v>1988</v>
      </c>
      <c r="AP114">
        <f aca="true" t="shared" si="116" ref="AP114:AU114">AP93+AP51+AP30</f>
        <v>0</v>
      </c>
      <c r="AQ114">
        <f t="shared" si="116"/>
        <v>0</v>
      </c>
      <c r="AR114">
        <f t="shared" si="116"/>
        <v>0</v>
      </c>
      <c r="AS114">
        <f t="shared" si="116"/>
        <v>0</v>
      </c>
      <c r="AT114">
        <f t="shared" si="116"/>
        <v>0</v>
      </c>
      <c r="AU114">
        <f t="shared" si="116"/>
        <v>0</v>
      </c>
    </row>
    <row r="115" spans="1:47" ht="12.75">
      <c r="A115" s="4">
        <v>1989</v>
      </c>
      <c r="B115">
        <f t="shared" si="106"/>
        <v>97</v>
      </c>
      <c r="C115">
        <f t="shared" si="106"/>
        <v>231</v>
      </c>
      <c r="D115">
        <f t="shared" si="106"/>
        <v>92</v>
      </c>
      <c r="E115">
        <f t="shared" si="106"/>
        <v>111</v>
      </c>
      <c r="F115">
        <f t="shared" si="106"/>
        <v>376</v>
      </c>
      <c r="G115">
        <f t="shared" si="106"/>
        <v>907</v>
      </c>
      <c r="I115" s="4">
        <v>1989</v>
      </c>
      <c r="J115">
        <f aca="true" t="shared" si="117" ref="J115:O115">J94+J52+J31</f>
        <v>161</v>
      </c>
      <c r="K115">
        <f t="shared" si="117"/>
        <v>408</v>
      </c>
      <c r="L115">
        <f t="shared" si="117"/>
        <v>96</v>
      </c>
      <c r="M115">
        <f t="shared" si="117"/>
        <v>302</v>
      </c>
      <c r="N115">
        <f t="shared" si="117"/>
        <v>741</v>
      </c>
      <c r="O115">
        <f t="shared" si="117"/>
        <v>1708</v>
      </c>
      <c r="Q115" s="4">
        <v>1989</v>
      </c>
      <c r="R115">
        <f aca="true" t="shared" si="118" ref="R115:W115">R94+R52+R31</f>
        <v>0</v>
      </c>
      <c r="S115">
        <f t="shared" si="118"/>
        <v>0</v>
      </c>
      <c r="T115">
        <f t="shared" si="118"/>
        <v>1</v>
      </c>
      <c r="U115">
        <f t="shared" si="118"/>
        <v>0</v>
      </c>
      <c r="V115">
        <f t="shared" si="118"/>
        <v>1</v>
      </c>
      <c r="W115">
        <f t="shared" si="118"/>
        <v>2</v>
      </c>
      <c r="Y115" s="4">
        <v>1989</v>
      </c>
      <c r="Z115">
        <f aca="true" t="shared" si="119" ref="Z115:AE115">Z94+Z52+Z31</f>
        <v>0</v>
      </c>
      <c r="AA115">
        <f t="shared" si="119"/>
        <v>0</v>
      </c>
      <c r="AB115">
        <f t="shared" si="119"/>
        <v>0</v>
      </c>
      <c r="AC115">
        <f t="shared" si="119"/>
        <v>0</v>
      </c>
      <c r="AD115">
        <f t="shared" si="119"/>
        <v>0</v>
      </c>
      <c r="AE115">
        <f t="shared" si="119"/>
        <v>0</v>
      </c>
      <c r="AG115" s="4">
        <v>1989</v>
      </c>
      <c r="AH115">
        <f aca="true" t="shared" si="120" ref="AH115:AM115">AH94+AH52+AH31</f>
        <v>90</v>
      </c>
      <c r="AI115">
        <f t="shared" si="120"/>
        <v>109</v>
      </c>
      <c r="AJ115">
        <f t="shared" si="120"/>
        <v>33</v>
      </c>
      <c r="AK115">
        <f t="shared" si="120"/>
        <v>159</v>
      </c>
      <c r="AL115">
        <f t="shared" si="120"/>
        <v>260</v>
      </c>
      <c r="AM115">
        <f t="shared" si="120"/>
        <v>651</v>
      </c>
      <c r="AO115" s="4">
        <v>1989</v>
      </c>
      <c r="AP115">
        <f aca="true" t="shared" si="121" ref="AP115:AU115">AP94+AP52+AP31</f>
        <v>0</v>
      </c>
      <c r="AQ115">
        <f t="shared" si="121"/>
        <v>0</v>
      </c>
      <c r="AR115">
        <f t="shared" si="121"/>
        <v>0</v>
      </c>
      <c r="AS115">
        <f t="shared" si="121"/>
        <v>0</v>
      </c>
      <c r="AT115">
        <f t="shared" si="121"/>
        <v>0</v>
      </c>
      <c r="AU115">
        <f t="shared" si="121"/>
        <v>0</v>
      </c>
    </row>
    <row r="116" spans="1:47" ht="12.75">
      <c r="A116" s="4">
        <v>1990</v>
      </c>
      <c r="B116">
        <f t="shared" si="106"/>
        <v>9</v>
      </c>
      <c r="C116">
        <f t="shared" si="106"/>
        <v>33</v>
      </c>
      <c r="D116">
        <f t="shared" si="106"/>
        <v>16</v>
      </c>
      <c r="E116">
        <f t="shared" si="106"/>
        <v>21</v>
      </c>
      <c r="F116">
        <f t="shared" si="106"/>
        <v>89</v>
      </c>
      <c r="G116">
        <f t="shared" si="106"/>
        <v>168</v>
      </c>
      <c r="I116" s="4">
        <v>1990</v>
      </c>
      <c r="J116">
        <f aca="true" t="shared" si="122" ref="J116:O116">J95+J53+J32</f>
        <v>27</v>
      </c>
      <c r="K116">
        <f t="shared" si="122"/>
        <v>111</v>
      </c>
      <c r="L116">
        <f t="shared" si="122"/>
        <v>48</v>
      </c>
      <c r="M116">
        <f t="shared" si="122"/>
        <v>162</v>
      </c>
      <c r="N116">
        <f t="shared" si="122"/>
        <v>111</v>
      </c>
      <c r="O116">
        <f t="shared" si="122"/>
        <v>459</v>
      </c>
      <c r="Q116" s="4">
        <v>1990</v>
      </c>
      <c r="R116">
        <f aca="true" t="shared" si="123" ref="R116:W116">R95+R53+R32</f>
        <v>0</v>
      </c>
      <c r="S116">
        <f t="shared" si="123"/>
        <v>0</v>
      </c>
      <c r="T116">
        <f t="shared" si="123"/>
        <v>0</v>
      </c>
      <c r="U116">
        <f t="shared" si="123"/>
        <v>0</v>
      </c>
      <c r="V116">
        <f t="shared" si="123"/>
        <v>0</v>
      </c>
      <c r="W116">
        <f t="shared" si="123"/>
        <v>0</v>
      </c>
      <c r="Y116" s="4">
        <v>1990</v>
      </c>
      <c r="Z116">
        <f aca="true" t="shared" si="124" ref="Z116:AE116">Z95+Z53+Z32</f>
        <v>0</v>
      </c>
      <c r="AA116">
        <f t="shared" si="124"/>
        <v>0</v>
      </c>
      <c r="AB116">
        <f t="shared" si="124"/>
        <v>0</v>
      </c>
      <c r="AC116">
        <f t="shared" si="124"/>
        <v>0</v>
      </c>
      <c r="AD116">
        <f t="shared" si="124"/>
        <v>0</v>
      </c>
      <c r="AE116">
        <f t="shared" si="124"/>
        <v>0</v>
      </c>
      <c r="AG116" s="4">
        <v>1990</v>
      </c>
      <c r="AH116">
        <f aca="true" t="shared" si="125" ref="AH116:AM116">AH95+AH53+AH32</f>
        <v>0</v>
      </c>
      <c r="AI116">
        <f t="shared" si="125"/>
        <v>5</v>
      </c>
      <c r="AJ116">
        <f t="shared" si="125"/>
        <v>2</v>
      </c>
      <c r="AK116">
        <f t="shared" si="125"/>
        <v>5</v>
      </c>
      <c r="AL116">
        <f t="shared" si="125"/>
        <v>2</v>
      </c>
      <c r="AM116">
        <f t="shared" si="125"/>
        <v>14</v>
      </c>
      <c r="AO116" s="4">
        <v>1990</v>
      </c>
      <c r="AP116">
        <f aca="true" t="shared" si="126" ref="AP116:AU116">AP95+AP53+AP32</f>
        <v>0</v>
      </c>
      <c r="AQ116">
        <f t="shared" si="126"/>
        <v>0</v>
      </c>
      <c r="AR116">
        <f t="shared" si="126"/>
        <v>0</v>
      </c>
      <c r="AS116">
        <f t="shared" si="126"/>
        <v>0</v>
      </c>
      <c r="AT116">
        <f t="shared" si="126"/>
        <v>0</v>
      </c>
      <c r="AU116">
        <f t="shared" si="126"/>
        <v>0</v>
      </c>
    </row>
    <row r="117" spans="1:47" ht="12.75">
      <c r="A117" s="4">
        <v>1991</v>
      </c>
      <c r="B117">
        <f t="shared" si="106"/>
        <v>15</v>
      </c>
      <c r="C117">
        <f t="shared" si="106"/>
        <v>58</v>
      </c>
      <c r="D117">
        <f t="shared" si="106"/>
        <v>45</v>
      </c>
      <c r="E117">
        <f t="shared" si="106"/>
        <v>27</v>
      </c>
      <c r="F117">
        <f t="shared" si="106"/>
        <v>46</v>
      </c>
      <c r="G117">
        <f t="shared" si="106"/>
        <v>191</v>
      </c>
      <c r="I117" s="4">
        <v>1991</v>
      </c>
      <c r="J117">
        <f aca="true" t="shared" si="127" ref="J117:O117">J96+J54+J33</f>
        <v>33</v>
      </c>
      <c r="K117">
        <f t="shared" si="127"/>
        <v>178</v>
      </c>
      <c r="L117">
        <f t="shared" si="127"/>
        <v>63</v>
      </c>
      <c r="M117">
        <f t="shared" si="127"/>
        <v>277</v>
      </c>
      <c r="N117">
        <f t="shared" si="127"/>
        <v>65</v>
      </c>
      <c r="O117">
        <f t="shared" si="127"/>
        <v>616</v>
      </c>
      <c r="Q117" s="4">
        <v>1991</v>
      </c>
      <c r="R117">
        <f aca="true" t="shared" si="128" ref="R117:W117">R96+R54+R33</f>
        <v>0</v>
      </c>
      <c r="S117">
        <f t="shared" si="128"/>
        <v>0</v>
      </c>
      <c r="T117">
        <f t="shared" si="128"/>
        <v>0</v>
      </c>
      <c r="U117">
        <f t="shared" si="128"/>
        <v>1</v>
      </c>
      <c r="V117">
        <f t="shared" si="128"/>
        <v>0</v>
      </c>
      <c r="W117">
        <f t="shared" si="128"/>
        <v>1</v>
      </c>
      <c r="Y117" s="4">
        <v>1991</v>
      </c>
      <c r="Z117">
        <f aca="true" t="shared" si="129" ref="Z117:AE117">Z96+Z54+Z33</f>
        <v>0</v>
      </c>
      <c r="AA117">
        <f t="shared" si="129"/>
        <v>0</v>
      </c>
      <c r="AB117">
        <f t="shared" si="129"/>
        <v>0</v>
      </c>
      <c r="AC117">
        <f t="shared" si="129"/>
        <v>0</v>
      </c>
      <c r="AD117">
        <f t="shared" si="129"/>
        <v>0</v>
      </c>
      <c r="AE117">
        <f t="shared" si="129"/>
        <v>0</v>
      </c>
      <c r="AG117" s="4">
        <v>1991</v>
      </c>
      <c r="AH117">
        <f aca="true" t="shared" si="130" ref="AH117:AM117">AH96+AH54+AH33</f>
        <v>2</v>
      </c>
      <c r="AI117">
        <f t="shared" si="130"/>
        <v>14</v>
      </c>
      <c r="AJ117">
        <f t="shared" si="130"/>
        <v>6</v>
      </c>
      <c r="AK117">
        <f t="shared" si="130"/>
        <v>6</v>
      </c>
      <c r="AL117">
        <f t="shared" si="130"/>
        <v>3</v>
      </c>
      <c r="AM117">
        <f t="shared" si="130"/>
        <v>31</v>
      </c>
      <c r="AO117" s="4">
        <v>1991</v>
      </c>
      <c r="AP117">
        <f aca="true" t="shared" si="131" ref="AP117:AU117">AP96+AP54+AP33</f>
        <v>0</v>
      </c>
      <c r="AQ117">
        <f t="shared" si="131"/>
        <v>0</v>
      </c>
      <c r="AR117">
        <f t="shared" si="131"/>
        <v>0</v>
      </c>
      <c r="AS117">
        <f t="shared" si="131"/>
        <v>0</v>
      </c>
      <c r="AT117">
        <f t="shared" si="131"/>
        <v>0</v>
      </c>
      <c r="AU117">
        <f t="shared" si="131"/>
        <v>0</v>
      </c>
    </row>
    <row r="118" spans="1:47" ht="12.75">
      <c r="A118" s="4">
        <v>1992</v>
      </c>
      <c r="B118">
        <f t="shared" si="106"/>
        <v>42</v>
      </c>
      <c r="C118">
        <f t="shared" si="106"/>
        <v>154</v>
      </c>
      <c r="D118">
        <f t="shared" si="106"/>
        <v>86</v>
      </c>
      <c r="E118">
        <f t="shared" si="106"/>
        <v>56</v>
      </c>
      <c r="F118">
        <f t="shared" si="106"/>
        <v>71</v>
      </c>
      <c r="G118">
        <f t="shared" si="106"/>
        <v>409</v>
      </c>
      <c r="I118" s="4">
        <v>1992</v>
      </c>
      <c r="J118">
        <f aca="true" t="shared" si="132" ref="J118:O118">J97+J55+J34</f>
        <v>74</v>
      </c>
      <c r="K118">
        <f t="shared" si="132"/>
        <v>410</v>
      </c>
      <c r="L118">
        <f t="shared" si="132"/>
        <v>148</v>
      </c>
      <c r="M118">
        <f t="shared" si="132"/>
        <v>596</v>
      </c>
      <c r="N118">
        <f t="shared" si="132"/>
        <v>118</v>
      </c>
      <c r="O118">
        <f t="shared" si="132"/>
        <v>1346</v>
      </c>
      <c r="Q118" s="4">
        <v>1992</v>
      </c>
      <c r="R118">
        <f aca="true" t="shared" si="133" ref="R118:W118">R97+R55+R34</f>
        <v>1</v>
      </c>
      <c r="S118">
        <f t="shared" si="133"/>
        <v>0</v>
      </c>
      <c r="T118">
        <f t="shared" si="133"/>
        <v>0</v>
      </c>
      <c r="U118">
        <f t="shared" si="133"/>
        <v>1</v>
      </c>
      <c r="V118">
        <f t="shared" si="133"/>
        <v>1</v>
      </c>
      <c r="W118">
        <f t="shared" si="133"/>
        <v>3</v>
      </c>
      <c r="Y118" s="4">
        <v>1992</v>
      </c>
      <c r="Z118">
        <f aca="true" t="shared" si="134" ref="Z118:AE118">Z97+Z55+Z34</f>
        <v>0</v>
      </c>
      <c r="AA118">
        <f t="shared" si="134"/>
        <v>0</v>
      </c>
      <c r="AB118">
        <f t="shared" si="134"/>
        <v>0</v>
      </c>
      <c r="AC118">
        <f t="shared" si="134"/>
        <v>0</v>
      </c>
      <c r="AD118">
        <f t="shared" si="134"/>
        <v>0</v>
      </c>
      <c r="AE118">
        <f t="shared" si="134"/>
        <v>0</v>
      </c>
      <c r="AG118" s="4">
        <v>1992</v>
      </c>
      <c r="AH118">
        <f aca="true" t="shared" si="135" ref="AH118:AM118">AH97+AH55+AH34</f>
        <v>8</v>
      </c>
      <c r="AI118">
        <f t="shared" si="135"/>
        <v>20</v>
      </c>
      <c r="AJ118">
        <f t="shared" si="135"/>
        <v>6</v>
      </c>
      <c r="AK118">
        <f t="shared" si="135"/>
        <v>12</v>
      </c>
      <c r="AL118">
        <f t="shared" si="135"/>
        <v>7</v>
      </c>
      <c r="AM118">
        <f t="shared" si="135"/>
        <v>53</v>
      </c>
      <c r="AO118" s="4">
        <v>1992</v>
      </c>
      <c r="AP118">
        <f aca="true" t="shared" si="136" ref="AP118:AU118">AP97+AP55+AP34</f>
        <v>0</v>
      </c>
      <c r="AQ118">
        <f t="shared" si="136"/>
        <v>0</v>
      </c>
      <c r="AR118">
        <f t="shared" si="136"/>
        <v>0</v>
      </c>
      <c r="AS118">
        <f t="shared" si="136"/>
        <v>0</v>
      </c>
      <c r="AT118">
        <f t="shared" si="136"/>
        <v>0</v>
      </c>
      <c r="AU118">
        <f t="shared" si="136"/>
        <v>0</v>
      </c>
    </row>
    <row r="119" spans="1:47" ht="12.75">
      <c r="A119" s="4">
        <v>1993</v>
      </c>
      <c r="B119">
        <f aca="true" t="shared" si="137" ref="B119:G126">B98+B56+B35</f>
        <v>40</v>
      </c>
      <c r="C119">
        <f t="shared" si="137"/>
        <v>235</v>
      </c>
      <c r="D119">
        <f t="shared" si="137"/>
        <v>164</v>
      </c>
      <c r="E119">
        <f t="shared" si="137"/>
        <v>75</v>
      </c>
      <c r="F119">
        <f t="shared" si="137"/>
        <v>95</v>
      </c>
      <c r="G119">
        <f t="shared" si="137"/>
        <v>609</v>
      </c>
      <c r="I119" s="4">
        <v>1993</v>
      </c>
      <c r="J119">
        <f aca="true" t="shared" si="138" ref="J119:O119">J98+J56+J35</f>
        <v>116</v>
      </c>
      <c r="K119">
        <f t="shared" si="138"/>
        <v>513</v>
      </c>
      <c r="L119">
        <f t="shared" si="138"/>
        <v>228</v>
      </c>
      <c r="M119">
        <f t="shared" si="138"/>
        <v>669</v>
      </c>
      <c r="N119">
        <f t="shared" si="138"/>
        <v>130</v>
      </c>
      <c r="O119">
        <f t="shared" si="138"/>
        <v>1656</v>
      </c>
      <c r="Q119" s="4">
        <v>1993</v>
      </c>
      <c r="R119">
        <f aca="true" t="shared" si="139" ref="R119:W119">R98+R56+R35</f>
        <v>0</v>
      </c>
      <c r="S119">
        <f t="shared" si="139"/>
        <v>0</v>
      </c>
      <c r="T119">
        <f t="shared" si="139"/>
        <v>0</v>
      </c>
      <c r="U119">
        <f t="shared" si="139"/>
        <v>1</v>
      </c>
      <c r="V119">
        <f t="shared" si="139"/>
        <v>0</v>
      </c>
      <c r="W119">
        <f t="shared" si="139"/>
        <v>1</v>
      </c>
      <c r="Y119" s="4">
        <v>1993</v>
      </c>
      <c r="Z119">
        <f aca="true" t="shared" si="140" ref="Z119:AE119">Z98+Z56+Z35</f>
        <v>0</v>
      </c>
      <c r="AA119">
        <f t="shared" si="140"/>
        <v>0</v>
      </c>
      <c r="AB119">
        <f t="shared" si="140"/>
        <v>0</v>
      </c>
      <c r="AC119">
        <f t="shared" si="140"/>
        <v>0</v>
      </c>
      <c r="AD119">
        <f t="shared" si="140"/>
        <v>0</v>
      </c>
      <c r="AE119">
        <f t="shared" si="140"/>
        <v>0</v>
      </c>
      <c r="AG119" s="4">
        <v>1993</v>
      </c>
      <c r="AH119">
        <f aca="true" t="shared" si="141" ref="AH119:AM119">AH98+AH56+AH35</f>
        <v>11</v>
      </c>
      <c r="AI119">
        <f t="shared" si="141"/>
        <v>53</v>
      </c>
      <c r="AJ119">
        <f t="shared" si="141"/>
        <v>17</v>
      </c>
      <c r="AK119">
        <f t="shared" si="141"/>
        <v>21</v>
      </c>
      <c r="AL119">
        <f t="shared" si="141"/>
        <v>10</v>
      </c>
      <c r="AM119">
        <f t="shared" si="141"/>
        <v>112</v>
      </c>
      <c r="AO119" s="4">
        <v>1993</v>
      </c>
      <c r="AP119">
        <f aca="true" t="shared" si="142" ref="AP119:AU119">AP98+AP56+AP35</f>
        <v>0</v>
      </c>
      <c r="AQ119">
        <f t="shared" si="142"/>
        <v>0</v>
      </c>
      <c r="AR119">
        <f t="shared" si="142"/>
        <v>0</v>
      </c>
      <c r="AS119">
        <f t="shared" si="142"/>
        <v>0</v>
      </c>
      <c r="AT119">
        <f t="shared" si="142"/>
        <v>0</v>
      </c>
      <c r="AU119">
        <f t="shared" si="142"/>
        <v>0</v>
      </c>
    </row>
    <row r="120" spans="1:47" ht="12.75">
      <c r="A120" s="4">
        <v>1994</v>
      </c>
      <c r="B120">
        <f t="shared" si="137"/>
        <v>45</v>
      </c>
      <c r="C120">
        <f t="shared" si="137"/>
        <v>226</v>
      </c>
      <c r="D120">
        <f t="shared" si="137"/>
        <v>108</v>
      </c>
      <c r="E120">
        <f t="shared" si="137"/>
        <v>89</v>
      </c>
      <c r="F120">
        <f t="shared" si="137"/>
        <v>134</v>
      </c>
      <c r="G120">
        <f t="shared" si="137"/>
        <v>602</v>
      </c>
      <c r="I120" s="4">
        <v>1994</v>
      </c>
      <c r="J120">
        <f aca="true" t="shared" si="143" ref="J120:O120">J99+J57+J36</f>
        <v>114</v>
      </c>
      <c r="K120">
        <f t="shared" si="143"/>
        <v>433</v>
      </c>
      <c r="L120">
        <f t="shared" si="143"/>
        <v>125</v>
      </c>
      <c r="M120">
        <f t="shared" si="143"/>
        <v>653</v>
      </c>
      <c r="N120">
        <f t="shared" si="143"/>
        <v>136</v>
      </c>
      <c r="O120">
        <f t="shared" si="143"/>
        <v>1461</v>
      </c>
      <c r="Q120" s="4">
        <v>1994</v>
      </c>
      <c r="R120">
        <f aca="true" t="shared" si="144" ref="R120:W120">R99+R57+R36</f>
        <v>0</v>
      </c>
      <c r="S120">
        <f t="shared" si="144"/>
        <v>0</v>
      </c>
      <c r="T120">
        <f t="shared" si="144"/>
        <v>0</v>
      </c>
      <c r="U120">
        <f t="shared" si="144"/>
        <v>0</v>
      </c>
      <c r="V120">
        <f t="shared" si="144"/>
        <v>0</v>
      </c>
      <c r="W120">
        <f t="shared" si="144"/>
        <v>0</v>
      </c>
      <c r="Y120" s="4">
        <v>1994</v>
      </c>
      <c r="Z120">
        <f aca="true" t="shared" si="145" ref="Z120:AE120">Z99+Z57+Z36</f>
        <v>0</v>
      </c>
      <c r="AA120">
        <f t="shared" si="145"/>
        <v>0</v>
      </c>
      <c r="AB120">
        <f t="shared" si="145"/>
        <v>0</v>
      </c>
      <c r="AC120">
        <f t="shared" si="145"/>
        <v>0</v>
      </c>
      <c r="AD120">
        <f t="shared" si="145"/>
        <v>0</v>
      </c>
      <c r="AE120">
        <f t="shared" si="145"/>
        <v>0</v>
      </c>
      <c r="AG120" s="4">
        <v>1994</v>
      </c>
      <c r="AH120">
        <f aca="true" t="shared" si="146" ref="AH120:AM120">AH99+AH57+AH36</f>
        <v>4</v>
      </c>
      <c r="AI120">
        <f t="shared" si="146"/>
        <v>43</v>
      </c>
      <c r="AJ120">
        <f t="shared" si="146"/>
        <v>14</v>
      </c>
      <c r="AK120">
        <f t="shared" si="146"/>
        <v>22</v>
      </c>
      <c r="AL120">
        <f t="shared" si="146"/>
        <v>15</v>
      </c>
      <c r="AM120">
        <f t="shared" si="146"/>
        <v>98</v>
      </c>
      <c r="AO120" s="4">
        <v>1994</v>
      </c>
      <c r="AP120">
        <f aca="true" t="shared" si="147" ref="AP120:AU120">AP99+AP57+AP36</f>
        <v>0</v>
      </c>
      <c r="AQ120">
        <f t="shared" si="147"/>
        <v>0</v>
      </c>
      <c r="AR120">
        <f t="shared" si="147"/>
        <v>0</v>
      </c>
      <c r="AS120">
        <f t="shared" si="147"/>
        <v>0</v>
      </c>
      <c r="AT120">
        <f t="shared" si="147"/>
        <v>0</v>
      </c>
      <c r="AU120">
        <f t="shared" si="147"/>
        <v>0</v>
      </c>
    </row>
    <row r="121" spans="1:47" ht="12.75">
      <c r="A121" s="4">
        <v>1995</v>
      </c>
      <c r="B121">
        <f t="shared" si="137"/>
        <v>62</v>
      </c>
      <c r="C121">
        <f t="shared" si="137"/>
        <v>159</v>
      </c>
      <c r="D121">
        <f t="shared" si="137"/>
        <v>74</v>
      </c>
      <c r="E121">
        <f t="shared" si="137"/>
        <v>55</v>
      </c>
      <c r="F121">
        <f t="shared" si="137"/>
        <v>113</v>
      </c>
      <c r="G121">
        <f t="shared" si="137"/>
        <v>463</v>
      </c>
      <c r="I121" s="4">
        <v>1995</v>
      </c>
      <c r="J121">
        <f aca="true" t="shared" si="148" ref="J121:O121">J100+J58+J37</f>
        <v>114</v>
      </c>
      <c r="K121">
        <f t="shared" si="148"/>
        <v>280</v>
      </c>
      <c r="L121">
        <f t="shared" si="148"/>
        <v>68</v>
      </c>
      <c r="M121">
        <f t="shared" si="148"/>
        <v>396</v>
      </c>
      <c r="N121">
        <f t="shared" si="148"/>
        <v>121</v>
      </c>
      <c r="O121">
        <f t="shared" si="148"/>
        <v>979</v>
      </c>
      <c r="Q121" s="4">
        <v>1995</v>
      </c>
      <c r="R121">
        <f aca="true" t="shared" si="149" ref="R121:W121">R100+R58+R37</f>
        <v>0</v>
      </c>
      <c r="S121">
        <f t="shared" si="149"/>
        <v>0</v>
      </c>
      <c r="T121">
        <f t="shared" si="149"/>
        <v>0</v>
      </c>
      <c r="U121">
        <f t="shared" si="149"/>
        <v>1</v>
      </c>
      <c r="V121">
        <f t="shared" si="149"/>
        <v>0</v>
      </c>
      <c r="W121">
        <f t="shared" si="149"/>
        <v>1</v>
      </c>
      <c r="Y121" s="4">
        <v>1995</v>
      </c>
      <c r="Z121">
        <f aca="true" t="shared" si="150" ref="Z121:AE121">Z100+Z58+Z37</f>
        <v>0</v>
      </c>
      <c r="AA121">
        <f t="shared" si="150"/>
        <v>0</v>
      </c>
      <c r="AB121">
        <f t="shared" si="150"/>
        <v>0</v>
      </c>
      <c r="AC121">
        <f t="shared" si="150"/>
        <v>0</v>
      </c>
      <c r="AD121">
        <f t="shared" si="150"/>
        <v>0</v>
      </c>
      <c r="AE121">
        <f t="shared" si="150"/>
        <v>0</v>
      </c>
      <c r="AG121" s="4">
        <v>1995</v>
      </c>
      <c r="AH121">
        <f aca="true" t="shared" si="151" ref="AH121:AM121">AH100+AH58+AH37</f>
        <v>9</v>
      </c>
      <c r="AI121">
        <f t="shared" si="151"/>
        <v>31</v>
      </c>
      <c r="AJ121">
        <f t="shared" si="151"/>
        <v>11</v>
      </c>
      <c r="AK121">
        <f t="shared" si="151"/>
        <v>17</v>
      </c>
      <c r="AL121">
        <f t="shared" si="151"/>
        <v>13</v>
      </c>
      <c r="AM121">
        <f t="shared" si="151"/>
        <v>81</v>
      </c>
      <c r="AO121" s="4">
        <v>1995</v>
      </c>
      <c r="AP121">
        <f aca="true" t="shared" si="152" ref="AP121:AU121">AP100+AP58+AP37</f>
        <v>0</v>
      </c>
      <c r="AQ121">
        <f t="shared" si="152"/>
        <v>0</v>
      </c>
      <c r="AR121">
        <f t="shared" si="152"/>
        <v>0</v>
      </c>
      <c r="AS121">
        <f t="shared" si="152"/>
        <v>0</v>
      </c>
      <c r="AT121">
        <f t="shared" si="152"/>
        <v>0</v>
      </c>
      <c r="AU121">
        <f t="shared" si="152"/>
        <v>0</v>
      </c>
    </row>
    <row r="122" spans="1:47" ht="12.75">
      <c r="A122" s="4">
        <v>1996</v>
      </c>
      <c r="B122">
        <f t="shared" si="137"/>
        <v>21</v>
      </c>
      <c r="C122">
        <f t="shared" si="137"/>
        <v>53</v>
      </c>
      <c r="D122">
        <f t="shared" si="137"/>
        <v>23</v>
      </c>
      <c r="E122">
        <f t="shared" si="137"/>
        <v>19</v>
      </c>
      <c r="F122">
        <f t="shared" si="137"/>
        <v>63</v>
      </c>
      <c r="G122">
        <f t="shared" si="137"/>
        <v>179</v>
      </c>
      <c r="I122" s="4">
        <v>1996</v>
      </c>
      <c r="J122">
        <f aca="true" t="shared" si="153" ref="J122:O122">J101+J59+J38</f>
        <v>61</v>
      </c>
      <c r="K122">
        <f t="shared" si="153"/>
        <v>127</v>
      </c>
      <c r="L122">
        <f t="shared" si="153"/>
        <v>45</v>
      </c>
      <c r="M122">
        <f t="shared" si="153"/>
        <v>196</v>
      </c>
      <c r="N122">
        <f t="shared" si="153"/>
        <v>92</v>
      </c>
      <c r="O122">
        <f t="shared" si="153"/>
        <v>521</v>
      </c>
      <c r="Q122" s="4">
        <v>1996</v>
      </c>
      <c r="R122">
        <f aca="true" t="shared" si="154" ref="R122:W122">R101+R59+R38</f>
        <v>0</v>
      </c>
      <c r="S122">
        <f t="shared" si="154"/>
        <v>0</v>
      </c>
      <c r="T122">
        <f t="shared" si="154"/>
        <v>0</v>
      </c>
      <c r="U122">
        <f t="shared" si="154"/>
        <v>0</v>
      </c>
      <c r="V122">
        <f t="shared" si="154"/>
        <v>0</v>
      </c>
      <c r="W122">
        <f t="shared" si="154"/>
        <v>0</v>
      </c>
      <c r="Y122" s="4">
        <v>1996</v>
      </c>
      <c r="Z122">
        <f aca="true" t="shared" si="155" ref="Z122:AE122">Z101+Z59+Z38</f>
        <v>0</v>
      </c>
      <c r="AA122">
        <f t="shared" si="155"/>
        <v>0</v>
      </c>
      <c r="AB122">
        <f t="shared" si="155"/>
        <v>0</v>
      </c>
      <c r="AC122">
        <f t="shared" si="155"/>
        <v>0</v>
      </c>
      <c r="AD122">
        <f t="shared" si="155"/>
        <v>0</v>
      </c>
      <c r="AE122">
        <f t="shared" si="155"/>
        <v>0</v>
      </c>
      <c r="AG122" s="4">
        <v>1996</v>
      </c>
      <c r="AH122">
        <f aca="true" t="shared" si="156" ref="AH122:AM122">AH101+AH59+AH38</f>
        <v>11</v>
      </c>
      <c r="AI122">
        <f t="shared" si="156"/>
        <v>9</v>
      </c>
      <c r="AJ122">
        <f t="shared" si="156"/>
        <v>6</v>
      </c>
      <c r="AK122">
        <f t="shared" si="156"/>
        <v>6</v>
      </c>
      <c r="AL122">
        <f t="shared" si="156"/>
        <v>8</v>
      </c>
      <c r="AM122">
        <f t="shared" si="156"/>
        <v>40</v>
      </c>
      <c r="AO122" s="4">
        <v>1996</v>
      </c>
      <c r="AP122">
        <f aca="true" t="shared" si="157" ref="AP122:AU122">AP101+AP59+AP38</f>
        <v>0</v>
      </c>
      <c r="AQ122">
        <f t="shared" si="157"/>
        <v>0</v>
      </c>
      <c r="AR122">
        <f t="shared" si="157"/>
        <v>0</v>
      </c>
      <c r="AS122">
        <f t="shared" si="157"/>
        <v>0</v>
      </c>
      <c r="AT122">
        <f t="shared" si="157"/>
        <v>0</v>
      </c>
      <c r="AU122">
        <f t="shared" si="157"/>
        <v>0</v>
      </c>
    </row>
    <row r="123" spans="1:47" ht="12.75">
      <c r="A123" s="4">
        <v>1997</v>
      </c>
      <c r="B123">
        <f t="shared" si="137"/>
        <v>15</v>
      </c>
      <c r="C123">
        <f t="shared" si="137"/>
        <v>43</v>
      </c>
      <c r="D123">
        <f t="shared" si="137"/>
        <v>24</v>
      </c>
      <c r="E123">
        <f t="shared" si="137"/>
        <v>10</v>
      </c>
      <c r="F123">
        <f t="shared" si="137"/>
        <v>48</v>
      </c>
      <c r="G123">
        <f t="shared" si="137"/>
        <v>140</v>
      </c>
      <c r="I123" s="4">
        <v>1997</v>
      </c>
      <c r="J123">
        <f aca="true" t="shared" si="158" ref="J123:O123">J102+J60+J39</f>
        <v>45</v>
      </c>
      <c r="K123">
        <f t="shared" si="158"/>
        <v>105</v>
      </c>
      <c r="L123">
        <f t="shared" si="158"/>
        <v>30</v>
      </c>
      <c r="M123">
        <f t="shared" si="158"/>
        <v>132</v>
      </c>
      <c r="N123">
        <f t="shared" si="158"/>
        <v>52</v>
      </c>
      <c r="O123">
        <f t="shared" si="158"/>
        <v>364</v>
      </c>
      <c r="Q123" s="4">
        <v>1997</v>
      </c>
      <c r="R123">
        <f aca="true" t="shared" si="159" ref="R123:W123">R102+R60+R39</f>
        <v>0</v>
      </c>
      <c r="S123">
        <f t="shared" si="159"/>
        <v>0</v>
      </c>
      <c r="T123">
        <f t="shared" si="159"/>
        <v>0</v>
      </c>
      <c r="U123">
        <f t="shared" si="159"/>
        <v>0</v>
      </c>
      <c r="V123">
        <f t="shared" si="159"/>
        <v>0</v>
      </c>
      <c r="W123">
        <f t="shared" si="159"/>
        <v>0</v>
      </c>
      <c r="Y123" s="4">
        <v>1997</v>
      </c>
      <c r="Z123">
        <f aca="true" t="shared" si="160" ref="Z123:AE123">Z102+Z60+Z39</f>
        <v>0</v>
      </c>
      <c r="AA123">
        <f t="shared" si="160"/>
        <v>0</v>
      </c>
      <c r="AB123">
        <f t="shared" si="160"/>
        <v>0</v>
      </c>
      <c r="AC123">
        <f t="shared" si="160"/>
        <v>0</v>
      </c>
      <c r="AD123">
        <f t="shared" si="160"/>
        <v>0</v>
      </c>
      <c r="AE123">
        <f t="shared" si="160"/>
        <v>0</v>
      </c>
      <c r="AG123" s="4">
        <v>1997</v>
      </c>
      <c r="AH123">
        <f aca="true" t="shared" si="161" ref="AH123:AM123">AH102+AH60+AH39</f>
        <v>7</v>
      </c>
      <c r="AI123">
        <f t="shared" si="161"/>
        <v>11</v>
      </c>
      <c r="AJ123">
        <f t="shared" si="161"/>
        <v>6</v>
      </c>
      <c r="AK123">
        <f t="shared" si="161"/>
        <v>5</v>
      </c>
      <c r="AL123">
        <f t="shared" si="161"/>
        <v>4</v>
      </c>
      <c r="AM123">
        <f t="shared" si="161"/>
        <v>33</v>
      </c>
      <c r="AO123" s="4">
        <v>1997</v>
      </c>
      <c r="AP123">
        <f aca="true" t="shared" si="162" ref="AP123:AU123">AP102+AP60+AP39</f>
        <v>0</v>
      </c>
      <c r="AQ123">
        <f t="shared" si="162"/>
        <v>0</v>
      </c>
      <c r="AR123">
        <f t="shared" si="162"/>
        <v>0</v>
      </c>
      <c r="AS123">
        <f t="shared" si="162"/>
        <v>0</v>
      </c>
      <c r="AT123">
        <f t="shared" si="162"/>
        <v>0</v>
      </c>
      <c r="AU123">
        <f t="shared" si="162"/>
        <v>0</v>
      </c>
    </row>
    <row r="124" spans="1:47" ht="12.75">
      <c r="A124" s="4">
        <v>1998</v>
      </c>
      <c r="B124">
        <f t="shared" si="137"/>
        <v>26</v>
      </c>
      <c r="C124">
        <f t="shared" si="137"/>
        <v>42</v>
      </c>
      <c r="D124">
        <f t="shared" si="137"/>
        <v>16</v>
      </c>
      <c r="E124">
        <f t="shared" si="137"/>
        <v>16</v>
      </c>
      <c r="F124">
        <f t="shared" si="137"/>
        <v>31</v>
      </c>
      <c r="G124">
        <f t="shared" si="137"/>
        <v>131</v>
      </c>
      <c r="I124" s="4">
        <v>1998</v>
      </c>
      <c r="J124">
        <f aca="true" t="shared" si="163" ref="J124:O124">J103+J61+J40</f>
        <v>37</v>
      </c>
      <c r="K124">
        <f t="shared" si="163"/>
        <v>98</v>
      </c>
      <c r="L124">
        <f t="shared" si="163"/>
        <v>28</v>
      </c>
      <c r="M124">
        <f t="shared" si="163"/>
        <v>141</v>
      </c>
      <c r="N124">
        <f t="shared" si="163"/>
        <v>57</v>
      </c>
      <c r="O124">
        <f t="shared" si="163"/>
        <v>361</v>
      </c>
      <c r="Q124" s="4">
        <v>1998</v>
      </c>
      <c r="R124">
        <f aca="true" t="shared" si="164" ref="R124:W124">R103+R61+R40</f>
        <v>0</v>
      </c>
      <c r="S124">
        <f t="shared" si="164"/>
        <v>0</v>
      </c>
      <c r="T124">
        <f t="shared" si="164"/>
        <v>0</v>
      </c>
      <c r="U124">
        <f t="shared" si="164"/>
        <v>0</v>
      </c>
      <c r="V124">
        <f t="shared" si="164"/>
        <v>0</v>
      </c>
      <c r="W124">
        <f t="shared" si="164"/>
        <v>0</v>
      </c>
      <c r="Y124" s="4">
        <v>1998</v>
      </c>
      <c r="Z124">
        <f aca="true" t="shared" si="165" ref="Z124:AE124">Z103+Z61+Z40</f>
        <v>0</v>
      </c>
      <c r="AA124">
        <f t="shared" si="165"/>
        <v>0</v>
      </c>
      <c r="AB124">
        <f t="shared" si="165"/>
        <v>0</v>
      </c>
      <c r="AC124">
        <f t="shared" si="165"/>
        <v>0</v>
      </c>
      <c r="AD124">
        <f t="shared" si="165"/>
        <v>0</v>
      </c>
      <c r="AE124">
        <f t="shared" si="165"/>
        <v>0</v>
      </c>
      <c r="AG124" s="4">
        <v>1998</v>
      </c>
      <c r="AH124">
        <f aca="true" t="shared" si="166" ref="AH124:AM124">AH103+AH61+AH40</f>
        <v>4</v>
      </c>
      <c r="AI124">
        <f t="shared" si="166"/>
        <v>9</v>
      </c>
      <c r="AJ124">
        <f t="shared" si="166"/>
        <v>1</v>
      </c>
      <c r="AK124">
        <f t="shared" si="166"/>
        <v>7</v>
      </c>
      <c r="AL124">
        <f t="shared" si="166"/>
        <v>3</v>
      </c>
      <c r="AM124">
        <f t="shared" si="166"/>
        <v>24</v>
      </c>
      <c r="AO124" s="4">
        <v>1998</v>
      </c>
      <c r="AP124">
        <f aca="true" t="shared" si="167" ref="AP124:AU124">AP103+AP61+AP40</f>
        <v>0</v>
      </c>
      <c r="AQ124">
        <f t="shared" si="167"/>
        <v>0</v>
      </c>
      <c r="AR124">
        <f t="shared" si="167"/>
        <v>0</v>
      </c>
      <c r="AS124">
        <f t="shared" si="167"/>
        <v>0</v>
      </c>
      <c r="AT124">
        <f t="shared" si="167"/>
        <v>0</v>
      </c>
      <c r="AU124">
        <f t="shared" si="167"/>
        <v>0</v>
      </c>
    </row>
    <row r="125" spans="1:47" ht="12.75">
      <c r="A125" s="4">
        <v>1999</v>
      </c>
      <c r="B125">
        <f t="shared" si="137"/>
        <v>13</v>
      </c>
      <c r="C125">
        <f t="shared" si="137"/>
        <v>30</v>
      </c>
      <c r="D125">
        <f t="shared" si="137"/>
        <v>12</v>
      </c>
      <c r="E125">
        <f t="shared" si="137"/>
        <v>15</v>
      </c>
      <c r="F125">
        <f t="shared" si="137"/>
        <v>36</v>
      </c>
      <c r="G125">
        <f t="shared" si="137"/>
        <v>106</v>
      </c>
      <c r="I125" s="4">
        <v>1999</v>
      </c>
      <c r="J125">
        <f aca="true" t="shared" si="168" ref="J125:O125">J104+J62+J41</f>
        <v>26</v>
      </c>
      <c r="K125">
        <f t="shared" si="168"/>
        <v>86</v>
      </c>
      <c r="L125">
        <f t="shared" si="168"/>
        <v>29</v>
      </c>
      <c r="M125">
        <f t="shared" si="168"/>
        <v>116</v>
      </c>
      <c r="N125">
        <f t="shared" si="168"/>
        <v>51</v>
      </c>
      <c r="O125">
        <f t="shared" si="168"/>
        <v>308</v>
      </c>
      <c r="Q125" s="4">
        <v>1999</v>
      </c>
      <c r="R125">
        <f aca="true" t="shared" si="169" ref="R125:W125">R104+R62+R41</f>
        <v>0</v>
      </c>
      <c r="S125">
        <f t="shared" si="169"/>
        <v>0</v>
      </c>
      <c r="T125">
        <f t="shared" si="169"/>
        <v>0</v>
      </c>
      <c r="U125">
        <f t="shared" si="169"/>
        <v>0</v>
      </c>
      <c r="V125">
        <f t="shared" si="169"/>
        <v>0</v>
      </c>
      <c r="W125">
        <f t="shared" si="169"/>
        <v>0</v>
      </c>
      <c r="Y125" s="4">
        <v>1999</v>
      </c>
      <c r="Z125">
        <f aca="true" t="shared" si="170" ref="Z125:AE125">Z104+Z62+Z41</f>
        <v>0</v>
      </c>
      <c r="AA125">
        <f t="shared" si="170"/>
        <v>0</v>
      </c>
      <c r="AB125">
        <f t="shared" si="170"/>
        <v>0</v>
      </c>
      <c r="AC125">
        <f t="shared" si="170"/>
        <v>0</v>
      </c>
      <c r="AD125">
        <f t="shared" si="170"/>
        <v>0</v>
      </c>
      <c r="AE125">
        <f t="shared" si="170"/>
        <v>0</v>
      </c>
      <c r="AG125" s="4">
        <v>1999</v>
      </c>
      <c r="AH125">
        <f aca="true" t="shared" si="171" ref="AH125:AM125">AH104+AH62+AH41</f>
        <v>5</v>
      </c>
      <c r="AI125">
        <f t="shared" si="171"/>
        <v>6</v>
      </c>
      <c r="AJ125">
        <f t="shared" si="171"/>
        <v>0</v>
      </c>
      <c r="AK125">
        <f t="shared" si="171"/>
        <v>0</v>
      </c>
      <c r="AL125">
        <f t="shared" si="171"/>
        <v>3</v>
      </c>
      <c r="AM125">
        <f t="shared" si="171"/>
        <v>14</v>
      </c>
      <c r="AO125" s="4">
        <v>1999</v>
      </c>
      <c r="AP125">
        <f aca="true" t="shared" si="172" ref="AP125:AU125">AP104+AP62+AP41</f>
        <v>0</v>
      </c>
      <c r="AQ125">
        <f t="shared" si="172"/>
        <v>0</v>
      </c>
      <c r="AR125">
        <f t="shared" si="172"/>
        <v>0</v>
      </c>
      <c r="AS125">
        <f t="shared" si="172"/>
        <v>0</v>
      </c>
      <c r="AT125">
        <f t="shared" si="172"/>
        <v>0</v>
      </c>
      <c r="AU125">
        <f t="shared" si="172"/>
        <v>0</v>
      </c>
    </row>
    <row r="126" spans="1:47" ht="12.75">
      <c r="A126" s="4" t="s">
        <v>13</v>
      </c>
      <c r="B126">
        <f t="shared" si="137"/>
        <v>659</v>
      </c>
      <c r="C126">
        <f t="shared" si="137"/>
        <v>1987</v>
      </c>
      <c r="D126">
        <f t="shared" si="137"/>
        <v>959</v>
      </c>
      <c r="E126">
        <f t="shared" si="137"/>
        <v>656</v>
      </c>
      <c r="F126">
        <f t="shared" si="137"/>
        <v>1681</v>
      </c>
      <c r="G126">
        <f t="shared" si="137"/>
        <v>5942</v>
      </c>
      <c r="I126" s="4" t="s">
        <v>13</v>
      </c>
      <c r="J126">
        <f aca="true" t="shared" si="173" ref="J126:O126">J105+J63+J42</f>
        <v>1135</v>
      </c>
      <c r="K126">
        <f t="shared" si="173"/>
        <v>3657</v>
      </c>
      <c r="L126">
        <f t="shared" si="173"/>
        <v>1130</v>
      </c>
      <c r="M126">
        <f t="shared" si="173"/>
        <v>3873</v>
      </c>
      <c r="N126">
        <f t="shared" si="173"/>
        <v>2396</v>
      </c>
      <c r="O126">
        <f t="shared" si="173"/>
        <v>12191</v>
      </c>
      <c r="Q126" s="4" t="s">
        <v>13</v>
      </c>
      <c r="R126">
        <f aca="true" t="shared" si="174" ref="R126:W126">R105+R63+R42</f>
        <v>1</v>
      </c>
      <c r="S126">
        <f t="shared" si="174"/>
        <v>0</v>
      </c>
      <c r="T126">
        <f t="shared" si="174"/>
        <v>1</v>
      </c>
      <c r="U126">
        <f t="shared" si="174"/>
        <v>4</v>
      </c>
      <c r="V126">
        <f t="shared" si="174"/>
        <v>2</v>
      </c>
      <c r="W126">
        <f t="shared" si="174"/>
        <v>8</v>
      </c>
      <c r="Y126" s="4" t="s">
        <v>13</v>
      </c>
      <c r="Z126">
        <f aca="true" t="shared" si="175" ref="Z126:AE126">Z105+Z63+Z42</f>
        <v>0</v>
      </c>
      <c r="AA126">
        <f t="shared" si="175"/>
        <v>0</v>
      </c>
      <c r="AB126">
        <f t="shared" si="175"/>
        <v>0</v>
      </c>
      <c r="AC126">
        <f t="shared" si="175"/>
        <v>0</v>
      </c>
      <c r="AD126">
        <f t="shared" si="175"/>
        <v>0</v>
      </c>
      <c r="AE126">
        <f t="shared" si="175"/>
        <v>0</v>
      </c>
      <c r="AG126" s="4" t="s">
        <v>13</v>
      </c>
      <c r="AH126">
        <f aca="true" t="shared" si="176" ref="AH126:AM126">AH105+AH63+AH42</f>
        <v>239</v>
      </c>
      <c r="AI126">
        <f t="shared" si="176"/>
        <v>460</v>
      </c>
      <c r="AJ126">
        <f t="shared" si="176"/>
        <v>127</v>
      </c>
      <c r="AK126">
        <f t="shared" si="176"/>
        <v>391</v>
      </c>
      <c r="AL126">
        <f t="shared" si="176"/>
        <v>602</v>
      </c>
      <c r="AM126">
        <f t="shared" si="176"/>
        <v>1819</v>
      </c>
      <c r="AO126" s="4" t="s">
        <v>13</v>
      </c>
      <c r="AP126">
        <f aca="true" t="shared" si="177" ref="AP126:AU126">AP105+AP63+AP42</f>
        <v>0</v>
      </c>
      <c r="AQ126">
        <f t="shared" si="177"/>
        <v>0</v>
      </c>
      <c r="AR126">
        <f t="shared" si="177"/>
        <v>0</v>
      </c>
      <c r="AS126">
        <f t="shared" si="177"/>
        <v>0</v>
      </c>
      <c r="AT126">
        <f t="shared" si="177"/>
        <v>0</v>
      </c>
      <c r="AU126">
        <f t="shared" si="177"/>
        <v>0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1" ht="12.75">
      <c r="A130" s="4">
        <v>1983</v>
      </c>
      <c r="I130" s="4">
        <v>1983</v>
      </c>
      <c r="Q130" s="4">
        <v>1983</v>
      </c>
      <c r="Y130" s="4">
        <v>1983</v>
      </c>
      <c r="AG130" s="4">
        <v>1983</v>
      </c>
      <c r="AO130" s="4">
        <v>1983</v>
      </c>
    </row>
    <row r="131" spans="1:41" ht="12.75">
      <c r="A131" s="4">
        <v>1984</v>
      </c>
      <c r="I131" s="4">
        <v>1984</v>
      </c>
      <c r="Q131" s="4">
        <v>1984</v>
      </c>
      <c r="Y131" s="4">
        <v>1984</v>
      </c>
      <c r="AG131" s="4">
        <v>1984</v>
      </c>
      <c r="AO131" s="4">
        <v>1984</v>
      </c>
    </row>
    <row r="132" spans="1:47" ht="12.75">
      <c r="A132" s="4">
        <v>1985</v>
      </c>
      <c r="B132">
        <f aca="true" t="shared" si="178" ref="B132:G139">B6+B27+B48+B90</f>
        <v>1694</v>
      </c>
      <c r="C132">
        <f t="shared" si="178"/>
        <v>2537</v>
      </c>
      <c r="D132">
        <f t="shared" si="178"/>
        <v>1535</v>
      </c>
      <c r="E132">
        <f t="shared" si="178"/>
        <v>1147</v>
      </c>
      <c r="F132">
        <f t="shared" si="178"/>
        <v>1331</v>
      </c>
      <c r="G132">
        <f t="shared" si="178"/>
        <v>8244</v>
      </c>
      <c r="I132" s="4">
        <v>1985</v>
      </c>
      <c r="J132">
        <f aca="true" t="shared" si="179" ref="J132:O132">J6+J27+J48+J90</f>
        <v>1476</v>
      </c>
      <c r="K132">
        <f t="shared" si="179"/>
        <v>3003</v>
      </c>
      <c r="L132">
        <f t="shared" si="179"/>
        <v>1338</v>
      </c>
      <c r="M132">
        <f t="shared" si="179"/>
        <v>971</v>
      </c>
      <c r="N132">
        <f t="shared" si="179"/>
        <v>960</v>
      </c>
      <c r="O132">
        <f t="shared" si="179"/>
        <v>7748</v>
      </c>
      <c r="Q132" s="4">
        <v>1985</v>
      </c>
      <c r="R132">
        <f aca="true" t="shared" si="180" ref="R132:W132">R6+R27+R48+R90</f>
        <v>5</v>
      </c>
      <c r="S132">
        <f t="shared" si="180"/>
        <v>8</v>
      </c>
      <c r="T132">
        <f t="shared" si="180"/>
        <v>2</v>
      </c>
      <c r="U132">
        <f t="shared" si="180"/>
        <v>1</v>
      </c>
      <c r="V132">
        <f t="shared" si="180"/>
        <v>1</v>
      </c>
      <c r="W132">
        <f t="shared" si="180"/>
        <v>17</v>
      </c>
      <c r="Y132" s="4">
        <v>1985</v>
      </c>
      <c r="Z132">
        <f aca="true" t="shared" si="181" ref="Z132:AE132">Z6+Z27+Z48+Z90</f>
        <v>0</v>
      </c>
      <c r="AA132">
        <f t="shared" si="181"/>
        <v>2</v>
      </c>
      <c r="AB132">
        <f t="shared" si="181"/>
        <v>0</v>
      </c>
      <c r="AC132">
        <f t="shared" si="181"/>
        <v>0</v>
      </c>
      <c r="AD132">
        <f t="shared" si="181"/>
        <v>0</v>
      </c>
      <c r="AE132">
        <f t="shared" si="181"/>
        <v>2</v>
      </c>
      <c r="AG132" s="4">
        <v>1985</v>
      </c>
      <c r="AH132">
        <f aca="true" t="shared" si="182" ref="AH132:AM132">AH6+AH27+AH48+AH90</f>
        <v>227</v>
      </c>
      <c r="AI132">
        <f t="shared" si="182"/>
        <v>268</v>
      </c>
      <c r="AJ132">
        <f t="shared" si="182"/>
        <v>94</v>
      </c>
      <c r="AK132">
        <f t="shared" si="182"/>
        <v>324</v>
      </c>
      <c r="AL132">
        <f t="shared" si="182"/>
        <v>108</v>
      </c>
      <c r="AM132">
        <f t="shared" si="182"/>
        <v>1021</v>
      </c>
      <c r="AO132" s="4">
        <v>1985</v>
      </c>
      <c r="AP132">
        <f aca="true" t="shared" si="183" ref="AP132:AU132">AP6+AP27+AP48+AP90</f>
        <v>0</v>
      </c>
      <c r="AQ132">
        <f t="shared" si="183"/>
        <v>0</v>
      </c>
      <c r="AR132">
        <f t="shared" si="183"/>
        <v>0</v>
      </c>
      <c r="AS132">
        <f t="shared" si="183"/>
        <v>0</v>
      </c>
      <c r="AT132">
        <f t="shared" si="183"/>
        <v>0</v>
      </c>
      <c r="AU132">
        <f t="shared" si="183"/>
        <v>0</v>
      </c>
    </row>
    <row r="133" spans="1:41" ht="12.75">
      <c r="A133" s="4">
        <v>1986</v>
      </c>
      <c r="I133" s="4">
        <v>1986</v>
      </c>
      <c r="Q133" s="4">
        <v>1986</v>
      </c>
      <c r="Y133" s="4">
        <v>1986</v>
      </c>
      <c r="AG133" s="4">
        <v>1986</v>
      </c>
      <c r="AO133" s="4">
        <v>1986</v>
      </c>
    </row>
    <row r="134" spans="1:41" ht="12.75">
      <c r="A134" s="4">
        <v>1987</v>
      </c>
      <c r="I134" s="4">
        <v>1987</v>
      </c>
      <c r="Q134" s="4">
        <v>1987</v>
      </c>
      <c r="Y134" s="4">
        <v>1987</v>
      </c>
      <c r="AG134" s="4">
        <v>1987</v>
      </c>
      <c r="AO134" s="4">
        <v>1987</v>
      </c>
    </row>
    <row r="135" spans="1:47" ht="12.75">
      <c r="A135" s="4">
        <v>1988</v>
      </c>
      <c r="B135">
        <f t="shared" si="178"/>
        <v>2324</v>
      </c>
      <c r="C135">
        <f t="shared" si="178"/>
        <v>3831</v>
      </c>
      <c r="D135">
        <f t="shared" si="178"/>
        <v>2368</v>
      </c>
      <c r="E135">
        <f t="shared" si="178"/>
        <v>2432</v>
      </c>
      <c r="F135">
        <f t="shared" si="178"/>
        <v>2304</v>
      </c>
      <c r="G135">
        <f t="shared" si="178"/>
        <v>13259</v>
      </c>
      <c r="I135" s="4">
        <v>1988</v>
      </c>
      <c r="J135">
        <f aca="true" t="shared" si="184" ref="J135:O135">J9+J30+J51+J93</f>
        <v>2525</v>
      </c>
      <c r="K135">
        <f t="shared" si="184"/>
        <v>6086</v>
      </c>
      <c r="L135">
        <f t="shared" si="184"/>
        <v>2636</v>
      </c>
      <c r="M135">
        <f t="shared" si="184"/>
        <v>6998</v>
      </c>
      <c r="N135">
        <f t="shared" si="184"/>
        <v>2973</v>
      </c>
      <c r="O135">
        <f t="shared" si="184"/>
        <v>21218</v>
      </c>
      <c r="Q135" s="4">
        <v>1988</v>
      </c>
      <c r="R135">
        <f aca="true" t="shared" si="185" ref="R135:W135">R9+R30+R51+R93</f>
        <v>2</v>
      </c>
      <c r="S135">
        <f t="shared" si="185"/>
        <v>5</v>
      </c>
      <c r="T135">
        <f t="shared" si="185"/>
        <v>3</v>
      </c>
      <c r="U135">
        <f t="shared" si="185"/>
        <v>0</v>
      </c>
      <c r="V135">
        <f t="shared" si="185"/>
        <v>1</v>
      </c>
      <c r="W135">
        <f t="shared" si="185"/>
        <v>11</v>
      </c>
      <c r="Y135" s="4">
        <v>1988</v>
      </c>
      <c r="Z135">
        <f aca="true" t="shared" si="186" ref="Z135:AE135">Z9+Z30+Z51+Z93</f>
        <v>0</v>
      </c>
      <c r="AA135">
        <f t="shared" si="186"/>
        <v>0</v>
      </c>
      <c r="AB135">
        <f t="shared" si="186"/>
        <v>0</v>
      </c>
      <c r="AC135">
        <f t="shared" si="186"/>
        <v>0</v>
      </c>
      <c r="AD135">
        <f t="shared" si="186"/>
        <v>1</v>
      </c>
      <c r="AE135">
        <f t="shared" si="186"/>
        <v>1</v>
      </c>
      <c r="AG135" s="4">
        <v>1988</v>
      </c>
      <c r="AH135">
        <f aca="true" t="shared" si="187" ref="AH135:AM135">AH9+AH30+AH51+AH93</f>
        <v>403</v>
      </c>
      <c r="AI135">
        <f t="shared" si="187"/>
        <v>620</v>
      </c>
      <c r="AJ135">
        <f t="shared" si="187"/>
        <v>210</v>
      </c>
      <c r="AK135">
        <f t="shared" si="187"/>
        <v>808</v>
      </c>
      <c r="AL135">
        <f t="shared" si="187"/>
        <v>454</v>
      </c>
      <c r="AM135">
        <f t="shared" si="187"/>
        <v>2495</v>
      </c>
      <c r="AO135" s="4">
        <v>1988</v>
      </c>
      <c r="AP135">
        <f aca="true" t="shared" si="188" ref="AP135:AU135">AP9+AP30+AP51+AP93</f>
        <v>0</v>
      </c>
      <c r="AQ135">
        <f t="shared" si="188"/>
        <v>0</v>
      </c>
      <c r="AR135">
        <f t="shared" si="188"/>
        <v>0</v>
      </c>
      <c r="AS135">
        <f t="shared" si="188"/>
        <v>0</v>
      </c>
      <c r="AT135">
        <f t="shared" si="188"/>
        <v>0</v>
      </c>
      <c r="AU135">
        <f t="shared" si="188"/>
        <v>0</v>
      </c>
    </row>
    <row r="136" spans="1:47" ht="12.75">
      <c r="A136" s="4">
        <v>1989</v>
      </c>
      <c r="B136">
        <f t="shared" si="178"/>
        <v>2436</v>
      </c>
      <c r="C136">
        <f t="shared" si="178"/>
        <v>4463</v>
      </c>
      <c r="D136">
        <f t="shared" si="178"/>
        <v>2799</v>
      </c>
      <c r="E136">
        <f t="shared" si="178"/>
        <v>3398</v>
      </c>
      <c r="F136">
        <f t="shared" si="178"/>
        <v>2627</v>
      </c>
      <c r="G136">
        <f t="shared" si="178"/>
        <v>15723</v>
      </c>
      <c r="I136" s="4">
        <v>1989</v>
      </c>
      <c r="J136">
        <f aca="true" t="shared" si="189" ref="J136:O136">J10+J31+J52+J94</f>
        <v>3103</v>
      </c>
      <c r="K136">
        <f t="shared" si="189"/>
        <v>7068</v>
      </c>
      <c r="L136">
        <f t="shared" si="189"/>
        <v>3082</v>
      </c>
      <c r="M136">
        <f t="shared" si="189"/>
        <v>10143</v>
      </c>
      <c r="N136">
        <f t="shared" si="189"/>
        <v>3813</v>
      </c>
      <c r="O136">
        <f t="shared" si="189"/>
        <v>27209</v>
      </c>
      <c r="Q136" s="4">
        <v>1989</v>
      </c>
      <c r="R136">
        <f aca="true" t="shared" si="190" ref="R136:W136">R10+R31+R52+R94</f>
        <v>3</v>
      </c>
      <c r="S136">
        <f t="shared" si="190"/>
        <v>5</v>
      </c>
      <c r="T136">
        <f t="shared" si="190"/>
        <v>1</v>
      </c>
      <c r="U136">
        <f t="shared" si="190"/>
        <v>3</v>
      </c>
      <c r="V136">
        <f t="shared" si="190"/>
        <v>4</v>
      </c>
      <c r="W136">
        <f t="shared" si="190"/>
        <v>16</v>
      </c>
      <c r="Y136" s="4">
        <v>1989</v>
      </c>
      <c r="Z136">
        <f aca="true" t="shared" si="191" ref="Z136:AE136">Z10+Z31+Z52+Z94</f>
        <v>1</v>
      </c>
      <c r="AA136">
        <f t="shared" si="191"/>
        <v>0</v>
      </c>
      <c r="AB136">
        <f t="shared" si="191"/>
        <v>0</v>
      </c>
      <c r="AC136">
        <f t="shared" si="191"/>
        <v>0</v>
      </c>
      <c r="AD136">
        <f t="shared" si="191"/>
        <v>2</v>
      </c>
      <c r="AE136">
        <f t="shared" si="191"/>
        <v>3</v>
      </c>
      <c r="AG136" s="4">
        <v>1989</v>
      </c>
      <c r="AH136">
        <f aca="true" t="shared" si="192" ref="AH136:AM136">AH10+AH31+AH52+AH94</f>
        <v>495</v>
      </c>
      <c r="AI136">
        <f t="shared" si="192"/>
        <v>754</v>
      </c>
      <c r="AJ136">
        <f t="shared" si="192"/>
        <v>290</v>
      </c>
      <c r="AK136">
        <f t="shared" si="192"/>
        <v>896</v>
      </c>
      <c r="AL136">
        <f t="shared" si="192"/>
        <v>505</v>
      </c>
      <c r="AM136">
        <f t="shared" si="192"/>
        <v>2940</v>
      </c>
      <c r="AO136" s="4">
        <v>1989</v>
      </c>
      <c r="AP136">
        <f aca="true" t="shared" si="193" ref="AP136:AU136">AP10+AP31+AP52+AP94</f>
        <v>0</v>
      </c>
      <c r="AQ136">
        <f t="shared" si="193"/>
        <v>0</v>
      </c>
      <c r="AR136">
        <f t="shared" si="193"/>
        <v>0</v>
      </c>
      <c r="AS136">
        <f t="shared" si="193"/>
        <v>0</v>
      </c>
      <c r="AT136">
        <f t="shared" si="193"/>
        <v>0</v>
      </c>
      <c r="AU136">
        <f t="shared" si="193"/>
        <v>0</v>
      </c>
    </row>
    <row r="137" spans="1:47" ht="12.75">
      <c r="A137" s="4">
        <v>1990</v>
      </c>
      <c r="B137">
        <f t="shared" si="178"/>
        <v>2327</v>
      </c>
      <c r="C137">
        <f t="shared" si="178"/>
        <v>3780</v>
      </c>
      <c r="D137">
        <f t="shared" si="178"/>
        <v>2239</v>
      </c>
      <c r="E137">
        <f t="shared" si="178"/>
        <v>2872</v>
      </c>
      <c r="F137">
        <f t="shared" si="178"/>
        <v>2217</v>
      </c>
      <c r="G137">
        <f t="shared" si="178"/>
        <v>13435</v>
      </c>
      <c r="I137" s="4">
        <v>1990</v>
      </c>
      <c r="J137">
        <f aca="true" t="shared" si="194" ref="J137:O137">J11+J32+J53+J95</f>
        <v>2854</v>
      </c>
      <c r="K137">
        <f t="shared" si="194"/>
        <v>5602</v>
      </c>
      <c r="L137">
        <f t="shared" si="194"/>
        <v>2351</v>
      </c>
      <c r="M137">
        <f t="shared" si="194"/>
        <v>10114</v>
      </c>
      <c r="N137">
        <f t="shared" si="194"/>
        <v>2078</v>
      </c>
      <c r="O137">
        <f t="shared" si="194"/>
        <v>22999</v>
      </c>
      <c r="Q137" s="4">
        <v>1990</v>
      </c>
      <c r="R137">
        <f aca="true" t="shared" si="195" ref="R137:W137">R11+R32+R53+R95</f>
        <v>0</v>
      </c>
      <c r="S137">
        <f t="shared" si="195"/>
        <v>2</v>
      </c>
      <c r="T137">
        <f t="shared" si="195"/>
        <v>1</v>
      </c>
      <c r="U137">
        <f t="shared" si="195"/>
        <v>3</v>
      </c>
      <c r="V137">
        <f t="shared" si="195"/>
        <v>0</v>
      </c>
      <c r="W137">
        <f t="shared" si="195"/>
        <v>6</v>
      </c>
      <c r="Y137" s="4">
        <v>1990</v>
      </c>
      <c r="Z137">
        <f aca="true" t="shared" si="196" ref="Z137:AE137">Z11+Z32+Z53+Z95</f>
        <v>1</v>
      </c>
      <c r="AA137">
        <f t="shared" si="196"/>
        <v>0</v>
      </c>
      <c r="AB137">
        <f t="shared" si="196"/>
        <v>1</v>
      </c>
      <c r="AC137">
        <f t="shared" si="196"/>
        <v>0</v>
      </c>
      <c r="AD137">
        <f t="shared" si="196"/>
        <v>0</v>
      </c>
      <c r="AE137">
        <f t="shared" si="196"/>
        <v>2</v>
      </c>
      <c r="AG137" s="4">
        <v>1990</v>
      </c>
      <c r="AH137">
        <f aca="true" t="shared" si="197" ref="AH137:AM137">AH11+AH32+AH53+AH95</f>
        <v>445</v>
      </c>
      <c r="AI137">
        <f t="shared" si="197"/>
        <v>604</v>
      </c>
      <c r="AJ137">
        <f t="shared" si="197"/>
        <v>175</v>
      </c>
      <c r="AK137">
        <f t="shared" si="197"/>
        <v>555</v>
      </c>
      <c r="AL137">
        <f t="shared" si="197"/>
        <v>197</v>
      </c>
      <c r="AM137">
        <f t="shared" si="197"/>
        <v>1976</v>
      </c>
      <c r="AO137" s="4">
        <v>1990</v>
      </c>
      <c r="AP137">
        <f aca="true" t="shared" si="198" ref="AP137:AU137">AP11+AP32+AP53+AP95</f>
        <v>0</v>
      </c>
      <c r="AQ137">
        <f t="shared" si="198"/>
        <v>0</v>
      </c>
      <c r="AR137">
        <f t="shared" si="198"/>
        <v>0</v>
      </c>
      <c r="AS137">
        <f t="shared" si="198"/>
        <v>0</v>
      </c>
      <c r="AT137">
        <f t="shared" si="198"/>
        <v>0</v>
      </c>
      <c r="AU137">
        <f t="shared" si="198"/>
        <v>0</v>
      </c>
    </row>
    <row r="138" spans="1:47" ht="12.75">
      <c r="A138" s="4">
        <v>1991</v>
      </c>
      <c r="B138">
        <f t="shared" si="178"/>
        <v>2223</v>
      </c>
      <c r="C138">
        <f t="shared" si="178"/>
        <v>3218</v>
      </c>
      <c r="D138">
        <f t="shared" si="178"/>
        <v>2034</v>
      </c>
      <c r="E138">
        <f t="shared" si="178"/>
        <v>2147</v>
      </c>
      <c r="F138">
        <f t="shared" si="178"/>
        <v>1935</v>
      </c>
      <c r="G138">
        <f t="shared" si="178"/>
        <v>11557</v>
      </c>
      <c r="I138" s="4">
        <v>1991</v>
      </c>
      <c r="J138">
        <f aca="true" t="shared" si="199" ref="J138:O138">J12+J33+J54+J96</f>
        <v>2749</v>
      </c>
      <c r="K138">
        <f t="shared" si="199"/>
        <v>4935</v>
      </c>
      <c r="L138">
        <f t="shared" si="199"/>
        <v>1887</v>
      </c>
      <c r="M138">
        <f t="shared" si="199"/>
        <v>7911</v>
      </c>
      <c r="N138">
        <f t="shared" si="199"/>
        <v>1778</v>
      </c>
      <c r="O138">
        <f t="shared" si="199"/>
        <v>19260</v>
      </c>
      <c r="Q138" s="4">
        <v>1991</v>
      </c>
      <c r="R138">
        <f aca="true" t="shared" si="200" ref="R138:W138">R12+R33+R54+R96</f>
        <v>1</v>
      </c>
      <c r="S138">
        <f t="shared" si="200"/>
        <v>4</v>
      </c>
      <c r="T138">
        <f t="shared" si="200"/>
        <v>0</v>
      </c>
      <c r="U138">
        <f t="shared" si="200"/>
        <v>3</v>
      </c>
      <c r="V138">
        <f t="shared" si="200"/>
        <v>0</v>
      </c>
      <c r="W138">
        <f t="shared" si="200"/>
        <v>8</v>
      </c>
      <c r="Y138" s="4">
        <v>1991</v>
      </c>
      <c r="Z138">
        <f aca="true" t="shared" si="201" ref="Z138:AE138">Z12+Z33+Z54+Z96</f>
        <v>1</v>
      </c>
      <c r="AA138">
        <f t="shared" si="201"/>
        <v>0</v>
      </c>
      <c r="AB138">
        <f t="shared" si="201"/>
        <v>1</v>
      </c>
      <c r="AC138">
        <f t="shared" si="201"/>
        <v>0</v>
      </c>
      <c r="AD138">
        <f t="shared" si="201"/>
        <v>0</v>
      </c>
      <c r="AE138">
        <f t="shared" si="201"/>
        <v>2</v>
      </c>
      <c r="AG138" s="4">
        <v>1991</v>
      </c>
      <c r="AH138">
        <f aca="true" t="shared" si="202" ref="AH138:AM138">AH12+AH33+AH54+AH96</f>
        <v>382</v>
      </c>
      <c r="AI138">
        <f t="shared" si="202"/>
        <v>518</v>
      </c>
      <c r="AJ138">
        <f t="shared" si="202"/>
        <v>159</v>
      </c>
      <c r="AK138">
        <f t="shared" si="202"/>
        <v>388</v>
      </c>
      <c r="AL138">
        <f t="shared" si="202"/>
        <v>179</v>
      </c>
      <c r="AM138">
        <f t="shared" si="202"/>
        <v>1626</v>
      </c>
      <c r="AO138" s="4">
        <v>1991</v>
      </c>
      <c r="AP138">
        <f aca="true" t="shared" si="203" ref="AP138:AU138">AP12+AP33+AP54+AP96</f>
        <v>0</v>
      </c>
      <c r="AQ138">
        <f t="shared" si="203"/>
        <v>0</v>
      </c>
      <c r="AR138">
        <f t="shared" si="203"/>
        <v>0</v>
      </c>
      <c r="AS138">
        <f t="shared" si="203"/>
        <v>0</v>
      </c>
      <c r="AT138">
        <f t="shared" si="203"/>
        <v>0</v>
      </c>
      <c r="AU138">
        <f t="shared" si="203"/>
        <v>0</v>
      </c>
    </row>
    <row r="139" spans="1:47" ht="12.75">
      <c r="A139" s="4">
        <v>1992</v>
      </c>
      <c r="B139">
        <f t="shared" si="178"/>
        <v>2322</v>
      </c>
      <c r="C139">
        <f t="shared" si="178"/>
        <v>3477</v>
      </c>
      <c r="D139">
        <f t="shared" si="178"/>
        <v>2058</v>
      </c>
      <c r="E139">
        <f t="shared" si="178"/>
        <v>2244</v>
      </c>
      <c r="F139">
        <f t="shared" si="178"/>
        <v>1927</v>
      </c>
      <c r="G139">
        <f t="shared" si="178"/>
        <v>12028</v>
      </c>
      <c r="I139" s="4">
        <v>1992</v>
      </c>
      <c r="J139">
        <f aca="true" t="shared" si="204" ref="J139:O139">J13+J34+J55+J97</f>
        <v>2556</v>
      </c>
      <c r="K139">
        <f t="shared" si="204"/>
        <v>4480</v>
      </c>
      <c r="L139">
        <f t="shared" si="204"/>
        <v>1841</v>
      </c>
      <c r="M139">
        <f t="shared" si="204"/>
        <v>7456</v>
      </c>
      <c r="N139">
        <f t="shared" si="204"/>
        <v>1533</v>
      </c>
      <c r="O139">
        <f t="shared" si="204"/>
        <v>17866</v>
      </c>
      <c r="Q139" s="4">
        <v>1992</v>
      </c>
      <c r="R139">
        <f aca="true" t="shared" si="205" ref="R139:W139">R13+R34+R55+R97</f>
        <v>5</v>
      </c>
      <c r="S139">
        <f t="shared" si="205"/>
        <v>1</v>
      </c>
      <c r="T139">
        <f t="shared" si="205"/>
        <v>0</v>
      </c>
      <c r="U139">
        <f t="shared" si="205"/>
        <v>2</v>
      </c>
      <c r="V139">
        <f t="shared" si="205"/>
        <v>4</v>
      </c>
      <c r="W139">
        <f t="shared" si="205"/>
        <v>12</v>
      </c>
      <c r="Y139" s="4">
        <v>1992</v>
      </c>
      <c r="Z139">
        <f aca="true" t="shared" si="206" ref="Z139:AE139">Z13+Z34+Z55+Z97</f>
        <v>1</v>
      </c>
      <c r="AA139">
        <f t="shared" si="206"/>
        <v>1</v>
      </c>
      <c r="AB139">
        <f t="shared" si="206"/>
        <v>0</v>
      </c>
      <c r="AC139">
        <f t="shared" si="206"/>
        <v>2</v>
      </c>
      <c r="AD139">
        <f t="shared" si="206"/>
        <v>0</v>
      </c>
      <c r="AE139">
        <f t="shared" si="206"/>
        <v>4</v>
      </c>
      <c r="AG139" s="4">
        <v>1992</v>
      </c>
      <c r="AH139">
        <f aca="true" t="shared" si="207" ref="AH139:AM139">AH13+AH34+AH55+AH97</f>
        <v>292</v>
      </c>
      <c r="AI139">
        <f t="shared" si="207"/>
        <v>451</v>
      </c>
      <c r="AJ139">
        <f t="shared" si="207"/>
        <v>145</v>
      </c>
      <c r="AK139">
        <f t="shared" si="207"/>
        <v>366</v>
      </c>
      <c r="AL139">
        <f t="shared" si="207"/>
        <v>146</v>
      </c>
      <c r="AM139">
        <f t="shared" si="207"/>
        <v>1400</v>
      </c>
      <c r="AO139" s="4">
        <v>1992</v>
      </c>
      <c r="AP139">
        <f aca="true" t="shared" si="208" ref="AP139:AU139">AP13+AP34+AP55+AP97</f>
        <v>0</v>
      </c>
      <c r="AQ139">
        <f t="shared" si="208"/>
        <v>0</v>
      </c>
      <c r="AR139">
        <f t="shared" si="208"/>
        <v>0</v>
      </c>
      <c r="AS139">
        <f t="shared" si="208"/>
        <v>0</v>
      </c>
      <c r="AT139">
        <f t="shared" si="208"/>
        <v>0</v>
      </c>
      <c r="AU139">
        <f t="shared" si="208"/>
        <v>0</v>
      </c>
    </row>
    <row r="140" spans="1:47" ht="12.75">
      <c r="A140" s="4">
        <v>1993</v>
      </c>
      <c r="B140">
        <f aca="true" t="shared" si="209" ref="B140:G145">B14+B35+B56+B98</f>
        <v>2236</v>
      </c>
      <c r="C140">
        <f t="shared" si="209"/>
        <v>3096</v>
      </c>
      <c r="D140">
        <f t="shared" si="209"/>
        <v>1919</v>
      </c>
      <c r="E140">
        <f t="shared" si="209"/>
        <v>1832</v>
      </c>
      <c r="F140">
        <f t="shared" si="209"/>
        <v>1777</v>
      </c>
      <c r="G140">
        <f t="shared" si="209"/>
        <v>10860</v>
      </c>
      <c r="I140" s="4">
        <v>1993</v>
      </c>
      <c r="J140">
        <f aca="true" t="shared" si="210" ref="J140:O140">J14+J35+J56+J98</f>
        <v>2509</v>
      </c>
      <c r="K140">
        <f t="shared" si="210"/>
        <v>4102</v>
      </c>
      <c r="L140">
        <f t="shared" si="210"/>
        <v>1547</v>
      </c>
      <c r="M140">
        <f t="shared" si="210"/>
        <v>5644</v>
      </c>
      <c r="N140">
        <f t="shared" si="210"/>
        <v>1306</v>
      </c>
      <c r="O140">
        <f t="shared" si="210"/>
        <v>15108</v>
      </c>
      <c r="Q140" s="4">
        <v>1993</v>
      </c>
      <c r="R140">
        <f aca="true" t="shared" si="211" ref="R140:W140">R14+R35+R56+R98</f>
        <v>0</v>
      </c>
      <c r="S140">
        <f t="shared" si="211"/>
        <v>1</v>
      </c>
      <c r="T140">
        <f t="shared" si="211"/>
        <v>0</v>
      </c>
      <c r="U140">
        <f t="shared" si="211"/>
        <v>1</v>
      </c>
      <c r="V140">
        <f t="shared" si="211"/>
        <v>1</v>
      </c>
      <c r="W140">
        <f t="shared" si="211"/>
        <v>3</v>
      </c>
      <c r="Y140" s="4">
        <v>1993</v>
      </c>
      <c r="Z140">
        <f aca="true" t="shared" si="212" ref="Z140:AE140">Z14+Z35+Z56+Z98</f>
        <v>1</v>
      </c>
      <c r="AA140">
        <f t="shared" si="212"/>
        <v>1</v>
      </c>
      <c r="AB140">
        <f t="shared" si="212"/>
        <v>1</v>
      </c>
      <c r="AC140">
        <f t="shared" si="212"/>
        <v>0</v>
      </c>
      <c r="AD140">
        <f t="shared" si="212"/>
        <v>1</v>
      </c>
      <c r="AE140">
        <f t="shared" si="212"/>
        <v>4</v>
      </c>
      <c r="AG140" s="4">
        <v>1993</v>
      </c>
      <c r="AH140">
        <f aca="true" t="shared" si="213" ref="AH140:AM140">AH14+AH35+AH56+AH98</f>
        <v>253</v>
      </c>
      <c r="AI140">
        <f t="shared" si="213"/>
        <v>371</v>
      </c>
      <c r="AJ140">
        <f t="shared" si="213"/>
        <v>125</v>
      </c>
      <c r="AK140">
        <f t="shared" si="213"/>
        <v>306</v>
      </c>
      <c r="AL140">
        <f t="shared" si="213"/>
        <v>129</v>
      </c>
      <c r="AM140">
        <f t="shared" si="213"/>
        <v>1184</v>
      </c>
      <c r="AO140" s="4">
        <v>1993</v>
      </c>
      <c r="AP140">
        <f aca="true" t="shared" si="214" ref="AP140:AU140">AP14+AP35+AP56+AP98</f>
        <v>0</v>
      </c>
      <c r="AQ140">
        <f t="shared" si="214"/>
        <v>0</v>
      </c>
      <c r="AR140">
        <f t="shared" si="214"/>
        <v>0</v>
      </c>
      <c r="AS140">
        <f t="shared" si="214"/>
        <v>0</v>
      </c>
      <c r="AT140">
        <f t="shared" si="214"/>
        <v>0</v>
      </c>
      <c r="AU140">
        <f t="shared" si="214"/>
        <v>0</v>
      </c>
    </row>
    <row r="141" spans="1:47" ht="12.75">
      <c r="A141" s="4">
        <v>1994</v>
      </c>
      <c r="B141">
        <f t="shared" si="209"/>
        <v>2047</v>
      </c>
      <c r="C141">
        <f t="shared" si="209"/>
        <v>2631</v>
      </c>
      <c r="D141">
        <f t="shared" si="209"/>
        <v>1466</v>
      </c>
      <c r="E141">
        <f t="shared" si="209"/>
        <v>1344</v>
      </c>
      <c r="F141">
        <f t="shared" si="209"/>
        <v>1544</v>
      </c>
      <c r="G141">
        <f t="shared" si="209"/>
        <v>9032</v>
      </c>
      <c r="I141" s="4">
        <v>1994</v>
      </c>
      <c r="J141">
        <f aca="true" t="shared" si="215" ref="J141:O141">J15+J36+J57+J99</f>
        <v>2259</v>
      </c>
      <c r="K141">
        <f t="shared" si="215"/>
        <v>3343</v>
      </c>
      <c r="L141">
        <f t="shared" si="215"/>
        <v>1071</v>
      </c>
      <c r="M141">
        <f t="shared" si="215"/>
        <v>4291</v>
      </c>
      <c r="N141">
        <f t="shared" si="215"/>
        <v>1158</v>
      </c>
      <c r="O141">
        <f t="shared" si="215"/>
        <v>12122</v>
      </c>
      <c r="Q141" s="4">
        <v>1994</v>
      </c>
      <c r="R141">
        <f aca="true" t="shared" si="216" ref="R141:W141">R15+R36+R57+R99</f>
        <v>1</v>
      </c>
      <c r="S141">
        <f t="shared" si="216"/>
        <v>5</v>
      </c>
      <c r="T141">
        <f t="shared" si="216"/>
        <v>1</v>
      </c>
      <c r="U141">
        <f t="shared" si="216"/>
        <v>0</v>
      </c>
      <c r="V141">
        <f t="shared" si="216"/>
        <v>1</v>
      </c>
      <c r="W141">
        <f t="shared" si="216"/>
        <v>8</v>
      </c>
      <c r="Y141" s="4">
        <v>1994</v>
      </c>
      <c r="Z141">
        <f aca="true" t="shared" si="217" ref="Z141:AE141">Z15+Z36+Z57+Z99</f>
        <v>0</v>
      </c>
      <c r="AA141">
        <f t="shared" si="217"/>
        <v>0</v>
      </c>
      <c r="AB141">
        <f t="shared" si="217"/>
        <v>0</v>
      </c>
      <c r="AC141">
        <f t="shared" si="217"/>
        <v>1</v>
      </c>
      <c r="AD141">
        <f t="shared" si="217"/>
        <v>0</v>
      </c>
      <c r="AE141">
        <f t="shared" si="217"/>
        <v>1</v>
      </c>
      <c r="AG141" s="4">
        <v>1994</v>
      </c>
      <c r="AH141">
        <f aca="true" t="shared" si="218" ref="AH141:AM141">AH15+AH36+AH57+AH99</f>
        <v>384</v>
      </c>
      <c r="AI141">
        <f t="shared" si="218"/>
        <v>453</v>
      </c>
      <c r="AJ141">
        <f t="shared" si="218"/>
        <v>115</v>
      </c>
      <c r="AK141">
        <f t="shared" si="218"/>
        <v>468</v>
      </c>
      <c r="AL141">
        <f t="shared" si="218"/>
        <v>148</v>
      </c>
      <c r="AM141">
        <f t="shared" si="218"/>
        <v>1568</v>
      </c>
      <c r="AO141" s="4">
        <v>1994</v>
      </c>
      <c r="AP141">
        <f aca="true" t="shared" si="219" ref="AP141:AU141">AP15+AP36+AP57+AP99</f>
        <v>0</v>
      </c>
      <c r="AQ141">
        <f t="shared" si="219"/>
        <v>0</v>
      </c>
      <c r="AR141">
        <f t="shared" si="219"/>
        <v>0</v>
      </c>
      <c r="AS141">
        <f t="shared" si="219"/>
        <v>0</v>
      </c>
      <c r="AT141">
        <f t="shared" si="219"/>
        <v>0</v>
      </c>
      <c r="AU141">
        <f t="shared" si="219"/>
        <v>0</v>
      </c>
    </row>
    <row r="142" spans="1:47" ht="12.75">
      <c r="A142" s="4">
        <v>1995</v>
      </c>
      <c r="B142">
        <f t="shared" si="209"/>
        <v>2188</v>
      </c>
      <c r="C142">
        <f t="shared" si="209"/>
        <v>2242</v>
      </c>
      <c r="D142">
        <f t="shared" si="209"/>
        <v>926</v>
      </c>
      <c r="E142">
        <f t="shared" si="209"/>
        <v>894</v>
      </c>
      <c r="F142">
        <f t="shared" si="209"/>
        <v>1452</v>
      </c>
      <c r="G142">
        <f t="shared" si="209"/>
        <v>7702</v>
      </c>
      <c r="I142" s="4">
        <v>1995</v>
      </c>
      <c r="J142">
        <f aca="true" t="shared" si="220" ref="J142:O142">J16+J37+J58+J100</f>
        <v>2335</v>
      </c>
      <c r="K142">
        <f t="shared" si="220"/>
        <v>2965</v>
      </c>
      <c r="L142">
        <f t="shared" si="220"/>
        <v>643</v>
      </c>
      <c r="M142">
        <f t="shared" si="220"/>
        <v>3062</v>
      </c>
      <c r="N142">
        <f t="shared" si="220"/>
        <v>1115</v>
      </c>
      <c r="O142">
        <f t="shared" si="220"/>
        <v>10120</v>
      </c>
      <c r="Q142" s="4">
        <v>1995</v>
      </c>
      <c r="R142">
        <f aca="true" t="shared" si="221" ref="R142:W142">R16+R37+R58+R100</f>
        <v>1</v>
      </c>
      <c r="S142">
        <f t="shared" si="221"/>
        <v>2</v>
      </c>
      <c r="T142">
        <f t="shared" si="221"/>
        <v>1</v>
      </c>
      <c r="U142">
        <f t="shared" si="221"/>
        <v>1</v>
      </c>
      <c r="V142">
        <f t="shared" si="221"/>
        <v>4</v>
      </c>
      <c r="W142">
        <f t="shared" si="221"/>
        <v>9</v>
      </c>
      <c r="Y142" s="4">
        <v>1995</v>
      </c>
      <c r="Z142">
        <f aca="true" t="shared" si="222" ref="Z142:AE142">Z16+Z37+Z58+Z100</f>
        <v>0</v>
      </c>
      <c r="AA142">
        <f t="shared" si="222"/>
        <v>0</v>
      </c>
      <c r="AB142">
        <f t="shared" si="222"/>
        <v>0</v>
      </c>
      <c r="AC142">
        <f t="shared" si="222"/>
        <v>1</v>
      </c>
      <c r="AD142">
        <f t="shared" si="222"/>
        <v>0</v>
      </c>
      <c r="AE142">
        <f t="shared" si="222"/>
        <v>1</v>
      </c>
      <c r="AG142" s="4">
        <v>1995</v>
      </c>
      <c r="AH142">
        <f aca="true" t="shared" si="223" ref="AH142:AM142">AH16+AH37+AH58+AH100</f>
        <v>487</v>
      </c>
      <c r="AI142">
        <f t="shared" si="223"/>
        <v>507</v>
      </c>
      <c r="AJ142">
        <f t="shared" si="223"/>
        <v>98</v>
      </c>
      <c r="AK142">
        <f t="shared" si="223"/>
        <v>344</v>
      </c>
      <c r="AL142">
        <f t="shared" si="223"/>
        <v>188</v>
      </c>
      <c r="AM142">
        <f t="shared" si="223"/>
        <v>1624</v>
      </c>
      <c r="AO142" s="4">
        <v>1995</v>
      </c>
      <c r="AP142">
        <f aca="true" t="shared" si="224" ref="AP142:AU142">AP16+AP37+AP58+AP100</f>
        <v>0</v>
      </c>
      <c r="AQ142">
        <f t="shared" si="224"/>
        <v>0</v>
      </c>
      <c r="AR142">
        <f t="shared" si="224"/>
        <v>0</v>
      </c>
      <c r="AS142">
        <f t="shared" si="224"/>
        <v>0</v>
      </c>
      <c r="AT142">
        <f t="shared" si="224"/>
        <v>0</v>
      </c>
      <c r="AU142">
        <f t="shared" si="224"/>
        <v>0</v>
      </c>
    </row>
    <row r="143" spans="1:47" ht="12.75">
      <c r="A143" s="4">
        <v>1996</v>
      </c>
      <c r="B143">
        <f t="shared" si="209"/>
        <v>2239</v>
      </c>
      <c r="C143">
        <f t="shared" si="209"/>
        <v>2374</v>
      </c>
      <c r="D143">
        <f t="shared" si="209"/>
        <v>826</v>
      </c>
      <c r="E143">
        <f t="shared" si="209"/>
        <v>803</v>
      </c>
      <c r="F143">
        <f t="shared" si="209"/>
        <v>1628</v>
      </c>
      <c r="G143">
        <f t="shared" si="209"/>
        <v>7870</v>
      </c>
      <c r="I143" s="4">
        <v>1996</v>
      </c>
      <c r="J143">
        <f aca="true" t="shared" si="225" ref="J143:O143">J17+J38+J59+J101</f>
        <v>2309</v>
      </c>
      <c r="K143">
        <f t="shared" si="225"/>
        <v>2826</v>
      </c>
      <c r="L143">
        <f t="shared" si="225"/>
        <v>609</v>
      </c>
      <c r="M143">
        <f t="shared" si="225"/>
        <v>3081</v>
      </c>
      <c r="N143">
        <f t="shared" si="225"/>
        <v>1087</v>
      </c>
      <c r="O143">
        <f t="shared" si="225"/>
        <v>9912</v>
      </c>
      <c r="Q143" s="4">
        <v>1996</v>
      </c>
      <c r="R143">
        <f aca="true" t="shared" si="226" ref="R143:W143">R17+R38+R59+R101</f>
        <v>1</v>
      </c>
      <c r="S143">
        <f t="shared" si="226"/>
        <v>3</v>
      </c>
      <c r="T143">
        <f t="shared" si="226"/>
        <v>3</v>
      </c>
      <c r="U143">
        <f t="shared" si="226"/>
        <v>0</v>
      </c>
      <c r="V143">
        <f t="shared" si="226"/>
        <v>0</v>
      </c>
      <c r="W143">
        <f t="shared" si="226"/>
        <v>7</v>
      </c>
      <c r="Y143" s="4">
        <v>1996</v>
      </c>
      <c r="Z143">
        <f aca="true" t="shared" si="227" ref="Z143:AE143">Z17+Z38+Z59+Z101</f>
        <v>0</v>
      </c>
      <c r="AA143">
        <f t="shared" si="227"/>
        <v>0</v>
      </c>
      <c r="AB143">
        <f t="shared" si="227"/>
        <v>0</v>
      </c>
      <c r="AC143">
        <f t="shared" si="227"/>
        <v>0</v>
      </c>
      <c r="AD143">
        <f t="shared" si="227"/>
        <v>0</v>
      </c>
      <c r="AE143">
        <f t="shared" si="227"/>
        <v>0</v>
      </c>
      <c r="AG143" s="4">
        <v>1996</v>
      </c>
      <c r="AH143">
        <f aca="true" t="shared" si="228" ref="AH143:AM143">AH17+AH38+AH59+AH101</f>
        <v>601</v>
      </c>
      <c r="AI143">
        <f t="shared" si="228"/>
        <v>596</v>
      </c>
      <c r="AJ143">
        <f t="shared" si="228"/>
        <v>100</v>
      </c>
      <c r="AK143">
        <f t="shared" si="228"/>
        <v>354</v>
      </c>
      <c r="AL143">
        <f t="shared" si="228"/>
        <v>193</v>
      </c>
      <c r="AM143">
        <f t="shared" si="228"/>
        <v>1844</v>
      </c>
      <c r="AO143" s="4">
        <v>1996</v>
      </c>
      <c r="AP143">
        <f aca="true" t="shared" si="229" ref="AP143:AU143">AP17+AP38+AP59+AP101</f>
        <v>0</v>
      </c>
      <c r="AQ143">
        <f t="shared" si="229"/>
        <v>0</v>
      </c>
      <c r="AR143">
        <f t="shared" si="229"/>
        <v>0</v>
      </c>
      <c r="AS143">
        <f t="shared" si="229"/>
        <v>0</v>
      </c>
      <c r="AT143">
        <f t="shared" si="229"/>
        <v>0</v>
      </c>
      <c r="AU143">
        <f t="shared" si="229"/>
        <v>0</v>
      </c>
    </row>
    <row r="144" spans="1:47" ht="12.75">
      <c r="A144" s="4">
        <v>1997</v>
      </c>
      <c r="B144">
        <f t="shared" si="209"/>
        <v>2177</v>
      </c>
      <c r="C144">
        <f t="shared" si="209"/>
        <v>2551</v>
      </c>
      <c r="D144">
        <f t="shared" si="209"/>
        <v>779</v>
      </c>
      <c r="E144">
        <f t="shared" si="209"/>
        <v>777</v>
      </c>
      <c r="F144">
        <f t="shared" si="209"/>
        <v>1666</v>
      </c>
      <c r="G144">
        <f t="shared" si="209"/>
        <v>7950</v>
      </c>
      <c r="I144" s="4">
        <v>1997</v>
      </c>
      <c r="J144">
        <f aca="true" t="shared" si="230" ref="J144:O144">J18+J39+J60+J102</f>
        <v>2373</v>
      </c>
      <c r="K144">
        <f t="shared" si="230"/>
        <v>3122</v>
      </c>
      <c r="L144">
        <f t="shared" si="230"/>
        <v>609</v>
      </c>
      <c r="M144">
        <f t="shared" si="230"/>
        <v>3229</v>
      </c>
      <c r="N144">
        <f t="shared" si="230"/>
        <v>1305</v>
      </c>
      <c r="O144">
        <f t="shared" si="230"/>
        <v>10638</v>
      </c>
      <c r="Q144" s="4">
        <v>1997</v>
      </c>
      <c r="R144">
        <f aca="true" t="shared" si="231" ref="R144:W144">R18+R39+R60+R102</f>
        <v>4</v>
      </c>
      <c r="S144">
        <f t="shared" si="231"/>
        <v>5</v>
      </c>
      <c r="T144">
        <f t="shared" si="231"/>
        <v>0</v>
      </c>
      <c r="U144">
        <f t="shared" si="231"/>
        <v>2</v>
      </c>
      <c r="V144">
        <f t="shared" si="231"/>
        <v>0</v>
      </c>
      <c r="W144">
        <f t="shared" si="231"/>
        <v>11</v>
      </c>
      <c r="Y144" s="4">
        <v>1997</v>
      </c>
      <c r="Z144">
        <f aca="true" t="shared" si="232" ref="Z144:AE144">Z18+Z39+Z60+Z102</f>
        <v>0</v>
      </c>
      <c r="AA144">
        <f t="shared" si="232"/>
        <v>1</v>
      </c>
      <c r="AB144">
        <f t="shared" si="232"/>
        <v>0</v>
      </c>
      <c r="AC144">
        <f t="shared" si="232"/>
        <v>0</v>
      </c>
      <c r="AD144">
        <f t="shared" si="232"/>
        <v>0</v>
      </c>
      <c r="AE144">
        <f t="shared" si="232"/>
        <v>1</v>
      </c>
      <c r="AG144" s="4">
        <v>1997</v>
      </c>
      <c r="AH144">
        <f aca="true" t="shared" si="233" ref="AH144:AM144">AH18+AH39+AH60+AH102</f>
        <v>577</v>
      </c>
      <c r="AI144">
        <f t="shared" si="233"/>
        <v>609</v>
      </c>
      <c r="AJ144">
        <f t="shared" si="233"/>
        <v>105</v>
      </c>
      <c r="AK144">
        <f t="shared" si="233"/>
        <v>379</v>
      </c>
      <c r="AL144">
        <f t="shared" si="233"/>
        <v>217</v>
      </c>
      <c r="AM144">
        <f t="shared" si="233"/>
        <v>1887</v>
      </c>
      <c r="AO144" s="4">
        <v>1997</v>
      </c>
      <c r="AP144">
        <f aca="true" t="shared" si="234" ref="AP144:AU144">AP18+AP39+AP60+AP102</f>
        <v>0</v>
      </c>
      <c r="AQ144">
        <f t="shared" si="234"/>
        <v>0</v>
      </c>
      <c r="AR144">
        <f t="shared" si="234"/>
        <v>0</v>
      </c>
      <c r="AS144">
        <f t="shared" si="234"/>
        <v>0</v>
      </c>
      <c r="AT144">
        <f t="shared" si="234"/>
        <v>0</v>
      </c>
      <c r="AU144">
        <f t="shared" si="234"/>
        <v>0</v>
      </c>
    </row>
    <row r="145" spans="1:47" ht="12.75">
      <c r="A145" s="4">
        <v>1998</v>
      </c>
      <c r="B145">
        <f t="shared" si="209"/>
        <v>2282</v>
      </c>
      <c r="C145">
        <f t="shared" si="209"/>
        <v>2384</v>
      </c>
      <c r="D145">
        <f t="shared" si="209"/>
        <v>798</v>
      </c>
      <c r="E145">
        <f t="shared" si="209"/>
        <v>919</v>
      </c>
      <c r="F145">
        <f t="shared" si="209"/>
        <v>1744</v>
      </c>
      <c r="G145">
        <f t="shared" si="209"/>
        <v>8127</v>
      </c>
      <c r="I145" s="4">
        <v>1998</v>
      </c>
      <c r="J145">
        <f aca="true" t="shared" si="235" ref="J145:O145">J19+J40+J61+J103</f>
        <v>2277</v>
      </c>
      <c r="K145">
        <f t="shared" si="235"/>
        <v>2924</v>
      </c>
      <c r="L145">
        <f t="shared" si="235"/>
        <v>676</v>
      </c>
      <c r="M145">
        <f t="shared" si="235"/>
        <v>3826</v>
      </c>
      <c r="N145">
        <f t="shared" si="235"/>
        <v>1220</v>
      </c>
      <c r="O145">
        <f t="shared" si="235"/>
        <v>10923</v>
      </c>
      <c r="Q145" s="4">
        <v>1998</v>
      </c>
      <c r="R145">
        <f aca="true" t="shared" si="236" ref="R145:W145">R19+R40+R61+R103</f>
        <v>5</v>
      </c>
      <c r="S145">
        <f t="shared" si="236"/>
        <v>5</v>
      </c>
      <c r="T145">
        <f t="shared" si="236"/>
        <v>0</v>
      </c>
      <c r="U145">
        <f t="shared" si="236"/>
        <v>0</v>
      </c>
      <c r="V145">
        <f t="shared" si="236"/>
        <v>1</v>
      </c>
      <c r="W145">
        <f t="shared" si="236"/>
        <v>11</v>
      </c>
      <c r="Y145" s="4">
        <v>1998</v>
      </c>
      <c r="Z145">
        <f aca="true" t="shared" si="237" ref="Z145:AE145">Z19+Z40+Z61+Z103</f>
        <v>1</v>
      </c>
      <c r="AA145">
        <f t="shared" si="237"/>
        <v>4</v>
      </c>
      <c r="AB145">
        <f t="shared" si="237"/>
        <v>0</v>
      </c>
      <c r="AC145">
        <f t="shared" si="237"/>
        <v>0</v>
      </c>
      <c r="AD145">
        <f t="shared" si="237"/>
        <v>0</v>
      </c>
      <c r="AE145">
        <f t="shared" si="237"/>
        <v>5</v>
      </c>
      <c r="AG145" s="4">
        <v>1998</v>
      </c>
      <c r="AH145">
        <f aca="true" t="shared" si="238" ref="AH145:AM145">AH19+AH40+AH61+AH103</f>
        <v>615</v>
      </c>
      <c r="AI145">
        <f t="shared" si="238"/>
        <v>586</v>
      </c>
      <c r="AJ145">
        <f t="shared" si="238"/>
        <v>109</v>
      </c>
      <c r="AK145">
        <f t="shared" si="238"/>
        <v>351</v>
      </c>
      <c r="AL145">
        <f t="shared" si="238"/>
        <v>241</v>
      </c>
      <c r="AM145">
        <f t="shared" si="238"/>
        <v>1902</v>
      </c>
      <c r="AO145" s="4">
        <v>1998</v>
      </c>
      <c r="AP145">
        <f aca="true" t="shared" si="239" ref="AP145:AU145">AP19+AP40+AP61+AP103</f>
        <v>0</v>
      </c>
      <c r="AQ145">
        <f t="shared" si="239"/>
        <v>0</v>
      </c>
      <c r="AR145">
        <f t="shared" si="239"/>
        <v>0</v>
      </c>
      <c r="AS145">
        <f t="shared" si="239"/>
        <v>0</v>
      </c>
      <c r="AT145">
        <f t="shared" si="239"/>
        <v>0</v>
      </c>
      <c r="AU145">
        <f t="shared" si="239"/>
        <v>0</v>
      </c>
    </row>
    <row r="146" spans="1:47" ht="12.75">
      <c r="A146" s="4">
        <v>1999</v>
      </c>
      <c r="B146">
        <f aca="true" t="shared" si="240" ref="B146:G146">B20+B41+B62+B104</f>
        <v>2212</v>
      </c>
      <c r="C146">
        <f t="shared" si="240"/>
        <v>2426</v>
      </c>
      <c r="D146">
        <f t="shared" si="240"/>
        <v>859</v>
      </c>
      <c r="E146">
        <f t="shared" si="240"/>
        <v>1135</v>
      </c>
      <c r="F146">
        <f t="shared" si="240"/>
        <v>1940</v>
      </c>
      <c r="G146">
        <f t="shared" si="240"/>
        <v>8572</v>
      </c>
      <c r="I146" s="4">
        <v>1999</v>
      </c>
      <c r="J146">
        <f aca="true" t="shared" si="241" ref="J146:O146">J20+J41+J62+J104</f>
        <v>2265</v>
      </c>
      <c r="K146">
        <f t="shared" si="241"/>
        <v>2789</v>
      </c>
      <c r="L146">
        <f t="shared" si="241"/>
        <v>796</v>
      </c>
      <c r="M146">
        <f t="shared" si="241"/>
        <v>4509</v>
      </c>
      <c r="N146">
        <f t="shared" si="241"/>
        <v>1352</v>
      </c>
      <c r="O146">
        <f t="shared" si="241"/>
        <v>11711</v>
      </c>
      <c r="Q146" s="4">
        <v>1999</v>
      </c>
      <c r="R146">
        <f aca="true" t="shared" si="242" ref="R146:W146">R20+R41+R62+R104</f>
        <v>2</v>
      </c>
      <c r="S146">
        <f t="shared" si="242"/>
        <v>5</v>
      </c>
      <c r="T146">
        <f t="shared" si="242"/>
        <v>4</v>
      </c>
      <c r="U146">
        <f t="shared" si="242"/>
        <v>2</v>
      </c>
      <c r="V146">
        <f t="shared" si="242"/>
        <v>1</v>
      </c>
      <c r="W146">
        <f t="shared" si="242"/>
        <v>14</v>
      </c>
      <c r="Y146" s="4">
        <v>1999</v>
      </c>
      <c r="Z146">
        <f aca="true" t="shared" si="243" ref="Z146:AE146">Z20+Z41+Z62+Z104</f>
        <v>0</v>
      </c>
      <c r="AA146">
        <f t="shared" si="243"/>
        <v>1</v>
      </c>
      <c r="AB146">
        <f t="shared" si="243"/>
        <v>0</v>
      </c>
      <c r="AC146">
        <f t="shared" si="243"/>
        <v>0</v>
      </c>
      <c r="AD146">
        <f t="shared" si="243"/>
        <v>0</v>
      </c>
      <c r="AE146">
        <f t="shared" si="243"/>
        <v>1</v>
      </c>
      <c r="AG146" s="4">
        <v>1999</v>
      </c>
      <c r="AH146">
        <f aca="true" t="shared" si="244" ref="AH146:AM146">AH20+AH41+AH62+AH104</f>
        <v>635</v>
      </c>
      <c r="AI146">
        <f t="shared" si="244"/>
        <v>589</v>
      </c>
      <c r="AJ146">
        <f t="shared" si="244"/>
        <v>131</v>
      </c>
      <c r="AK146">
        <f t="shared" si="244"/>
        <v>389</v>
      </c>
      <c r="AL146">
        <f t="shared" si="244"/>
        <v>280</v>
      </c>
      <c r="AM146">
        <f t="shared" si="244"/>
        <v>2024</v>
      </c>
      <c r="AO146" s="4">
        <v>1999</v>
      </c>
      <c r="AP146">
        <f aca="true" t="shared" si="245" ref="AP146:AU146">AP20+AP41+AP62+AP104</f>
        <v>0</v>
      </c>
      <c r="AQ146">
        <f t="shared" si="245"/>
        <v>0</v>
      </c>
      <c r="AR146">
        <f t="shared" si="245"/>
        <v>0</v>
      </c>
      <c r="AS146">
        <f t="shared" si="245"/>
        <v>0</v>
      </c>
      <c r="AT146">
        <f t="shared" si="245"/>
        <v>0</v>
      </c>
      <c r="AU146">
        <f t="shared" si="245"/>
        <v>0</v>
      </c>
    </row>
    <row r="147" spans="1:47" ht="12.75">
      <c r="A147" s="4" t="s">
        <v>13</v>
      </c>
      <c r="B147">
        <f aca="true" t="shared" si="246" ref="B147:G147">B21+B42+B63+B105</f>
        <v>28707</v>
      </c>
      <c r="C147">
        <f t="shared" si="246"/>
        <v>39010</v>
      </c>
      <c r="D147">
        <f t="shared" si="246"/>
        <v>20606</v>
      </c>
      <c r="E147">
        <f t="shared" si="246"/>
        <v>21944</v>
      </c>
      <c r="F147">
        <f t="shared" si="246"/>
        <v>24092</v>
      </c>
      <c r="G147">
        <f t="shared" si="246"/>
        <v>134359</v>
      </c>
      <c r="I147" s="4" t="s">
        <v>13</v>
      </c>
      <c r="J147">
        <f aca="true" t="shared" si="247" ref="J147:O147">J21+J42+J63+J105</f>
        <v>31590</v>
      </c>
      <c r="K147">
        <f t="shared" si="247"/>
        <v>53245</v>
      </c>
      <c r="L147">
        <f t="shared" si="247"/>
        <v>19086</v>
      </c>
      <c r="M147">
        <f t="shared" si="247"/>
        <v>71235</v>
      </c>
      <c r="N147">
        <f t="shared" si="247"/>
        <v>21678</v>
      </c>
      <c r="O147">
        <f t="shared" si="247"/>
        <v>196834</v>
      </c>
      <c r="Q147" s="4" t="s">
        <v>13</v>
      </c>
      <c r="R147">
        <f aca="true" t="shared" si="248" ref="R147:W147">R21+R42+R63+R105</f>
        <v>30</v>
      </c>
      <c r="S147">
        <f t="shared" si="248"/>
        <v>51</v>
      </c>
      <c r="T147">
        <f t="shared" si="248"/>
        <v>16</v>
      </c>
      <c r="U147">
        <f t="shared" si="248"/>
        <v>18</v>
      </c>
      <c r="V147">
        <f t="shared" si="248"/>
        <v>18</v>
      </c>
      <c r="W147">
        <f t="shared" si="248"/>
        <v>133</v>
      </c>
      <c r="Y147" s="4" t="s">
        <v>13</v>
      </c>
      <c r="Z147">
        <f aca="true" t="shared" si="249" ref="Z147:AE147">Z21+Z42+Z63+Z105</f>
        <v>6</v>
      </c>
      <c r="AA147">
        <f t="shared" si="249"/>
        <v>10</v>
      </c>
      <c r="AB147">
        <f t="shared" si="249"/>
        <v>3</v>
      </c>
      <c r="AC147">
        <f t="shared" si="249"/>
        <v>4</v>
      </c>
      <c r="AD147">
        <f t="shared" si="249"/>
        <v>4</v>
      </c>
      <c r="AE147">
        <f t="shared" si="249"/>
        <v>27</v>
      </c>
      <c r="AG147" s="4" t="s">
        <v>13</v>
      </c>
      <c r="AH147">
        <f aca="true" t="shared" si="250" ref="AH147:AM147">AH21+AH42+AH63+AH105</f>
        <v>5796</v>
      </c>
      <c r="AI147">
        <f t="shared" si="250"/>
        <v>6926</v>
      </c>
      <c r="AJ147">
        <f t="shared" si="250"/>
        <v>1856</v>
      </c>
      <c r="AK147">
        <f t="shared" si="250"/>
        <v>5928</v>
      </c>
      <c r="AL147">
        <f t="shared" si="250"/>
        <v>2985</v>
      </c>
      <c r="AM147">
        <f t="shared" si="250"/>
        <v>23491</v>
      </c>
      <c r="AO147" s="4" t="s">
        <v>13</v>
      </c>
      <c r="AP147">
        <f aca="true" t="shared" si="251" ref="AP147:AU147">AP21+AP42+AP63+AP105</f>
        <v>0</v>
      </c>
      <c r="AQ147">
        <f t="shared" si="251"/>
        <v>0</v>
      </c>
      <c r="AR147">
        <f t="shared" si="251"/>
        <v>0</v>
      </c>
      <c r="AS147">
        <f t="shared" si="251"/>
        <v>0</v>
      </c>
      <c r="AT147">
        <f t="shared" si="251"/>
        <v>0</v>
      </c>
      <c r="AU147">
        <f t="shared" si="251"/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6"/>
  <sheetViews>
    <sheetView workbookViewId="0" topLeftCell="A287">
      <selection activeCell="B295" sqref="B295:D311"/>
    </sheetView>
  </sheetViews>
  <sheetFormatPr defaultColWidth="9.140625" defaultRowHeight="12.75"/>
  <cols>
    <col min="1" max="1" width="9.140625" style="1" customWidth="1"/>
  </cols>
  <sheetData>
    <row r="1" spans="1:11" ht="12.75">
      <c r="A1" s="1">
        <v>1983</v>
      </c>
      <c r="J1" t="s">
        <v>39</v>
      </c>
      <c r="K1" t="s">
        <v>40</v>
      </c>
    </row>
    <row r="2" spans="1:16" ht="12.75">
      <c r="A2" s="1">
        <v>1984</v>
      </c>
      <c r="K2">
        <v>1985</v>
      </c>
      <c r="L2" s="2">
        <v>1563</v>
      </c>
      <c r="M2" s="2">
        <v>2102</v>
      </c>
      <c r="N2" s="2">
        <v>1349</v>
      </c>
      <c r="O2" s="2">
        <v>1080</v>
      </c>
      <c r="P2" s="2">
        <v>1074</v>
      </c>
    </row>
    <row r="3" spans="1:16" ht="12.75">
      <c r="A3" s="1">
        <v>1985</v>
      </c>
      <c r="B3" s="2">
        <v>1563</v>
      </c>
      <c r="C3" s="2">
        <v>1312</v>
      </c>
      <c r="D3" s="2">
        <v>2875</v>
      </c>
      <c r="E3" s="2">
        <v>2102</v>
      </c>
      <c r="F3" s="2">
        <v>2498</v>
      </c>
      <c r="G3" s="2">
        <v>4600</v>
      </c>
      <c r="K3">
        <v>1988</v>
      </c>
      <c r="L3" s="2">
        <v>2210</v>
      </c>
      <c r="M3" s="2">
        <v>3576</v>
      </c>
      <c r="N3" s="2">
        <v>2282</v>
      </c>
      <c r="O3" s="2">
        <v>2383</v>
      </c>
      <c r="P3" s="2">
        <v>2005</v>
      </c>
    </row>
    <row r="4" spans="1:16" ht="12.75">
      <c r="A4" s="1">
        <v>1986</v>
      </c>
      <c r="K4">
        <v>1989</v>
      </c>
      <c r="L4" s="2">
        <v>2345</v>
      </c>
      <c r="M4" s="2">
        <v>4239</v>
      </c>
      <c r="N4" s="2">
        <v>2713</v>
      </c>
      <c r="O4" s="2">
        <v>3301</v>
      </c>
      <c r="P4" s="2">
        <v>2258</v>
      </c>
    </row>
    <row r="5" spans="1:16" ht="12.75">
      <c r="A5" s="1">
        <v>1987</v>
      </c>
      <c r="K5">
        <v>1990</v>
      </c>
      <c r="L5" s="2">
        <v>2410</v>
      </c>
      <c r="M5" s="2">
        <v>3905</v>
      </c>
      <c r="N5" s="2">
        <v>2372</v>
      </c>
      <c r="O5" s="2">
        <v>3133</v>
      </c>
      <c r="P5" s="2">
        <v>2297</v>
      </c>
    </row>
    <row r="6" spans="1:16" ht="12.75">
      <c r="A6" s="1">
        <v>1988</v>
      </c>
      <c r="B6" s="2">
        <v>2210</v>
      </c>
      <c r="C6" s="2">
        <v>2398</v>
      </c>
      <c r="D6" s="2">
        <v>4608</v>
      </c>
      <c r="E6" s="2">
        <v>3576</v>
      </c>
      <c r="F6" s="2">
        <v>5730</v>
      </c>
      <c r="G6" s="2">
        <v>9306</v>
      </c>
      <c r="K6">
        <v>1991</v>
      </c>
      <c r="L6" s="2">
        <v>2271</v>
      </c>
      <c r="M6" s="2">
        <v>3271</v>
      </c>
      <c r="N6" s="2">
        <v>2125</v>
      </c>
      <c r="O6" s="2">
        <v>2289</v>
      </c>
      <c r="P6" s="2">
        <v>2014</v>
      </c>
    </row>
    <row r="7" spans="1:16" ht="12.75">
      <c r="A7" s="1">
        <v>1989</v>
      </c>
      <c r="B7" s="2">
        <v>2345</v>
      </c>
      <c r="C7" s="2">
        <v>2947</v>
      </c>
      <c r="D7" s="2">
        <v>5292</v>
      </c>
      <c r="E7" s="2">
        <v>4239</v>
      </c>
      <c r="F7" s="2">
        <v>6675</v>
      </c>
      <c r="G7" s="2">
        <v>10914</v>
      </c>
      <c r="K7">
        <v>1992</v>
      </c>
      <c r="L7" s="2">
        <v>2332</v>
      </c>
      <c r="M7" s="2">
        <v>3412</v>
      </c>
      <c r="N7" s="2">
        <v>2078</v>
      </c>
      <c r="O7" s="2">
        <v>2306</v>
      </c>
      <c r="P7" s="2">
        <v>1953</v>
      </c>
    </row>
    <row r="8" spans="1:16" ht="12.75">
      <c r="A8" s="1">
        <v>1990</v>
      </c>
      <c r="B8" s="2">
        <v>2410</v>
      </c>
      <c r="C8" s="2">
        <v>2961</v>
      </c>
      <c r="D8" s="2">
        <v>5371</v>
      </c>
      <c r="E8" s="2">
        <v>3905</v>
      </c>
      <c r="F8" s="2">
        <v>5853</v>
      </c>
      <c r="G8" s="2">
        <v>9758</v>
      </c>
      <c r="K8">
        <v>1993</v>
      </c>
      <c r="L8" s="2">
        <v>2247</v>
      </c>
      <c r="M8" s="2">
        <v>2932</v>
      </c>
      <c r="N8" s="2">
        <v>1813</v>
      </c>
      <c r="O8" s="2">
        <v>1847</v>
      </c>
      <c r="P8" s="2">
        <v>1743</v>
      </c>
    </row>
    <row r="9" spans="1:16" ht="12.75">
      <c r="A9" s="1">
        <v>1991</v>
      </c>
      <c r="B9" s="2">
        <v>2271</v>
      </c>
      <c r="C9" s="2">
        <v>2812</v>
      </c>
      <c r="D9" s="2">
        <v>5083</v>
      </c>
      <c r="E9" s="2">
        <v>3271</v>
      </c>
      <c r="F9" s="2">
        <v>4953</v>
      </c>
      <c r="G9" s="2">
        <v>8224</v>
      </c>
      <c r="K9">
        <v>1994</v>
      </c>
      <c r="L9" s="2">
        <v>2043</v>
      </c>
      <c r="M9" s="2">
        <v>2478</v>
      </c>
      <c r="N9" s="2">
        <v>1439</v>
      </c>
      <c r="O9" s="2">
        <v>1369</v>
      </c>
      <c r="P9" s="2">
        <v>1471</v>
      </c>
    </row>
    <row r="10" spans="1:16" ht="12.75">
      <c r="A10" s="1">
        <v>1992</v>
      </c>
      <c r="B10" s="2">
        <v>2332</v>
      </c>
      <c r="C10" s="2">
        <v>2575</v>
      </c>
      <c r="D10" s="2">
        <v>4907</v>
      </c>
      <c r="E10" s="2">
        <v>3412</v>
      </c>
      <c r="F10" s="2">
        <v>4223</v>
      </c>
      <c r="G10" s="2">
        <v>7635</v>
      </c>
      <c r="K10">
        <v>1995</v>
      </c>
      <c r="L10" s="2">
        <v>2160</v>
      </c>
      <c r="M10" s="2">
        <v>2154</v>
      </c>
      <c r="N10">
        <v>933</v>
      </c>
      <c r="O10">
        <v>961</v>
      </c>
      <c r="P10" s="2">
        <v>1420</v>
      </c>
    </row>
    <row r="11" spans="1:16" ht="12.75">
      <c r="A11" s="1">
        <v>1993</v>
      </c>
      <c r="B11" s="2">
        <v>2247</v>
      </c>
      <c r="C11" s="2">
        <v>2470</v>
      </c>
      <c r="D11" s="2">
        <v>4717</v>
      </c>
      <c r="E11" s="2">
        <v>2932</v>
      </c>
      <c r="F11" s="2">
        <v>3736</v>
      </c>
      <c r="G11" s="2">
        <v>6668</v>
      </c>
      <c r="K11">
        <v>1996</v>
      </c>
      <c r="L11" s="2">
        <v>2288</v>
      </c>
      <c r="M11" s="2">
        <v>2433</v>
      </c>
      <c r="N11">
        <v>907</v>
      </c>
      <c r="O11">
        <v>944</v>
      </c>
      <c r="P11" s="2">
        <v>1698</v>
      </c>
    </row>
    <row r="12" spans="1:16" ht="12.75">
      <c r="A12" s="1">
        <v>1994</v>
      </c>
      <c r="B12" s="2">
        <v>2043</v>
      </c>
      <c r="C12" s="2">
        <v>2216</v>
      </c>
      <c r="D12" s="2">
        <v>4259</v>
      </c>
      <c r="E12" s="2">
        <v>2478</v>
      </c>
      <c r="F12" s="2">
        <v>3054</v>
      </c>
      <c r="G12" s="2">
        <v>5532</v>
      </c>
      <c r="K12">
        <v>1997</v>
      </c>
      <c r="L12" s="2">
        <v>2235</v>
      </c>
      <c r="M12" s="2">
        <v>2629</v>
      </c>
      <c r="N12">
        <v>875</v>
      </c>
      <c r="O12">
        <v>942</v>
      </c>
      <c r="P12" s="2">
        <v>1764</v>
      </c>
    </row>
    <row r="13" spans="1:16" ht="12.75">
      <c r="A13" s="1">
        <v>1995</v>
      </c>
      <c r="B13" s="2">
        <v>2160</v>
      </c>
      <c r="C13" s="2">
        <v>2291</v>
      </c>
      <c r="D13" s="2">
        <v>4451</v>
      </c>
      <c r="E13" s="2">
        <v>2154</v>
      </c>
      <c r="F13" s="2">
        <v>2806</v>
      </c>
      <c r="G13" s="2">
        <v>4960</v>
      </c>
      <c r="K13">
        <v>1998</v>
      </c>
      <c r="L13" s="2">
        <v>2324</v>
      </c>
      <c r="M13" s="2">
        <v>2443</v>
      </c>
      <c r="N13">
        <v>912</v>
      </c>
      <c r="O13" s="2">
        <v>1100</v>
      </c>
      <c r="P13" s="2">
        <v>1878</v>
      </c>
    </row>
    <row r="14" spans="1:16" ht="12.75">
      <c r="A14" s="1">
        <v>1996</v>
      </c>
      <c r="B14" s="2">
        <v>2288</v>
      </c>
      <c r="C14" s="2">
        <v>2333</v>
      </c>
      <c r="D14" s="2">
        <v>4621</v>
      </c>
      <c r="E14" s="2">
        <v>2433</v>
      </c>
      <c r="F14" s="2">
        <v>2843</v>
      </c>
      <c r="G14" s="2">
        <v>5276</v>
      </c>
      <c r="K14">
        <v>1999</v>
      </c>
      <c r="L14" s="2">
        <v>2274</v>
      </c>
      <c r="M14" s="2">
        <v>2529</v>
      </c>
      <c r="N14">
        <v>988</v>
      </c>
      <c r="O14" s="2">
        <v>1341</v>
      </c>
      <c r="P14" s="2">
        <v>2092</v>
      </c>
    </row>
    <row r="15" spans="1:11" ht="12.75">
      <c r="A15" s="1">
        <v>1997</v>
      </c>
      <c r="B15" s="2">
        <v>2235</v>
      </c>
      <c r="C15" s="2">
        <v>2423</v>
      </c>
      <c r="D15" s="2">
        <v>4658</v>
      </c>
      <c r="E15" s="2">
        <v>2629</v>
      </c>
      <c r="F15" s="2">
        <v>3175</v>
      </c>
      <c r="G15" s="2">
        <v>5804</v>
      </c>
      <c r="K15" t="s">
        <v>41</v>
      </c>
    </row>
    <row r="16" spans="1:16" ht="12.75">
      <c r="A16" s="1">
        <v>1998</v>
      </c>
      <c r="B16" s="2">
        <v>2324</v>
      </c>
      <c r="C16" s="2">
        <v>2337</v>
      </c>
      <c r="D16" s="2">
        <v>4661</v>
      </c>
      <c r="E16" s="2">
        <v>2443</v>
      </c>
      <c r="F16" s="2">
        <v>2971</v>
      </c>
      <c r="G16" s="2">
        <v>5414</v>
      </c>
      <c r="K16" t="s">
        <v>13</v>
      </c>
      <c r="L16" s="2">
        <v>28702</v>
      </c>
      <c r="M16" s="2">
        <v>38103</v>
      </c>
      <c r="N16" s="2">
        <v>20786</v>
      </c>
      <c r="O16" s="2">
        <v>22996</v>
      </c>
      <c r="P16" s="2">
        <v>23667</v>
      </c>
    </row>
    <row r="17" spans="1:10" ht="12.75">
      <c r="A17" s="1">
        <v>1999</v>
      </c>
      <c r="B17" s="2">
        <v>2274</v>
      </c>
      <c r="C17" s="2">
        <v>2343</v>
      </c>
      <c r="D17" s="2">
        <v>4617</v>
      </c>
      <c r="E17" s="2">
        <v>2529</v>
      </c>
      <c r="F17" s="2">
        <v>2864</v>
      </c>
      <c r="G17" s="2">
        <v>5393</v>
      </c>
      <c r="J17" t="s">
        <v>42</v>
      </c>
    </row>
    <row r="18" spans="10:11" ht="12.75">
      <c r="J18" t="s">
        <v>43</v>
      </c>
      <c r="K18" t="s">
        <v>44</v>
      </c>
    </row>
    <row r="19" spans="11:16" ht="12.75">
      <c r="K19">
        <v>1985</v>
      </c>
      <c r="L19">
        <v>54</v>
      </c>
      <c r="M19">
        <v>194</v>
      </c>
      <c r="N19">
        <v>70</v>
      </c>
      <c r="O19">
        <v>16</v>
      </c>
      <c r="P19">
        <v>60</v>
      </c>
    </row>
    <row r="20" spans="1:16" ht="12.75">
      <c r="A20" s="1">
        <v>1985</v>
      </c>
      <c r="B20" s="2">
        <v>1349</v>
      </c>
      <c r="C20" s="2">
        <v>1198</v>
      </c>
      <c r="D20" s="2">
        <v>2547</v>
      </c>
      <c r="E20" s="2">
        <v>1080</v>
      </c>
      <c r="F20">
        <v>938</v>
      </c>
      <c r="G20" s="2">
        <v>2018</v>
      </c>
      <c r="K20">
        <v>1988</v>
      </c>
      <c r="L20">
        <v>61</v>
      </c>
      <c r="M20">
        <v>97</v>
      </c>
      <c r="N20">
        <v>23</v>
      </c>
      <c r="O20">
        <v>19</v>
      </c>
      <c r="P20">
        <v>50</v>
      </c>
    </row>
    <row r="21" spans="11:16" ht="12.75">
      <c r="K21">
        <v>1989</v>
      </c>
      <c r="L21">
        <v>35</v>
      </c>
      <c r="M21">
        <v>82</v>
      </c>
      <c r="N21">
        <v>22</v>
      </c>
      <c r="O21">
        <v>15</v>
      </c>
      <c r="P21">
        <v>23</v>
      </c>
    </row>
    <row r="22" spans="11:16" ht="12.75">
      <c r="K22">
        <v>1990</v>
      </c>
      <c r="L22">
        <v>3</v>
      </c>
      <c r="M22">
        <v>9</v>
      </c>
      <c r="N22">
        <v>4</v>
      </c>
      <c r="O22">
        <v>6</v>
      </c>
      <c r="P22">
        <v>7</v>
      </c>
    </row>
    <row r="23" spans="1:16" ht="12.75">
      <c r="A23" s="1">
        <v>1988</v>
      </c>
      <c r="B23" s="2">
        <v>2282</v>
      </c>
      <c r="C23" s="2">
        <v>2580</v>
      </c>
      <c r="D23" s="2">
        <v>4862</v>
      </c>
      <c r="E23" s="2">
        <v>2383</v>
      </c>
      <c r="F23" s="2">
        <v>6872</v>
      </c>
      <c r="G23" s="2">
        <v>9255</v>
      </c>
      <c r="K23">
        <v>1991</v>
      </c>
      <c r="L23">
        <v>10</v>
      </c>
      <c r="M23">
        <v>44</v>
      </c>
      <c r="N23">
        <v>43</v>
      </c>
      <c r="O23">
        <v>19</v>
      </c>
      <c r="P23">
        <v>11</v>
      </c>
    </row>
    <row r="24" spans="1:16" ht="12.75">
      <c r="A24" s="1">
        <v>1989</v>
      </c>
      <c r="B24" s="2">
        <v>2713</v>
      </c>
      <c r="C24" s="2">
        <v>2994</v>
      </c>
      <c r="D24" s="2">
        <v>5707</v>
      </c>
      <c r="E24" s="2">
        <v>3301</v>
      </c>
      <c r="F24" s="2">
        <v>9886</v>
      </c>
      <c r="G24" s="2">
        <v>13187</v>
      </c>
      <c r="K24">
        <v>1992</v>
      </c>
      <c r="L24">
        <v>34</v>
      </c>
      <c r="M24">
        <v>148</v>
      </c>
      <c r="N24">
        <v>85</v>
      </c>
      <c r="O24">
        <v>53</v>
      </c>
      <c r="P24">
        <v>59</v>
      </c>
    </row>
    <row r="25" spans="1:16" ht="12.75">
      <c r="A25" s="1">
        <v>1990</v>
      </c>
      <c r="B25" s="2">
        <v>2372</v>
      </c>
      <c r="C25" s="2">
        <v>2527</v>
      </c>
      <c r="D25" s="2">
        <v>4899</v>
      </c>
      <c r="E25" s="2">
        <v>3133</v>
      </c>
      <c r="F25" s="2">
        <v>10813</v>
      </c>
      <c r="G25" s="2">
        <v>13946</v>
      </c>
      <c r="K25">
        <v>1993</v>
      </c>
      <c r="L25">
        <v>37</v>
      </c>
      <c r="M25">
        <v>233</v>
      </c>
      <c r="N25">
        <v>166</v>
      </c>
      <c r="O25">
        <v>80</v>
      </c>
      <c r="P25">
        <v>85</v>
      </c>
    </row>
    <row r="26" spans="1:16" ht="12.75">
      <c r="A26" s="1">
        <v>1991</v>
      </c>
      <c r="B26" s="2">
        <v>2125</v>
      </c>
      <c r="C26" s="2">
        <v>1949</v>
      </c>
      <c r="D26" s="2">
        <v>4074</v>
      </c>
      <c r="E26" s="2">
        <v>2289</v>
      </c>
      <c r="F26" s="2">
        <v>8176</v>
      </c>
      <c r="G26" s="2">
        <v>10465</v>
      </c>
      <c r="K26">
        <v>1994</v>
      </c>
      <c r="L26">
        <v>48</v>
      </c>
      <c r="M26">
        <v>226</v>
      </c>
      <c r="N26">
        <v>120</v>
      </c>
      <c r="O26">
        <v>106</v>
      </c>
      <c r="P26">
        <v>121</v>
      </c>
    </row>
    <row r="27" spans="1:16" ht="12.75">
      <c r="A27" s="1">
        <v>1992</v>
      </c>
      <c r="B27" s="2">
        <v>2078</v>
      </c>
      <c r="C27" s="2">
        <v>1799</v>
      </c>
      <c r="D27" s="2">
        <v>3877</v>
      </c>
      <c r="E27" s="2">
        <v>2306</v>
      </c>
      <c r="F27" s="2">
        <v>7258</v>
      </c>
      <c r="G27" s="2">
        <v>9564</v>
      </c>
      <c r="K27">
        <v>1995</v>
      </c>
      <c r="L27">
        <v>57</v>
      </c>
      <c r="M27">
        <v>165</v>
      </c>
      <c r="N27">
        <v>92</v>
      </c>
      <c r="O27">
        <v>78</v>
      </c>
      <c r="P27">
        <v>97</v>
      </c>
    </row>
    <row r="28" spans="1:16" ht="12.75">
      <c r="A28" s="1">
        <v>1993</v>
      </c>
      <c r="B28" s="2">
        <v>1813</v>
      </c>
      <c r="C28" s="2">
        <v>1395</v>
      </c>
      <c r="D28" s="2">
        <v>3208</v>
      </c>
      <c r="E28" s="2">
        <v>1847</v>
      </c>
      <c r="F28" s="2">
        <v>5266</v>
      </c>
      <c r="G28" s="2">
        <v>7113</v>
      </c>
      <c r="K28">
        <v>1996</v>
      </c>
      <c r="L28">
        <v>21</v>
      </c>
      <c r="M28">
        <v>53</v>
      </c>
      <c r="N28">
        <v>35</v>
      </c>
      <c r="O28">
        <v>29</v>
      </c>
      <c r="P28">
        <v>52</v>
      </c>
    </row>
    <row r="29" spans="1:16" ht="12.75">
      <c r="A29" s="1">
        <v>1994</v>
      </c>
      <c r="B29" s="2">
        <v>1439</v>
      </c>
      <c r="C29" s="2">
        <v>1037</v>
      </c>
      <c r="D29" s="2">
        <v>2476</v>
      </c>
      <c r="E29" s="2">
        <v>1369</v>
      </c>
      <c r="F29" s="2">
        <v>3961</v>
      </c>
      <c r="G29" s="2">
        <v>5330</v>
      </c>
      <c r="K29">
        <v>1997</v>
      </c>
      <c r="L29">
        <v>11</v>
      </c>
      <c r="M29">
        <v>41</v>
      </c>
      <c r="N29">
        <v>26</v>
      </c>
      <c r="O29">
        <v>16</v>
      </c>
      <c r="P29">
        <v>28</v>
      </c>
    </row>
    <row r="30" spans="1:16" ht="12.75">
      <c r="A30" s="1">
        <v>1995</v>
      </c>
      <c r="B30">
        <v>933</v>
      </c>
      <c r="C30">
        <v>661</v>
      </c>
      <c r="D30" s="2">
        <v>1594</v>
      </c>
      <c r="E30">
        <v>961</v>
      </c>
      <c r="F30" s="2">
        <v>3049</v>
      </c>
      <c r="G30" s="2">
        <v>4010</v>
      </c>
      <c r="K30">
        <v>1998</v>
      </c>
      <c r="L30">
        <v>16</v>
      </c>
      <c r="M30">
        <v>42</v>
      </c>
      <c r="N30">
        <v>17</v>
      </c>
      <c r="O30">
        <v>21</v>
      </c>
      <c r="P30">
        <v>24</v>
      </c>
    </row>
    <row r="31" spans="1:16" ht="12.75">
      <c r="A31" s="1">
        <v>1996</v>
      </c>
      <c r="B31">
        <v>907</v>
      </c>
      <c r="C31">
        <v>682</v>
      </c>
      <c r="D31" s="2">
        <v>1589</v>
      </c>
      <c r="E31">
        <v>944</v>
      </c>
      <c r="F31" s="2">
        <v>3375</v>
      </c>
      <c r="G31" s="2">
        <v>4319</v>
      </c>
      <c r="K31">
        <v>1999</v>
      </c>
      <c r="L31">
        <v>6</v>
      </c>
      <c r="M31">
        <v>29</v>
      </c>
      <c r="N31">
        <v>12</v>
      </c>
      <c r="O31">
        <v>14</v>
      </c>
      <c r="P31">
        <v>33</v>
      </c>
    </row>
    <row r="32" spans="1:11" ht="12.75">
      <c r="A32" s="1">
        <v>1997</v>
      </c>
      <c r="B32">
        <v>875</v>
      </c>
      <c r="C32">
        <v>697</v>
      </c>
      <c r="D32" s="2">
        <v>1572</v>
      </c>
      <c r="E32">
        <v>942</v>
      </c>
      <c r="F32" s="2">
        <v>3634</v>
      </c>
      <c r="G32" s="2">
        <v>4576</v>
      </c>
      <c r="K32" t="s">
        <v>41</v>
      </c>
    </row>
    <row r="33" spans="1:16" ht="12.75">
      <c r="A33" s="1">
        <v>1998</v>
      </c>
      <c r="B33">
        <v>912</v>
      </c>
      <c r="C33">
        <v>815</v>
      </c>
      <c r="D33" s="2">
        <v>1727</v>
      </c>
      <c r="E33" s="2">
        <v>1100</v>
      </c>
      <c r="F33" s="2">
        <v>4320</v>
      </c>
      <c r="G33" s="2">
        <v>5420</v>
      </c>
      <c r="K33" t="s">
        <v>13</v>
      </c>
      <c r="L33">
        <v>393</v>
      </c>
      <c r="M33" s="2">
        <v>1363</v>
      </c>
      <c r="N33">
        <v>715</v>
      </c>
      <c r="O33">
        <v>472</v>
      </c>
      <c r="P33">
        <v>650</v>
      </c>
    </row>
    <row r="34" spans="1:10" ht="12.75">
      <c r="A34" s="1">
        <v>1999</v>
      </c>
      <c r="B34">
        <v>988</v>
      </c>
      <c r="C34">
        <v>907</v>
      </c>
      <c r="D34" s="2">
        <v>1895</v>
      </c>
      <c r="E34" s="2">
        <v>1341</v>
      </c>
      <c r="F34" s="2">
        <v>4988</v>
      </c>
      <c r="G34" s="2">
        <v>6329</v>
      </c>
      <c r="J34" t="s">
        <v>42</v>
      </c>
    </row>
    <row r="35" spans="10:11" ht="12.75">
      <c r="J35" t="s">
        <v>22</v>
      </c>
      <c r="K35" t="s">
        <v>41</v>
      </c>
    </row>
    <row r="36" spans="1:17" ht="12.75">
      <c r="A36" s="1">
        <v>1985</v>
      </c>
      <c r="B36" s="2">
        <v>1074</v>
      </c>
      <c r="C36">
        <v>759</v>
      </c>
      <c r="D36" s="2">
        <v>1833</v>
      </c>
      <c r="E36" s="2">
        <v>7168</v>
      </c>
      <c r="F36" s="2">
        <v>6705</v>
      </c>
      <c r="G36" s="2">
        <v>13873</v>
      </c>
      <c r="K36">
        <v>1985</v>
      </c>
      <c r="M36">
        <v>103</v>
      </c>
      <c r="N36">
        <v>272</v>
      </c>
      <c r="O36">
        <v>139</v>
      </c>
      <c r="P36">
        <v>76</v>
      </c>
      <c r="Q36">
        <v>214</v>
      </c>
    </row>
    <row r="37" spans="11:17" ht="12.75">
      <c r="K37">
        <v>1988</v>
      </c>
      <c r="M37">
        <v>73</v>
      </c>
      <c r="N37">
        <v>175</v>
      </c>
      <c r="O37">
        <v>67</v>
      </c>
      <c r="P37">
        <v>52</v>
      </c>
      <c r="Q37">
        <v>255</v>
      </c>
    </row>
    <row r="38" spans="11:17" ht="12.75">
      <c r="K38">
        <v>1989</v>
      </c>
      <c r="M38">
        <v>62</v>
      </c>
      <c r="N38">
        <v>149</v>
      </c>
      <c r="O38">
        <v>70</v>
      </c>
      <c r="P38">
        <v>97</v>
      </c>
      <c r="Q38">
        <v>354</v>
      </c>
    </row>
    <row r="39" spans="1:17" ht="12.75">
      <c r="A39" s="1">
        <v>1988</v>
      </c>
      <c r="B39" s="2">
        <v>2005</v>
      </c>
      <c r="C39" s="2">
        <v>2464</v>
      </c>
      <c r="D39" s="2">
        <v>4469</v>
      </c>
      <c r="E39" s="2">
        <v>12456</v>
      </c>
      <c r="F39" s="2">
        <v>20044</v>
      </c>
      <c r="G39" s="2">
        <v>32500</v>
      </c>
      <c r="K39">
        <v>1990</v>
      </c>
      <c r="M39">
        <v>6</v>
      </c>
      <c r="N39">
        <v>25</v>
      </c>
      <c r="O39">
        <v>13</v>
      </c>
      <c r="P39">
        <v>18</v>
      </c>
      <c r="Q39">
        <v>93</v>
      </c>
    </row>
    <row r="40" spans="1:17" ht="12.75">
      <c r="A40" s="1">
        <v>1989</v>
      </c>
      <c r="B40" s="2">
        <v>2258</v>
      </c>
      <c r="C40" s="2">
        <v>3076</v>
      </c>
      <c r="D40" s="2">
        <v>5334</v>
      </c>
      <c r="E40" s="2">
        <v>14856</v>
      </c>
      <c r="F40" s="2">
        <v>25578</v>
      </c>
      <c r="G40" s="2">
        <v>40434</v>
      </c>
      <c r="K40">
        <v>1991</v>
      </c>
      <c r="M40">
        <v>5</v>
      </c>
      <c r="N40">
        <v>15</v>
      </c>
      <c r="O40">
        <v>3</v>
      </c>
      <c r="P40">
        <v>9</v>
      </c>
      <c r="Q40">
        <v>39</v>
      </c>
    </row>
    <row r="41" spans="1:17" ht="12.75">
      <c r="A41" s="1">
        <v>1990</v>
      </c>
      <c r="B41" s="2">
        <v>2297</v>
      </c>
      <c r="C41" s="2">
        <v>2158</v>
      </c>
      <c r="D41" s="2">
        <v>4455</v>
      </c>
      <c r="E41" s="2">
        <v>14117</v>
      </c>
      <c r="F41" s="2">
        <v>24312</v>
      </c>
      <c r="G41" s="2">
        <v>38429</v>
      </c>
      <c r="K41">
        <v>1992</v>
      </c>
      <c r="M41">
        <v>8</v>
      </c>
      <c r="N41">
        <v>9</v>
      </c>
      <c r="O41">
        <v>4</v>
      </c>
      <c r="P41">
        <v>4</v>
      </c>
      <c r="Q41">
        <v>19</v>
      </c>
    </row>
    <row r="42" spans="1:17" ht="12.75">
      <c r="A42" s="1">
        <v>1991</v>
      </c>
      <c r="B42" s="2">
        <v>2014</v>
      </c>
      <c r="C42" s="2">
        <v>1855</v>
      </c>
      <c r="D42" s="2">
        <v>3869</v>
      </c>
      <c r="E42" s="2">
        <v>11970</v>
      </c>
      <c r="F42" s="2">
        <v>19745</v>
      </c>
      <c r="G42" s="2">
        <v>31715</v>
      </c>
      <c r="K42">
        <v>1993</v>
      </c>
      <c r="M42">
        <v>3</v>
      </c>
      <c r="N42">
        <v>8</v>
      </c>
      <c r="O42">
        <v>2</v>
      </c>
      <c r="P42" t="s">
        <v>37</v>
      </c>
      <c r="Q42">
        <v>12</v>
      </c>
    </row>
    <row r="43" spans="1:17" ht="12.75">
      <c r="A43" s="1">
        <v>1992</v>
      </c>
      <c r="B43" s="2">
        <v>1953</v>
      </c>
      <c r="C43" s="2">
        <v>1530</v>
      </c>
      <c r="D43" s="2">
        <v>3483</v>
      </c>
      <c r="E43" s="2">
        <v>12081</v>
      </c>
      <c r="F43" s="2">
        <v>17385</v>
      </c>
      <c r="G43" s="2">
        <v>29466</v>
      </c>
      <c r="K43">
        <v>1994</v>
      </c>
      <c r="M43">
        <v>1</v>
      </c>
      <c r="N43">
        <v>6</v>
      </c>
      <c r="O43">
        <v>1</v>
      </c>
      <c r="P43" t="s">
        <v>37</v>
      </c>
      <c r="Q43">
        <v>20</v>
      </c>
    </row>
    <row r="44" spans="1:17" ht="12.75">
      <c r="A44" s="1">
        <v>1993</v>
      </c>
      <c r="B44" s="2">
        <v>1743</v>
      </c>
      <c r="C44" s="2">
        <v>1272</v>
      </c>
      <c r="D44" s="2">
        <v>3015</v>
      </c>
      <c r="E44" s="2">
        <v>10582</v>
      </c>
      <c r="F44" s="2">
        <v>14139</v>
      </c>
      <c r="G44" s="2">
        <v>24721</v>
      </c>
      <c r="K44">
        <v>1995</v>
      </c>
      <c r="M44">
        <v>5</v>
      </c>
      <c r="N44">
        <v>4</v>
      </c>
      <c r="O44" t="s">
        <v>37</v>
      </c>
      <c r="P44">
        <v>1</v>
      </c>
      <c r="Q44">
        <v>29</v>
      </c>
    </row>
    <row r="45" spans="1:17" ht="12.75">
      <c r="A45" s="1">
        <v>1994</v>
      </c>
      <c r="B45" s="2">
        <v>1471</v>
      </c>
      <c r="C45" s="2">
        <v>1101</v>
      </c>
      <c r="D45" s="2">
        <v>2572</v>
      </c>
      <c r="E45" s="2">
        <v>8800</v>
      </c>
      <c r="F45" s="2">
        <v>11369</v>
      </c>
      <c r="G45" s="2">
        <v>20169</v>
      </c>
      <c r="K45">
        <v>1996</v>
      </c>
      <c r="M45">
        <v>2</v>
      </c>
      <c r="N45">
        <v>2</v>
      </c>
      <c r="O45" t="s">
        <v>37</v>
      </c>
      <c r="P45">
        <v>2</v>
      </c>
      <c r="Q45">
        <v>19</v>
      </c>
    </row>
    <row r="46" spans="1:17" ht="12.75">
      <c r="A46" s="1">
        <v>1995</v>
      </c>
      <c r="B46" s="2">
        <v>1420</v>
      </c>
      <c r="C46" s="2">
        <v>1076</v>
      </c>
      <c r="D46" s="2">
        <v>2496</v>
      </c>
      <c r="E46" s="2">
        <v>7628</v>
      </c>
      <c r="F46" s="2">
        <v>9883</v>
      </c>
      <c r="G46" s="2">
        <v>17511</v>
      </c>
      <c r="K46">
        <v>1997</v>
      </c>
      <c r="M46">
        <v>4</v>
      </c>
      <c r="N46">
        <v>2</v>
      </c>
      <c r="O46">
        <v>1</v>
      </c>
      <c r="P46" t="s">
        <v>37</v>
      </c>
      <c r="Q46">
        <v>25</v>
      </c>
    </row>
    <row r="47" spans="1:17" ht="12.75">
      <c r="A47" s="1">
        <v>1996</v>
      </c>
      <c r="B47" s="2">
        <v>1698</v>
      </c>
      <c r="C47" s="2">
        <v>1116</v>
      </c>
      <c r="D47" s="2">
        <v>2814</v>
      </c>
      <c r="E47" s="2">
        <v>8270</v>
      </c>
      <c r="F47" s="2">
        <v>10349</v>
      </c>
      <c r="G47" s="2">
        <v>18619</v>
      </c>
      <c r="K47">
        <v>1998</v>
      </c>
      <c r="M47">
        <v>11</v>
      </c>
      <c r="N47">
        <v>1</v>
      </c>
      <c r="O47">
        <v>3</v>
      </c>
      <c r="P47">
        <v>1</v>
      </c>
      <c r="Q47">
        <v>12</v>
      </c>
    </row>
    <row r="48" spans="1:17" ht="12.75">
      <c r="A48" s="1">
        <v>1997</v>
      </c>
      <c r="B48" s="2">
        <v>1764</v>
      </c>
      <c r="C48" s="2">
        <v>1367</v>
      </c>
      <c r="D48" s="2">
        <v>3131</v>
      </c>
      <c r="E48" s="2">
        <v>8445</v>
      </c>
      <c r="F48" s="2">
        <v>11296</v>
      </c>
      <c r="G48" s="2">
        <v>19741</v>
      </c>
      <c r="K48">
        <v>1999</v>
      </c>
      <c r="M48">
        <v>8</v>
      </c>
      <c r="N48">
        <v>1</v>
      </c>
      <c r="O48">
        <v>1</v>
      </c>
      <c r="P48">
        <v>4</v>
      </c>
      <c r="Q48">
        <v>6</v>
      </c>
    </row>
    <row r="49" spans="1:17" ht="12.75">
      <c r="A49" s="1">
        <v>1998</v>
      </c>
      <c r="B49" s="2">
        <v>1878</v>
      </c>
      <c r="C49" s="2">
        <v>1326</v>
      </c>
      <c r="D49" s="2">
        <v>3204</v>
      </c>
      <c r="E49" s="2">
        <v>8657</v>
      </c>
      <c r="F49" s="2">
        <v>11769</v>
      </c>
      <c r="G49" s="2">
        <v>20426</v>
      </c>
      <c r="K49" t="s">
        <v>41</v>
      </c>
      <c r="M49">
        <f>SUM(M36:M48)</f>
        <v>291</v>
      </c>
      <c r="N49">
        <f>SUM(N36:N48)</f>
        <v>669</v>
      </c>
      <c r="O49">
        <f>SUM(O36:O48)</f>
        <v>304</v>
      </c>
      <c r="P49">
        <f>SUM(P36:P48)</f>
        <v>264</v>
      </c>
      <c r="Q49">
        <f>SUM(Q36:Q48)</f>
        <v>1097</v>
      </c>
    </row>
    <row r="50" spans="1:16" ht="12.75">
      <c r="A50" s="1">
        <v>1999</v>
      </c>
      <c r="B50" s="2">
        <v>2092</v>
      </c>
      <c r="C50" s="2">
        <v>1453</v>
      </c>
      <c r="D50" s="2">
        <v>3545</v>
      </c>
      <c r="E50" s="2">
        <v>9224</v>
      </c>
      <c r="F50" s="2">
        <v>12555</v>
      </c>
      <c r="G50" s="2">
        <v>21779</v>
      </c>
      <c r="K50" t="s">
        <v>13</v>
      </c>
      <c r="L50">
        <v>291</v>
      </c>
      <c r="M50">
        <v>669</v>
      </c>
      <c r="N50">
        <v>304</v>
      </c>
      <c r="O50">
        <v>264</v>
      </c>
      <c r="P50" s="2">
        <v>1097</v>
      </c>
    </row>
    <row r="51" ht="12.75">
      <c r="J51" t="s">
        <v>45</v>
      </c>
    </row>
    <row r="53" spans="1:10" ht="12.75">
      <c r="A53" s="1">
        <v>1985</v>
      </c>
      <c r="B53" s="2">
        <v>3105</v>
      </c>
      <c r="C53" s="2">
        <v>4854</v>
      </c>
      <c r="D53" s="2">
        <v>2642</v>
      </c>
      <c r="E53" s="2">
        <v>2334</v>
      </c>
      <c r="F53" s="2">
        <v>1925</v>
      </c>
      <c r="G53" s="2">
        <v>14860</v>
      </c>
      <c r="J53" t="s">
        <v>45</v>
      </c>
    </row>
    <row r="54" spans="10:11" ht="12.75">
      <c r="J54" t="s">
        <v>46</v>
      </c>
      <c r="K54" t="s">
        <v>41</v>
      </c>
    </row>
    <row r="55" spans="10:17" ht="12.75">
      <c r="J55" t="s">
        <v>47</v>
      </c>
      <c r="K55" t="s">
        <v>41</v>
      </c>
      <c r="L55" t="s">
        <v>48</v>
      </c>
      <c r="M55" t="s">
        <v>49</v>
      </c>
      <c r="N55" t="s">
        <v>50</v>
      </c>
      <c r="O55" t="s">
        <v>51</v>
      </c>
      <c r="P55" t="s">
        <v>52</v>
      </c>
      <c r="Q55" t="s">
        <v>53</v>
      </c>
    </row>
    <row r="56" spans="1:14" ht="12.75">
      <c r="A56" s="1">
        <v>1988</v>
      </c>
      <c r="B56" s="2">
        <v>4962</v>
      </c>
      <c r="C56" s="2">
        <v>9855</v>
      </c>
      <c r="D56" s="2">
        <v>5077</v>
      </c>
      <c r="E56" s="2">
        <v>10000</v>
      </c>
      <c r="F56" s="2">
        <v>4686</v>
      </c>
      <c r="G56" s="2">
        <v>34580</v>
      </c>
      <c r="J56" t="s">
        <v>53</v>
      </c>
      <c r="K56" t="s">
        <v>41</v>
      </c>
      <c r="L56" t="s">
        <v>54</v>
      </c>
      <c r="M56" t="s">
        <v>55</v>
      </c>
      <c r="N56" t="s">
        <v>56</v>
      </c>
    </row>
    <row r="57" spans="1:17" ht="12.75">
      <c r="A57" s="1">
        <v>1989</v>
      </c>
      <c r="B57" s="2">
        <v>5733</v>
      </c>
      <c r="C57" s="2">
        <v>11600</v>
      </c>
      <c r="D57" s="2">
        <v>5988</v>
      </c>
      <c r="E57" s="2">
        <v>13962</v>
      </c>
      <c r="F57" s="2">
        <v>5599</v>
      </c>
      <c r="G57" s="2">
        <v>42882</v>
      </c>
      <c r="J57" t="s">
        <v>50</v>
      </c>
      <c r="K57" t="s">
        <v>25</v>
      </c>
      <c r="L57" t="s">
        <v>0</v>
      </c>
      <c r="M57" t="s">
        <v>57</v>
      </c>
      <c r="N57" t="s">
        <v>58</v>
      </c>
      <c r="O57" t="s">
        <v>1</v>
      </c>
      <c r="P57" t="s">
        <v>59</v>
      </c>
      <c r="Q57" t="s">
        <v>60</v>
      </c>
    </row>
    <row r="58" spans="1:10" ht="12.75">
      <c r="A58" s="1">
        <v>1990</v>
      </c>
      <c r="B58" s="2">
        <v>5878</v>
      </c>
      <c r="C58" s="2">
        <v>10479</v>
      </c>
      <c r="D58" s="2">
        <v>5136</v>
      </c>
      <c r="E58" s="2">
        <v>14596</v>
      </c>
      <c r="F58" s="2">
        <v>4695</v>
      </c>
      <c r="G58" s="2">
        <v>40784</v>
      </c>
      <c r="J58" t="s">
        <v>42</v>
      </c>
    </row>
    <row r="59" spans="1:11" ht="12.75">
      <c r="A59" s="1">
        <v>1991</v>
      </c>
      <c r="B59" s="2">
        <v>5502</v>
      </c>
      <c r="C59" s="2">
        <v>8820</v>
      </c>
      <c r="D59" s="2">
        <v>4258</v>
      </c>
      <c r="E59" s="2">
        <v>10916</v>
      </c>
      <c r="F59" s="2">
        <v>4088</v>
      </c>
      <c r="G59" s="2">
        <v>33584</v>
      </c>
      <c r="J59" t="s">
        <v>39</v>
      </c>
      <c r="K59" t="s">
        <v>40</v>
      </c>
    </row>
    <row r="60" spans="1:16" ht="12.75">
      <c r="A60" s="1">
        <v>1992</v>
      </c>
      <c r="B60" s="2">
        <v>5255</v>
      </c>
      <c r="C60" s="2">
        <v>8149</v>
      </c>
      <c r="D60" s="2">
        <v>4053</v>
      </c>
      <c r="E60" s="2">
        <v>9996</v>
      </c>
      <c r="F60" s="2">
        <v>3668</v>
      </c>
      <c r="G60" s="2">
        <v>31121</v>
      </c>
      <c r="K60">
        <v>1985</v>
      </c>
      <c r="L60" s="2">
        <v>1312</v>
      </c>
      <c r="M60" s="2">
        <v>2498</v>
      </c>
      <c r="N60" s="2">
        <v>1198</v>
      </c>
      <c r="O60">
        <v>938</v>
      </c>
      <c r="P60">
        <v>759</v>
      </c>
    </row>
    <row r="61" spans="1:16" ht="12.75">
      <c r="A61" s="1">
        <v>1993</v>
      </c>
      <c r="B61" s="2">
        <v>5025</v>
      </c>
      <c r="C61" s="2">
        <v>7063</v>
      </c>
      <c r="D61" s="2">
        <v>3356</v>
      </c>
      <c r="E61" s="2">
        <v>7464</v>
      </c>
      <c r="F61" s="2">
        <v>3176</v>
      </c>
      <c r="G61" s="2">
        <v>26084</v>
      </c>
      <c r="K61">
        <v>1988</v>
      </c>
      <c r="L61" s="2">
        <v>2398</v>
      </c>
      <c r="M61" s="2">
        <v>5730</v>
      </c>
      <c r="N61" s="2">
        <v>2580</v>
      </c>
      <c r="O61" s="2">
        <v>6872</v>
      </c>
      <c r="P61" s="2">
        <v>2464</v>
      </c>
    </row>
    <row r="62" spans="1:16" ht="12.75">
      <c r="A62" s="1">
        <v>1994</v>
      </c>
      <c r="B62" s="2">
        <v>4710</v>
      </c>
      <c r="C62" s="2">
        <v>6032</v>
      </c>
      <c r="D62" s="2">
        <v>2619</v>
      </c>
      <c r="E62" s="2">
        <v>5838</v>
      </c>
      <c r="F62" s="2">
        <v>2742</v>
      </c>
      <c r="G62" s="2">
        <v>21941</v>
      </c>
      <c r="K62">
        <v>1989</v>
      </c>
      <c r="L62" s="2">
        <v>2947</v>
      </c>
      <c r="M62" s="2">
        <v>6675</v>
      </c>
      <c r="N62" s="2">
        <v>2994</v>
      </c>
      <c r="O62" s="2">
        <v>9886</v>
      </c>
      <c r="P62" s="2">
        <v>3076</v>
      </c>
    </row>
    <row r="63" spans="1:16" ht="12.75">
      <c r="A63" s="1">
        <v>1995</v>
      </c>
      <c r="B63" s="2">
        <v>4964</v>
      </c>
      <c r="C63" s="2">
        <v>5488</v>
      </c>
      <c r="D63" s="2">
        <v>1701</v>
      </c>
      <c r="E63" s="2">
        <v>4372</v>
      </c>
      <c r="F63" s="2">
        <v>2701</v>
      </c>
      <c r="G63" s="2">
        <v>19226</v>
      </c>
      <c r="K63">
        <v>1990</v>
      </c>
      <c r="L63" s="2">
        <v>2961</v>
      </c>
      <c r="M63" s="2">
        <v>5853</v>
      </c>
      <c r="N63" s="2">
        <v>2527</v>
      </c>
      <c r="O63" s="2">
        <v>10813</v>
      </c>
      <c r="P63" s="2">
        <v>2158</v>
      </c>
    </row>
    <row r="64" spans="1:16" ht="12.75">
      <c r="A64" s="1">
        <v>1996</v>
      </c>
      <c r="B64" s="2">
        <v>5246</v>
      </c>
      <c r="C64" s="2">
        <v>5913</v>
      </c>
      <c r="D64" s="2">
        <v>1721</v>
      </c>
      <c r="E64" s="2">
        <v>4724</v>
      </c>
      <c r="F64" s="2">
        <v>3027</v>
      </c>
      <c r="G64" s="2">
        <v>20631</v>
      </c>
      <c r="K64">
        <v>1991</v>
      </c>
      <c r="L64" s="2">
        <v>2812</v>
      </c>
      <c r="M64" s="2">
        <v>4953</v>
      </c>
      <c r="N64" s="2">
        <v>1949</v>
      </c>
      <c r="O64" s="2">
        <v>8176</v>
      </c>
      <c r="P64" s="2">
        <v>1855</v>
      </c>
    </row>
    <row r="65" spans="1:16" ht="12.75">
      <c r="A65" s="1">
        <v>1997</v>
      </c>
      <c r="B65" s="2">
        <v>5266</v>
      </c>
      <c r="C65" s="2">
        <v>6464</v>
      </c>
      <c r="D65" s="2">
        <v>1704</v>
      </c>
      <c r="E65" s="2">
        <v>5002</v>
      </c>
      <c r="F65" s="2">
        <v>3365</v>
      </c>
      <c r="G65" s="2">
        <v>21801</v>
      </c>
      <c r="K65">
        <v>1992</v>
      </c>
      <c r="L65" s="2">
        <v>2575</v>
      </c>
      <c r="M65" s="2">
        <v>4223</v>
      </c>
      <c r="N65" s="2">
        <v>1799</v>
      </c>
      <c r="O65" s="2">
        <v>7258</v>
      </c>
      <c r="P65" s="2">
        <v>1530</v>
      </c>
    </row>
    <row r="66" spans="1:16" ht="12.75">
      <c r="A66" s="1">
        <v>1998</v>
      </c>
      <c r="B66" s="2">
        <v>5311</v>
      </c>
      <c r="C66" s="2">
        <v>6055</v>
      </c>
      <c r="D66" s="2">
        <v>1861</v>
      </c>
      <c r="E66" s="2">
        <v>5818</v>
      </c>
      <c r="F66" s="2">
        <v>3474</v>
      </c>
      <c r="G66" s="2">
        <v>22519</v>
      </c>
      <c r="K66">
        <v>1993</v>
      </c>
      <c r="L66" s="2">
        <v>2470</v>
      </c>
      <c r="M66" s="2">
        <v>3736</v>
      </c>
      <c r="N66" s="2">
        <v>1395</v>
      </c>
      <c r="O66" s="2">
        <v>5266</v>
      </c>
      <c r="P66" s="2">
        <v>1272</v>
      </c>
    </row>
    <row r="67" spans="1:16" ht="12.75">
      <c r="A67" s="1">
        <v>1999</v>
      </c>
      <c r="B67" s="2">
        <v>5289</v>
      </c>
      <c r="C67" s="2">
        <v>6045</v>
      </c>
      <c r="D67" s="2">
        <v>2065</v>
      </c>
      <c r="E67" s="2">
        <v>6796</v>
      </c>
      <c r="F67" s="2">
        <v>3855</v>
      </c>
      <c r="G67" s="2">
        <v>24050</v>
      </c>
      <c r="K67">
        <v>1994</v>
      </c>
      <c r="L67" s="2">
        <v>2216</v>
      </c>
      <c r="M67" s="2">
        <v>3054</v>
      </c>
      <c r="N67" s="2">
        <v>1037</v>
      </c>
      <c r="O67" s="2">
        <v>3961</v>
      </c>
      <c r="P67" s="2">
        <v>1101</v>
      </c>
    </row>
    <row r="68" spans="11:16" ht="12.75">
      <c r="K68">
        <v>1995</v>
      </c>
      <c r="L68" s="2">
        <v>2291</v>
      </c>
      <c r="M68" s="2">
        <v>2806</v>
      </c>
      <c r="N68">
        <v>661</v>
      </c>
      <c r="O68" s="2">
        <v>3049</v>
      </c>
      <c r="P68" s="2">
        <v>1076</v>
      </c>
    </row>
    <row r="69" spans="11:16" ht="12.75">
      <c r="K69">
        <v>1996</v>
      </c>
      <c r="L69" s="2">
        <v>2333</v>
      </c>
      <c r="M69" s="2">
        <v>2843</v>
      </c>
      <c r="N69">
        <v>682</v>
      </c>
      <c r="O69" s="2">
        <v>3375</v>
      </c>
      <c r="P69" s="2">
        <v>1116</v>
      </c>
    </row>
    <row r="70" spans="11:16" ht="12.75">
      <c r="K70">
        <v>1997</v>
      </c>
      <c r="L70" s="2">
        <v>2423</v>
      </c>
      <c r="M70" s="2">
        <v>3175</v>
      </c>
      <c r="N70">
        <v>697</v>
      </c>
      <c r="O70" s="2">
        <v>3634</v>
      </c>
      <c r="P70" s="2">
        <v>1367</v>
      </c>
    </row>
    <row r="71" spans="1:16" ht="12.75">
      <c r="A71" s="1">
        <v>1985</v>
      </c>
      <c r="B71" s="2">
        <v>1563</v>
      </c>
      <c r="C71" s="2">
        <v>2102</v>
      </c>
      <c r="D71" s="2">
        <v>1349</v>
      </c>
      <c r="E71" s="2">
        <v>1080</v>
      </c>
      <c r="F71" s="2">
        <v>1074</v>
      </c>
      <c r="G71" s="2">
        <v>7168</v>
      </c>
      <c r="K71">
        <v>1998</v>
      </c>
      <c r="L71" s="2">
        <v>2337</v>
      </c>
      <c r="M71" s="2">
        <v>2971</v>
      </c>
      <c r="N71">
        <v>815</v>
      </c>
      <c r="O71" s="2">
        <v>4320</v>
      </c>
      <c r="P71" s="2">
        <v>1326</v>
      </c>
    </row>
    <row r="72" spans="11:16" ht="12.75">
      <c r="K72">
        <v>1999</v>
      </c>
      <c r="L72" s="2">
        <v>2343</v>
      </c>
      <c r="M72" s="2">
        <v>2864</v>
      </c>
      <c r="N72">
        <v>907</v>
      </c>
      <c r="O72" s="2">
        <v>4988</v>
      </c>
      <c r="P72" s="2">
        <v>1453</v>
      </c>
    </row>
    <row r="73" ht="12.75">
      <c r="K73" t="s">
        <v>41</v>
      </c>
    </row>
    <row r="74" spans="1:16" ht="12.75">
      <c r="A74" s="1">
        <v>1988</v>
      </c>
      <c r="B74" s="2">
        <v>2210</v>
      </c>
      <c r="C74" s="2">
        <v>3576</v>
      </c>
      <c r="D74" s="2">
        <v>2282</v>
      </c>
      <c r="E74" s="2">
        <v>2383</v>
      </c>
      <c r="F74" s="2">
        <v>2005</v>
      </c>
      <c r="G74" s="2">
        <v>12456</v>
      </c>
      <c r="K74" t="s">
        <v>13</v>
      </c>
      <c r="L74" s="2">
        <v>31418</v>
      </c>
      <c r="M74" s="2">
        <v>51381</v>
      </c>
      <c r="N74" s="2">
        <v>19241</v>
      </c>
      <c r="O74" s="2">
        <v>72536</v>
      </c>
      <c r="P74" s="2">
        <v>20553</v>
      </c>
    </row>
    <row r="75" spans="1:10" ht="12.75">
      <c r="A75" s="1">
        <v>1989</v>
      </c>
      <c r="B75" s="2">
        <v>2345</v>
      </c>
      <c r="C75" s="2">
        <v>4239</v>
      </c>
      <c r="D75" s="2">
        <v>2713</v>
      </c>
      <c r="E75" s="2">
        <v>3301</v>
      </c>
      <c r="F75" s="2">
        <v>2258</v>
      </c>
      <c r="G75" s="2">
        <v>14856</v>
      </c>
      <c r="J75" t="s">
        <v>42</v>
      </c>
    </row>
    <row r="76" spans="1:11" ht="12.75">
      <c r="A76" s="1">
        <v>1990</v>
      </c>
      <c r="B76" s="2">
        <v>2410</v>
      </c>
      <c r="C76" s="2">
        <v>3905</v>
      </c>
      <c r="D76" s="2">
        <v>2372</v>
      </c>
      <c r="E76" s="2">
        <v>3133</v>
      </c>
      <c r="F76" s="2">
        <v>2297</v>
      </c>
      <c r="G76" s="2">
        <v>14117</v>
      </c>
      <c r="J76" t="s">
        <v>43</v>
      </c>
      <c r="K76" t="s">
        <v>44</v>
      </c>
    </row>
    <row r="77" spans="1:16" ht="12.75">
      <c r="A77" s="1">
        <v>1991</v>
      </c>
      <c r="B77" s="2">
        <v>2271</v>
      </c>
      <c r="C77" s="2">
        <v>3271</v>
      </c>
      <c r="D77" s="2">
        <v>2125</v>
      </c>
      <c r="E77" s="2">
        <v>2289</v>
      </c>
      <c r="F77" s="2">
        <v>2014</v>
      </c>
      <c r="G77" s="2">
        <v>11970</v>
      </c>
      <c r="K77">
        <v>1985</v>
      </c>
      <c r="L77">
        <v>94</v>
      </c>
      <c r="M77">
        <v>341</v>
      </c>
      <c r="N77">
        <v>93</v>
      </c>
      <c r="O77">
        <v>32</v>
      </c>
      <c r="P77">
        <v>69</v>
      </c>
    </row>
    <row r="78" spans="1:16" ht="12.75">
      <c r="A78" s="1">
        <v>1992</v>
      </c>
      <c r="B78" s="2">
        <v>2332</v>
      </c>
      <c r="C78" s="2">
        <v>3412</v>
      </c>
      <c r="D78" s="2">
        <v>2078</v>
      </c>
      <c r="E78" s="2">
        <v>2306</v>
      </c>
      <c r="F78" s="2">
        <v>1953</v>
      </c>
      <c r="G78" s="2">
        <v>12081</v>
      </c>
      <c r="K78">
        <v>1988</v>
      </c>
      <c r="L78">
        <v>101</v>
      </c>
      <c r="M78">
        <v>186</v>
      </c>
      <c r="N78">
        <v>19</v>
      </c>
      <c r="O78">
        <v>18</v>
      </c>
      <c r="P78">
        <v>49</v>
      </c>
    </row>
    <row r="79" spans="1:16" ht="12.75">
      <c r="A79" s="1">
        <v>1993</v>
      </c>
      <c r="B79" s="2">
        <v>2247</v>
      </c>
      <c r="C79" s="2">
        <v>2932</v>
      </c>
      <c r="D79" s="2">
        <v>1813</v>
      </c>
      <c r="E79" s="2">
        <v>1847</v>
      </c>
      <c r="F79" s="2">
        <v>1743</v>
      </c>
      <c r="G79" s="2">
        <v>10582</v>
      </c>
      <c r="K79">
        <v>1989</v>
      </c>
      <c r="L79">
        <v>87</v>
      </c>
      <c r="M79">
        <v>124</v>
      </c>
      <c r="N79">
        <v>15</v>
      </c>
      <c r="O79">
        <v>14</v>
      </c>
      <c r="P79">
        <v>37</v>
      </c>
    </row>
    <row r="80" spans="1:16" ht="12.75">
      <c r="A80" s="1">
        <v>1994</v>
      </c>
      <c r="B80" s="2">
        <v>2043</v>
      </c>
      <c r="C80" s="2">
        <v>2478</v>
      </c>
      <c r="D80" s="2">
        <v>1439</v>
      </c>
      <c r="E80" s="2">
        <v>1369</v>
      </c>
      <c r="F80" s="2">
        <v>1471</v>
      </c>
      <c r="G80" s="2">
        <v>8800</v>
      </c>
      <c r="K80">
        <v>1990</v>
      </c>
      <c r="L80">
        <v>11</v>
      </c>
      <c r="M80">
        <v>18</v>
      </c>
      <c r="N80">
        <v>5</v>
      </c>
      <c r="O80">
        <v>21</v>
      </c>
      <c r="P80">
        <v>4</v>
      </c>
    </row>
    <row r="81" spans="1:16" ht="12.75">
      <c r="A81" s="1">
        <v>1995</v>
      </c>
      <c r="B81" s="2">
        <v>2160</v>
      </c>
      <c r="C81" s="2">
        <v>2154</v>
      </c>
      <c r="D81">
        <v>933</v>
      </c>
      <c r="E81">
        <v>961</v>
      </c>
      <c r="F81" s="2">
        <v>1420</v>
      </c>
      <c r="G81" s="2">
        <v>7628</v>
      </c>
      <c r="K81">
        <v>1991</v>
      </c>
      <c r="L81">
        <v>25</v>
      </c>
      <c r="M81">
        <v>127</v>
      </c>
      <c r="N81">
        <v>51</v>
      </c>
      <c r="O81">
        <v>193</v>
      </c>
      <c r="P81">
        <v>36</v>
      </c>
    </row>
    <row r="82" spans="1:16" ht="12.75">
      <c r="A82" s="1">
        <v>1996</v>
      </c>
      <c r="B82" s="2">
        <v>2288</v>
      </c>
      <c r="C82" s="2">
        <v>2433</v>
      </c>
      <c r="D82">
        <v>907</v>
      </c>
      <c r="E82">
        <v>944</v>
      </c>
      <c r="F82" s="2">
        <v>1698</v>
      </c>
      <c r="G82" s="2">
        <v>8270</v>
      </c>
      <c r="K82">
        <v>1992</v>
      </c>
      <c r="L82">
        <v>73</v>
      </c>
      <c r="M82">
        <v>403</v>
      </c>
      <c r="N82">
        <v>153</v>
      </c>
      <c r="O82">
        <v>598</v>
      </c>
      <c r="P82">
        <v>100</v>
      </c>
    </row>
    <row r="83" spans="1:16" ht="12.75">
      <c r="A83" s="1">
        <v>1997</v>
      </c>
      <c r="B83" s="2">
        <v>2235</v>
      </c>
      <c r="C83" s="2">
        <v>2629</v>
      </c>
      <c r="D83">
        <v>875</v>
      </c>
      <c r="E83">
        <v>942</v>
      </c>
      <c r="F83" s="2">
        <v>1764</v>
      </c>
      <c r="G83" s="2">
        <v>8445</v>
      </c>
      <c r="K83">
        <v>1993</v>
      </c>
      <c r="L83">
        <v>115</v>
      </c>
      <c r="M83">
        <v>518</v>
      </c>
      <c r="N83">
        <v>231</v>
      </c>
      <c r="O83">
        <v>685</v>
      </c>
      <c r="P83">
        <v>120</v>
      </c>
    </row>
    <row r="84" spans="1:16" ht="12.75">
      <c r="A84" s="1">
        <v>1998</v>
      </c>
      <c r="B84" s="2">
        <v>2324</v>
      </c>
      <c r="C84" s="2">
        <v>2443</v>
      </c>
      <c r="D84">
        <v>912</v>
      </c>
      <c r="E84" s="2">
        <v>1100</v>
      </c>
      <c r="F84" s="2">
        <v>1878</v>
      </c>
      <c r="G84" s="2">
        <v>8657</v>
      </c>
      <c r="K84">
        <v>1994</v>
      </c>
      <c r="L84">
        <v>119</v>
      </c>
      <c r="M84">
        <v>446</v>
      </c>
      <c r="N84">
        <v>141</v>
      </c>
      <c r="O84">
        <v>737</v>
      </c>
      <c r="P84">
        <v>132</v>
      </c>
    </row>
    <row r="85" spans="1:16" ht="12.75">
      <c r="A85" s="1">
        <v>1999</v>
      </c>
      <c r="B85" s="2">
        <v>2274</v>
      </c>
      <c r="C85" s="2">
        <v>2529</v>
      </c>
      <c r="D85">
        <v>988</v>
      </c>
      <c r="E85" s="2">
        <v>1341</v>
      </c>
      <c r="F85" s="2">
        <v>2092</v>
      </c>
      <c r="G85" s="2">
        <v>9224</v>
      </c>
      <c r="K85">
        <v>1995</v>
      </c>
      <c r="L85">
        <v>117</v>
      </c>
      <c r="M85">
        <v>293</v>
      </c>
      <c r="N85">
        <v>96</v>
      </c>
      <c r="O85">
        <v>515</v>
      </c>
      <c r="P85">
        <v>110</v>
      </c>
    </row>
    <row r="86" spans="11:16" ht="12.75">
      <c r="K86">
        <v>1996</v>
      </c>
      <c r="L86">
        <v>57</v>
      </c>
      <c r="M86">
        <v>132</v>
      </c>
      <c r="N86">
        <v>56</v>
      </c>
      <c r="O86">
        <v>243</v>
      </c>
      <c r="P86">
        <v>76</v>
      </c>
    </row>
    <row r="87" spans="11:16" ht="12.75">
      <c r="K87">
        <v>1997</v>
      </c>
      <c r="L87">
        <v>36</v>
      </c>
      <c r="M87">
        <v>107</v>
      </c>
      <c r="N87">
        <v>38</v>
      </c>
      <c r="O87">
        <v>171</v>
      </c>
      <c r="P87">
        <v>46</v>
      </c>
    </row>
    <row r="88" spans="1:16" ht="12.75">
      <c r="A88" s="1">
        <v>1985</v>
      </c>
      <c r="B88" s="2">
        <v>1312</v>
      </c>
      <c r="C88" s="2">
        <v>2498</v>
      </c>
      <c r="D88" s="2">
        <v>1198</v>
      </c>
      <c r="E88">
        <v>938</v>
      </c>
      <c r="F88">
        <v>759</v>
      </c>
      <c r="G88" s="2">
        <v>6705</v>
      </c>
      <c r="K88">
        <v>1998</v>
      </c>
      <c r="L88">
        <v>37</v>
      </c>
      <c r="M88">
        <v>97</v>
      </c>
      <c r="N88">
        <v>39</v>
      </c>
      <c r="O88">
        <v>174</v>
      </c>
      <c r="P88">
        <v>50</v>
      </c>
    </row>
    <row r="89" spans="11:16" ht="12.75">
      <c r="K89">
        <v>1999</v>
      </c>
      <c r="L89">
        <v>27</v>
      </c>
      <c r="M89">
        <v>89</v>
      </c>
      <c r="N89">
        <v>32</v>
      </c>
      <c r="O89">
        <v>129</v>
      </c>
      <c r="P89">
        <v>45</v>
      </c>
    </row>
    <row r="90" ht="12.75">
      <c r="K90" t="s">
        <v>41</v>
      </c>
    </row>
    <row r="91" spans="1:16" ht="12.75">
      <c r="A91" s="1">
        <v>1988</v>
      </c>
      <c r="B91" s="2">
        <v>2398</v>
      </c>
      <c r="C91" s="2">
        <v>5730</v>
      </c>
      <c r="D91" s="2">
        <v>2580</v>
      </c>
      <c r="E91" s="2">
        <v>6872</v>
      </c>
      <c r="F91" s="2">
        <v>2464</v>
      </c>
      <c r="G91" s="2">
        <v>20044</v>
      </c>
      <c r="K91" t="s">
        <v>13</v>
      </c>
      <c r="L91">
        <v>899</v>
      </c>
      <c r="M91" s="2">
        <v>2881</v>
      </c>
      <c r="N91">
        <v>969</v>
      </c>
      <c r="O91" s="2">
        <v>3530</v>
      </c>
      <c r="P91">
        <v>874</v>
      </c>
    </row>
    <row r="92" spans="1:10" ht="12.75">
      <c r="A92" s="1">
        <v>1989</v>
      </c>
      <c r="B92" s="2">
        <v>2947</v>
      </c>
      <c r="C92" s="2">
        <v>6675</v>
      </c>
      <c r="D92" s="2">
        <v>2994</v>
      </c>
      <c r="E92" s="2">
        <v>9886</v>
      </c>
      <c r="F92" s="2">
        <v>3076</v>
      </c>
      <c r="G92" s="2">
        <v>25578</v>
      </c>
      <c r="J92" t="s">
        <v>42</v>
      </c>
    </row>
    <row r="93" spans="1:11" ht="12.75">
      <c r="A93" s="1">
        <v>1990</v>
      </c>
      <c r="B93" s="2">
        <v>2961</v>
      </c>
      <c r="C93" s="2">
        <v>5853</v>
      </c>
      <c r="D93" s="2">
        <v>2527</v>
      </c>
      <c r="E93" s="2">
        <v>10813</v>
      </c>
      <c r="F93" s="2">
        <v>2158</v>
      </c>
      <c r="G93" s="2">
        <v>24312</v>
      </c>
      <c r="J93" t="s">
        <v>22</v>
      </c>
      <c r="K93" t="s">
        <v>41</v>
      </c>
    </row>
    <row r="94" spans="1:17" ht="12.75">
      <c r="A94" s="1">
        <v>1991</v>
      </c>
      <c r="B94" s="2">
        <v>2812</v>
      </c>
      <c r="C94" s="2">
        <v>4953</v>
      </c>
      <c r="D94" s="2">
        <v>1949</v>
      </c>
      <c r="E94" s="2">
        <v>8176</v>
      </c>
      <c r="F94" s="2">
        <v>1855</v>
      </c>
      <c r="G94" s="2">
        <v>19745</v>
      </c>
      <c r="K94">
        <v>1985</v>
      </c>
      <c r="M94">
        <v>94</v>
      </c>
      <c r="N94">
        <v>195</v>
      </c>
      <c r="O94">
        <v>60</v>
      </c>
      <c r="P94">
        <v>29</v>
      </c>
      <c r="Q94">
        <v>139</v>
      </c>
    </row>
    <row r="95" spans="1:17" ht="12.75">
      <c r="A95" s="1">
        <v>1992</v>
      </c>
      <c r="B95" s="2">
        <v>2575</v>
      </c>
      <c r="C95" s="2">
        <v>4223</v>
      </c>
      <c r="D95" s="2">
        <v>1799</v>
      </c>
      <c r="E95" s="2">
        <v>7258</v>
      </c>
      <c r="F95" s="2">
        <v>1530</v>
      </c>
      <c r="G95" s="2">
        <v>17385</v>
      </c>
      <c r="K95">
        <v>1988</v>
      </c>
      <c r="M95">
        <v>59</v>
      </c>
      <c r="N95">
        <v>207</v>
      </c>
      <c r="O95">
        <v>50</v>
      </c>
      <c r="P95">
        <v>154</v>
      </c>
      <c r="Q95">
        <v>466</v>
      </c>
    </row>
    <row r="96" spans="1:17" ht="12.75">
      <c r="A96" s="1">
        <v>1993</v>
      </c>
      <c r="B96" s="2">
        <v>2470</v>
      </c>
      <c r="C96" s="2">
        <v>3736</v>
      </c>
      <c r="D96" s="2">
        <v>1395</v>
      </c>
      <c r="E96" s="2">
        <v>5266</v>
      </c>
      <c r="F96" s="2">
        <v>1272</v>
      </c>
      <c r="G96" s="2">
        <v>14139</v>
      </c>
      <c r="K96">
        <v>1989</v>
      </c>
      <c r="M96">
        <v>75</v>
      </c>
      <c r="N96">
        <v>286</v>
      </c>
      <c r="O96">
        <v>82</v>
      </c>
      <c r="P96">
        <v>290</v>
      </c>
      <c r="Q96">
        <v>704</v>
      </c>
    </row>
    <row r="97" spans="1:17" ht="12.75">
      <c r="A97" s="1">
        <v>1994</v>
      </c>
      <c r="B97" s="2">
        <v>2216</v>
      </c>
      <c r="C97" s="2">
        <v>3054</v>
      </c>
      <c r="D97" s="2">
        <v>1037</v>
      </c>
      <c r="E97" s="2">
        <v>3961</v>
      </c>
      <c r="F97" s="2">
        <v>1101</v>
      </c>
      <c r="G97" s="2">
        <v>11369</v>
      </c>
      <c r="K97">
        <v>1990</v>
      </c>
      <c r="M97">
        <v>17</v>
      </c>
      <c r="N97">
        <v>104</v>
      </c>
      <c r="O97">
        <v>46</v>
      </c>
      <c r="P97">
        <v>162</v>
      </c>
      <c r="Q97">
        <v>139</v>
      </c>
    </row>
    <row r="98" spans="1:17" ht="12.75">
      <c r="A98" s="1">
        <v>1995</v>
      </c>
      <c r="B98" s="2">
        <v>2291</v>
      </c>
      <c r="C98" s="2">
        <v>2806</v>
      </c>
      <c r="D98">
        <v>661</v>
      </c>
      <c r="E98" s="2">
        <v>3049</v>
      </c>
      <c r="F98" s="2">
        <v>1076</v>
      </c>
      <c r="G98" s="2">
        <v>9883</v>
      </c>
      <c r="K98">
        <v>1991</v>
      </c>
      <c r="M98">
        <v>8</v>
      </c>
      <c r="N98">
        <v>58</v>
      </c>
      <c r="O98">
        <v>17</v>
      </c>
      <c r="P98">
        <v>104</v>
      </c>
      <c r="Q98">
        <v>39</v>
      </c>
    </row>
    <row r="99" spans="1:17" ht="12.75">
      <c r="A99" s="1">
        <v>1996</v>
      </c>
      <c r="B99" s="2">
        <v>2333</v>
      </c>
      <c r="C99" s="2">
        <v>2843</v>
      </c>
      <c r="D99">
        <v>682</v>
      </c>
      <c r="E99" s="2">
        <v>3375</v>
      </c>
      <c r="F99" s="2">
        <v>1116</v>
      </c>
      <c r="G99" s="2">
        <v>10349</v>
      </c>
      <c r="K99">
        <v>1992</v>
      </c>
      <c r="M99">
        <v>3</v>
      </c>
      <c r="N99">
        <v>15</v>
      </c>
      <c r="O99">
        <v>5</v>
      </c>
      <c r="P99">
        <v>20</v>
      </c>
      <c r="Q99">
        <v>34</v>
      </c>
    </row>
    <row r="100" spans="1:17" ht="12.75">
      <c r="A100" s="1">
        <v>1997</v>
      </c>
      <c r="B100" s="2">
        <v>2423</v>
      </c>
      <c r="C100" s="2">
        <v>3175</v>
      </c>
      <c r="D100">
        <v>697</v>
      </c>
      <c r="E100" s="2">
        <v>3634</v>
      </c>
      <c r="F100" s="2">
        <v>1367</v>
      </c>
      <c r="G100" s="2">
        <v>11296</v>
      </c>
      <c r="K100">
        <v>1993</v>
      </c>
      <c r="M100">
        <v>5</v>
      </c>
      <c r="N100">
        <v>7</v>
      </c>
      <c r="O100">
        <v>4</v>
      </c>
      <c r="P100">
        <v>6</v>
      </c>
      <c r="Q100">
        <v>16</v>
      </c>
    </row>
    <row r="101" spans="1:17" ht="12.75">
      <c r="A101" s="1">
        <v>1998</v>
      </c>
      <c r="B101" s="2">
        <v>2337</v>
      </c>
      <c r="C101" s="2">
        <v>2971</v>
      </c>
      <c r="D101">
        <v>815</v>
      </c>
      <c r="E101" s="2">
        <v>4320</v>
      </c>
      <c r="F101" s="2">
        <v>1326</v>
      </c>
      <c r="G101" s="2">
        <v>11769</v>
      </c>
      <c r="K101">
        <v>1994</v>
      </c>
      <c r="M101">
        <v>1</v>
      </c>
      <c r="N101">
        <v>10</v>
      </c>
      <c r="O101">
        <v>1</v>
      </c>
      <c r="P101">
        <v>4</v>
      </c>
      <c r="Q101">
        <v>20</v>
      </c>
    </row>
    <row r="102" spans="1:17" ht="12.75">
      <c r="A102" s="1">
        <v>1999</v>
      </c>
      <c r="B102" s="2">
        <v>2343</v>
      </c>
      <c r="C102" s="2">
        <v>2864</v>
      </c>
      <c r="D102">
        <v>907</v>
      </c>
      <c r="E102" s="2">
        <v>4988</v>
      </c>
      <c r="F102" s="2">
        <v>1453</v>
      </c>
      <c r="G102" s="2">
        <v>12555</v>
      </c>
      <c r="K102">
        <v>1995</v>
      </c>
      <c r="M102">
        <v>2</v>
      </c>
      <c r="N102">
        <v>6</v>
      </c>
      <c r="O102">
        <v>3</v>
      </c>
      <c r="P102">
        <v>4</v>
      </c>
      <c r="Q102">
        <v>31</v>
      </c>
    </row>
    <row r="103" spans="11:17" ht="12.75">
      <c r="K103">
        <v>1996</v>
      </c>
      <c r="M103">
        <v>5</v>
      </c>
      <c r="N103">
        <v>4</v>
      </c>
      <c r="O103" t="s">
        <v>37</v>
      </c>
      <c r="P103" t="s">
        <v>37</v>
      </c>
      <c r="Q103">
        <v>29</v>
      </c>
    </row>
    <row r="104" spans="11:17" ht="12.75">
      <c r="K104">
        <v>1997</v>
      </c>
      <c r="M104">
        <v>10</v>
      </c>
      <c r="N104">
        <v>4</v>
      </c>
      <c r="O104" t="s">
        <v>37</v>
      </c>
      <c r="P104">
        <v>3</v>
      </c>
      <c r="Q104">
        <v>15</v>
      </c>
    </row>
    <row r="105" spans="1:17" ht="12.75">
      <c r="A105" s="1">
        <v>1985</v>
      </c>
      <c r="B105" s="2">
        <v>14860</v>
      </c>
      <c r="C105" s="2">
        <v>1061</v>
      </c>
      <c r="D105" s="2">
        <v>1409</v>
      </c>
      <c r="K105">
        <v>1998</v>
      </c>
      <c r="M105">
        <v>2</v>
      </c>
      <c r="N105">
        <v>3</v>
      </c>
      <c r="O105" t="s">
        <v>37</v>
      </c>
      <c r="P105">
        <v>5</v>
      </c>
      <c r="Q105">
        <v>14</v>
      </c>
    </row>
    <row r="106" spans="11:17" ht="12.75">
      <c r="K106">
        <v>1999</v>
      </c>
      <c r="M106">
        <v>2</v>
      </c>
      <c r="N106">
        <v>2</v>
      </c>
      <c r="O106" t="s">
        <v>37</v>
      </c>
      <c r="P106">
        <v>1</v>
      </c>
      <c r="Q106">
        <v>13</v>
      </c>
    </row>
    <row r="107" spans="11:17" ht="12.75">
      <c r="K107" t="s">
        <v>41</v>
      </c>
      <c r="M107">
        <f>SUM(M94:M106)</f>
        <v>283</v>
      </c>
      <c r="N107">
        <f>SUM(N94:N106)</f>
        <v>901</v>
      </c>
      <c r="O107">
        <f>SUM(O94:O106)</f>
        <v>268</v>
      </c>
      <c r="P107">
        <f>SUM(P94:P106)</f>
        <v>782</v>
      </c>
      <c r="Q107">
        <f>SUM(Q94:Q106)</f>
        <v>1659</v>
      </c>
    </row>
    <row r="108" spans="1:17" ht="12.75">
      <c r="A108" s="1">
        <v>1988</v>
      </c>
      <c r="B108" s="2">
        <v>34580</v>
      </c>
      <c r="C108">
        <v>643</v>
      </c>
      <c r="D108" s="2">
        <v>2145</v>
      </c>
      <c r="K108" t="s">
        <v>13</v>
      </c>
      <c r="M108">
        <v>283</v>
      </c>
      <c r="N108">
        <v>901</v>
      </c>
      <c r="O108">
        <v>268</v>
      </c>
      <c r="P108" s="2">
        <v>782</v>
      </c>
      <c r="Q108" s="2">
        <v>1659</v>
      </c>
    </row>
    <row r="109" spans="1:10" ht="12.75">
      <c r="A109" s="1">
        <v>1989</v>
      </c>
      <c r="B109" s="2">
        <v>42882</v>
      </c>
      <c r="C109">
        <v>468</v>
      </c>
      <c r="D109" s="2">
        <v>2854</v>
      </c>
      <c r="J109" t="s">
        <v>45</v>
      </c>
    </row>
    <row r="110" spans="1:4" ht="12.75">
      <c r="A110" s="1">
        <v>1990</v>
      </c>
      <c r="B110" s="2">
        <v>40784</v>
      </c>
      <c r="C110">
        <v>91</v>
      </c>
      <c r="D110">
        <v>638</v>
      </c>
    </row>
    <row r="111" spans="1:4" ht="12.75">
      <c r="A111" s="1">
        <v>1991</v>
      </c>
      <c r="B111" s="2">
        <v>33584</v>
      </c>
      <c r="C111">
        <v>580</v>
      </c>
      <c r="D111">
        <v>313</v>
      </c>
    </row>
    <row r="112" spans="1:13" ht="12.75">
      <c r="A112" s="1">
        <v>1992</v>
      </c>
      <c r="B112" s="2">
        <v>31121</v>
      </c>
      <c r="C112" s="2">
        <v>1756</v>
      </c>
      <c r="D112">
        <v>135</v>
      </c>
      <c r="M112" t="s">
        <v>73</v>
      </c>
    </row>
    <row r="113" spans="1:11" ht="12.75">
      <c r="A113" s="1">
        <v>1993</v>
      </c>
      <c r="B113" s="2">
        <v>26084</v>
      </c>
      <c r="C113" s="2">
        <v>2388</v>
      </c>
      <c r="D113">
        <v>71</v>
      </c>
      <c r="K113" t="s">
        <v>24</v>
      </c>
    </row>
    <row r="114" spans="1:16" ht="12.75">
      <c r="A114" s="1">
        <v>1994</v>
      </c>
      <c r="B114" s="2">
        <v>21941</v>
      </c>
      <c r="C114" s="2">
        <v>2316</v>
      </c>
      <c r="D114">
        <v>68</v>
      </c>
      <c r="K114">
        <v>1985</v>
      </c>
      <c r="L114">
        <v>5</v>
      </c>
      <c r="M114">
        <v>8</v>
      </c>
      <c r="N114">
        <v>3</v>
      </c>
      <c r="O114">
        <v>1</v>
      </c>
      <c r="P114">
        <v>1</v>
      </c>
    </row>
    <row r="115" spans="1:16" ht="12.75">
      <c r="A115" s="1">
        <v>1995</v>
      </c>
      <c r="B115" s="2">
        <v>19226</v>
      </c>
      <c r="C115" s="2">
        <v>1716</v>
      </c>
      <c r="D115">
        <v>89</v>
      </c>
      <c r="K115">
        <v>1988</v>
      </c>
      <c r="L115">
        <v>2</v>
      </c>
      <c r="M115">
        <v>5</v>
      </c>
      <c r="N115">
        <v>3</v>
      </c>
      <c r="P115">
        <v>1</v>
      </c>
    </row>
    <row r="116" spans="1:16" ht="12.75">
      <c r="A116" s="1">
        <v>1996</v>
      </c>
      <c r="B116" s="2">
        <v>20631</v>
      </c>
      <c r="C116">
        <v>798</v>
      </c>
      <c r="D116">
        <v>69</v>
      </c>
      <c r="K116">
        <v>1989</v>
      </c>
      <c r="L116">
        <v>3</v>
      </c>
      <c r="M116">
        <v>5</v>
      </c>
      <c r="O116">
        <v>3</v>
      </c>
      <c r="P116">
        <v>3</v>
      </c>
    </row>
    <row r="117" spans="1:16" ht="12.75">
      <c r="A117" s="1">
        <v>1997</v>
      </c>
      <c r="B117" s="2">
        <v>21801</v>
      </c>
      <c r="C117">
        <v>549</v>
      </c>
      <c r="D117">
        <v>72</v>
      </c>
      <c r="K117">
        <v>1990</v>
      </c>
      <c r="M117">
        <v>2</v>
      </c>
      <c r="N117">
        <v>1</v>
      </c>
      <c r="O117">
        <v>3</v>
      </c>
      <c r="P117">
        <v>1</v>
      </c>
    </row>
    <row r="118" spans="1:15" ht="12.75">
      <c r="A118" s="1">
        <v>1998</v>
      </c>
      <c r="B118" s="2">
        <v>22519</v>
      </c>
      <c r="C118">
        <v>545</v>
      </c>
      <c r="D118">
        <v>56</v>
      </c>
      <c r="K118">
        <v>1991</v>
      </c>
      <c r="L118">
        <v>1</v>
      </c>
      <c r="M118">
        <v>4</v>
      </c>
      <c r="O118">
        <v>2</v>
      </c>
    </row>
    <row r="119" spans="1:16" ht="12.75">
      <c r="A119" s="1">
        <v>1999</v>
      </c>
      <c r="B119" s="2">
        <v>24050</v>
      </c>
      <c r="C119">
        <v>426</v>
      </c>
      <c r="D119">
        <v>43</v>
      </c>
      <c r="K119">
        <v>1992</v>
      </c>
      <c r="L119">
        <v>4</v>
      </c>
      <c r="M119">
        <v>1</v>
      </c>
      <c r="O119">
        <v>1</v>
      </c>
      <c r="P119">
        <v>3</v>
      </c>
    </row>
    <row r="120" spans="11:16" ht="12.75">
      <c r="K120">
        <v>1993</v>
      </c>
      <c r="M120">
        <v>1</v>
      </c>
      <c r="P120">
        <v>1</v>
      </c>
    </row>
    <row r="121" spans="11:16" ht="12.75">
      <c r="K121">
        <v>1994</v>
      </c>
      <c r="L121">
        <v>2</v>
      </c>
      <c r="M121">
        <v>5</v>
      </c>
      <c r="N121">
        <v>1</v>
      </c>
      <c r="P121">
        <v>1</v>
      </c>
    </row>
    <row r="122" spans="11:16" ht="12.75">
      <c r="K122">
        <v>1995</v>
      </c>
      <c r="L122">
        <v>1</v>
      </c>
      <c r="M122">
        <v>2</v>
      </c>
      <c r="N122">
        <v>1</v>
      </c>
      <c r="O122">
        <v>1</v>
      </c>
      <c r="P122">
        <v>5</v>
      </c>
    </row>
    <row r="123" spans="1:14" ht="12.75">
      <c r="A123" s="1">
        <v>1985</v>
      </c>
      <c r="B123" s="2">
        <v>8366</v>
      </c>
      <c r="C123" s="2">
        <v>7851</v>
      </c>
      <c r="D123">
        <v>18</v>
      </c>
      <c r="E123">
        <v>2</v>
      </c>
      <c r="F123" s="2">
        <v>1031</v>
      </c>
      <c r="G123">
        <v>62</v>
      </c>
      <c r="K123">
        <v>1996</v>
      </c>
      <c r="L123">
        <v>1</v>
      </c>
      <c r="M123">
        <v>3</v>
      </c>
      <c r="N123">
        <v>3</v>
      </c>
    </row>
    <row r="124" spans="11:15" ht="12.75">
      <c r="K124">
        <v>1997</v>
      </c>
      <c r="L124">
        <v>4</v>
      </c>
      <c r="M124">
        <v>5</v>
      </c>
      <c r="N124">
        <v>1</v>
      </c>
      <c r="O124">
        <v>3</v>
      </c>
    </row>
    <row r="125" spans="11:16" ht="12.75">
      <c r="K125">
        <v>1998</v>
      </c>
      <c r="L125">
        <v>5</v>
      </c>
      <c r="M125">
        <v>5</v>
      </c>
      <c r="O125">
        <v>1</v>
      </c>
      <c r="P125">
        <v>1</v>
      </c>
    </row>
    <row r="126" spans="1:16" ht="12.75">
      <c r="A126" s="1">
        <v>1988</v>
      </c>
      <c r="B126" s="2">
        <v>13328</v>
      </c>
      <c r="C126" s="2">
        <v>21353</v>
      </c>
      <c r="D126">
        <v>11</v>
      </c>
      <c r="E126">
        <v>1</v>
      </c>
      <c r="F126" s="2">
        <v>2500</v>
      </c>
      <c r="G126">
        <v>175</v>
      </c>
      <c r="K126">
        <v>1999</v>
      </c>
      <c r="L126">
        <v>3</v>
      </c>
      <c r="M126">
        <v>5</v>
      </c>
      <c r="N126">
        <v>4</v>
      </c>
      <c r="O126">
        <v>2</v>
      </c>
      <c r="P126">
        <v>1</v>
      </c>
    </row>
    <row r="127" spans="1:7" ht="12.75">
      <c r="A127" s="1">
        <v>1989</v>
      </c>
      <c r="B127" s="2">
        <v>15765</v>
      </c>
      <c r="C127" s="2">
        <v>27292</v>
      </c>
      <c r="D127">
        <v>16</v>
      </c>
      <c r="E127">
        <v>3</v>
      </c>
      <c r="F127" s="2">
        <v>2944</v>
      </c>
      <c r="G127">
        <v>184</v>
      </c>
    </row>
    <row r="128" spans="1:16" ht="12.75">
      <c r="A128" s="1">
        <v>1990</v>
      </c>
      <c r="B128" s="2">
        <v>14301</v>
      </c>
      <c r="C128" s="2">
        <v>24839</v>
      </c>
      <c r="D128">
        <v>7</v>
      </c>
      <c r="E128">
        <v>3</v>
      </c>
      <c r="F128" s="2">
        <v>2246</v>
      </c>
      <c r="G128">
        <v>117</v>
      </c>
      <c r="K128" t="s">
        <v>13</v>
      </c>
      <c r="L128">
        <v>31</v>
      </c>
      <c r="M128">
        <v>51</v>
      </c>
      <c r="N128">
        <v>17</v>
      </c>
      <c r="O128">
        <v>17</v>
      </c>
      <c r="P128">
        <v>18</v>
      </c>
    </row>
    <row r="129" spans="1:16" ht="12.75">
      <c r="A129" s="1">
        <v>1991</v>
      </c>
      <c r="B129" s="2">
        <v>12168</v>
      </c>
      <c r="C129" s="2">
        <v>20403</v>
      </c>
      <c r="D129">
        <v>8</v>
      </c>
      <c r="E129">
        <v>2</v>
      </c>
      <c r="F129" s="2">
        <v>1770</v>
      </c>
      <c r="G129">
        <v>126</v>
      </c>
      <c r="K129" t="s">
        <v>61</v>
      </c>
      <c r="L129" t="s">
        <v>61</v>
      </c>
      <c r="M129" t="s">
        <v>62</v>
      </c>
      <c r="N129" t="s">
        <v>63</v>
      </c>
      <c r="O129" t="s">
        <v>64</v>
      </c>
      <c r="P129" t="s">
        <v>65</v>
      </c>
    </row>
    <row r="130" spans="1:11" ht="12.75">
      <c r="A130" s="1">
        <v>1992</v>
      </c>
      <c r="B130" s="2">
        <v>12504</v>
      </c>
      <c r="C130" s="2">
        <v>18789</v>
      </c>
      <c r="D130">
        <v>12</v>
      </c>
      <c r="E130">
        <v>4</v>
      </c>
      <c r="F130" s="2">
        <v>1527</v>
      </c>
      <c r="G130">
        <v>176</v>
      </c>
      <c r="K130" t="s">
        <v>21</v>
      </c>
    </row>
    <row r="131" spans="1:11" ht="12.75">
      <c r="A131" s="1">
        <v>1993</v>
      </c>
      <c r="B131" s="2">
        <v>11208</v>
      </c>
      <c r="C131" s="2">
        <v>15846</v>
      </c>
      <c r="D131">
        <v>3</v>
      </c>
      <c r="E131">
        <v>4</v>
      </c>
      <c r="F131" s="2">
        <v>1291</v>
      </c>
      <c r="G131">
        <v>191</v>
      </c>
      <c r="K131">
        <v>1985</v>
      </c>
    </row>
    <row r="132" spans="1:11" ht="12.75">
      <c r="A132" s="1">
        <v>1994</v>
      </c>
      <c r="B132" s="2">
        <v>9449</v>
      </c>
      <c r="C132" s="2">
        <v>12980</v>
      </c>
      <c r="D132">
        <v>9</v>
      </c>
      <c r="E132">
        <v>2</v>
      </c>
      <c r="F132" s="2">
        <v>1697</v>
      </c>
      <c r="G132">
        <v>188</v>
      </c>
      <c r="K132">
        <v>1988</v>
      </c>
    </row>
    <row r="133" spans="1:11" ht="12.75">
      <c r="A133" s="1">
        <v>1995</v>
      </c>
      <c r="B133" s="2">
        <v>8156</v>
      </c>
      <c r="C133" s="2">
        <v>11060</v>
      </c>
      <c r="D133">
        <v>11</v>
      </c>
      <c r="E133">
        <v>1</v>
      </c>
      <c r="F133" s="2">
        <v>1744</v>
      </c>
      <c r="G133">
        <v>59</v>
      </c>
      <c r="K133">
        <v>1989</v>
      </c>
    </row>
    <row r="134" spans="1:11" ht="12.75">
      <c r="A134" s="1">
        <v>1996</v>
      </c>
      <c r="B134" s="2">
        <v>8485</v>
      </c>
      <c r="C134" s="2">
        <v>10951</v>
      </c>
      <c r="D134">
        <v>7</v>
      </c>
      <c r="F134" s="2">
        <v>2002</v>
      </c>
      <c r="G134">
        <v>53</v>
      </c>
      <c r="K134">
        <v>1990</v>
      </c>
    </row>
    <row r="135" spans="1:15" ht="12.75">
      <c r="A135" s="1">
        <v>1997</v>
      </c>
      <c r="B135" s="2">
        <v>8599</v>
      </c>
      <c r="C135" s="2">
        <v>11726</v>
      </c>
      <c r="D135">
        <v>13</v>
      </c>
      <c r="E135">
        <v>1</v>
      </c>
      <c r="F135" s="2">
        <v>2028</v>
      </c>
      <c r="G135">
        <v>55</v>
      </c>
      <c r="K135">
        <v>1991</v>
      </c>
      <c r="O135">
        <v>1</v>
      </c>
    </row>
    <row r="136" spans="1:15" ht="12.75">
      <c r="A136" s="1">
        <v>1998</v>
      </c>
      <c r="B136" s="2">
        <v>8805</v>
      </c>
      <c r="C136" s="2">
        <v>12190</v>
      </c>
      <c r="D136">
        <v>12</v>
      </c>
      <c r="E136">
        <v>5</v>
      </c>
      <c r="F136" s="2">
        <v>2056</v>
      </c>
      <c r="G136">
        <v>52</v>
      </c>
      <c r="K136">
        <v>1992</v>
      </c>
      <c r="L136">
        <v>1</v>
      </c>
      <c r="O136">
        <v>1</v>
      </c>
    </row>
    <row r="137" spans="1:15" ht="12.75">
      <c r="A137" s="1">
        <v>1999</v>
      </c>
      <c r="B137" s="2">
        <v>9338</v>
      </c>
      <c r="C137" s="2">
        <v>12895</v>
      </c>
      <c r="D137">
        <v>15</v>
      </c>
      <c r="E137">
        <v>1</v>
      </c>
      <c r="F137" s="2">
        <v>2243</v>
      </c>
      <c r="G137">
        <v>27</v>
      </c>
      <c r="K137">
        <v>1993</v>
      </c>
      <c r="O137">
        <v>1</v>
      </c>
    </row>
    <row r="138" ht="12.75">
      <c r="K138">
        <v>1994</v>
      </c>
    </row>
    <row r="139" spans="11:15" ht="12.75">
      <c r="K139">
        <v>1995</v>
      </c>
      <c r="O139">
        <v>1</v>
      </c>
    </row>
    <row r="140" spans="1:11" ht="12.75">
      <c r="A140" s="1">
        <v>1985</v>
      </c>
      <c r="B140" s="2">
        <v>7168</v>
      </c>
      <c r="C140" s="2">
        <v>6705</v>
      </c>
      <c r="D140">
        <v>18</v>
      </c>
      <c r="E140">
        <v>2</v>
      </c>
      <c r="F140">
        <v>916</v>
      </c>
      <c r="G140">
        <v>51</v>
      </c>
      <c r="K140">
        <v>1996</v>
      </c>
    </row>
    <row r="141" ht="12.75">
      <c r="K141">
        <v>1997</v>
      </c>
    </row>
    <row r="142" ht="12.75">
      <c r="K142">
        <v>1998</v>
      </c>
    </row>
    <row r="143" spans="1:11" ht="12.75">
      <c r="A143" s="1">
        <v>1988</v>
      </c>
      <c r="B143" s="2">
        <v>12456</v>
      </c>
      <c r="C143" s="2">
        <v>20044</v>
      </c>
      <c r="D143">
        <v>11</v>
      </c>
      <c r="E143">
        <v>1</v>
      </c>
      <c r="F143" s="2">
        <v>1943</v>
      </c>
      <c r="G143">
        <v>125</v>
      </c>
      <c r="K143">
        <v>1999</v>
      </c>
    </row>
    <row r="144" spans="1:7" ht="12.75">
      <c r="A144" s="1">
        <v>1989</v>
      </c>
      <c r="B144" s="2">
        <v>14856</v>
      </c>
      <c r="C144" s="2">
        <v>25578</v>
      </c>
      <c r="D144">
        <v>14</v>
      </c>
      <c r="E144">
        <v>3</v>
      </c>
      <c r="F144" s="2">
        <v>2293</v>
      </c>
      <c r="G144">
        <v>138</v>
      </c>
    </row>
    <row r="145" spans="1:15" ht="12.75">
      <c r="A145" s="1">
        <v>1990</v>
      </c>
      <c r="B145" s="2">
        <v>14117</v>
      </c>
      <c r="C145" s="2">
        <v>24312</v>
      </c>
      <c r="D145">
        <v>7</v>
      </c>
      <c r="E145">
        <v>3</v>
      </c>
      <c r="F145" s="2">
        <v>2228</v>
      </c>
      <c r="G145">
        <v>117</v>
      </c>
      <c r="K145" t="s">
        <v>13</v>
      </c>
      <c r="L145">
        <v>1</v>
      </c>
      <c r="O145">
        <v>4</v>
      </c>
    </row>
    <row r="146" spans="1:16" ht="12.75">
      <c r="A146" s="1">
        <v>1991</v>
      </c>
      <c r="B146" s="2">
        <v>11970</v>
      </c>
      <c r="C146" s="2">
        <v>19745</v>
      </c>
      <c r="D146">
        <v>7</v>
      </c>
      <c r="E146">
        <v>2</v>
      </c>
      <c r="F146" s="2">
        <v>1735</v>
      </c>
      <c r="G146">
        <v>125</v>
      </c>
      <c r="K146" t="s">
        <v>61</v>
      </c>
      <c r="L146" t="s">
        <v>61</v>
      </c>
      <c r="M146" t="s">
        <v>62</v>
      </c>
      <c r="N146" t="s">
        <v>63</v>
      </c>
      <c r="O146" t="s">
        <v>64</v>
      </c>
      <c r="P146" t="s">
        <v>65</v>
      </c>
    </row>
    <row r="147" spans="1:11" ht="12.75">
      <c r="A147" s="1">
        <v>1992</v>
      </c>
      <c r="B147" s="2">
        <v>12081</v>
      </c>
      <c r="C147" s="2">
        <v>17385</v>
      </c>
      <c r="D147">
        <v>9</v>
      </c>
      <c r="E147">
        <v>4</v>
      </c>
      <c r="F147" s="2">
        <v>1470</v>
      </c>
      <c r="G147">
        <v>172</v>
      </c>
      <c r="K147" t="s">
        <v>22</v>
      </c>
    </row>
    <row r="148" spans="1:11" ht="12.75">
      <c r="A148" s="1">
        <v>1993</v>
      </c>
      <c r="B148" s="2">
        <v>10582</v>
      </c>
      <c r="C148" s="2">
        <v>14139</v>
      </c>
      <c r="D148">
        <v>2</v>
      </c>
      <c r="E148">
        <v>4</v>
      </c>
      <c r="F148" s="2">
        <v>1173</v>
      </c>
      <c r="G148">
        <v>184</v>
      </c>
      <c r="K148">
        <v>1985</v>
      </c>
    </row>
    <row r="149" spans="1:11" ht="12.75">
      <c r="A149" s="1">
        <v>1994</v>
      </c>
      <c r="B149" s="2">
        <v>8800</v>
      </c>
      <c r="C149" s="2">
        <v>11369</v>
      </c>
      <c r="D149">
        <v>9</v>
      </c>
      <c r="E149">
        <v>2</v>
      </c>
      <c r="F149" s="2">
        <v>1587</v>
      </c>
      <c r="G149">
        <v>174</v>
      </c>
      <c r="K149">
        <v>1988</v>
      </c>
    </row>
    <row r="150" spans="1:16" ht="12.75">
      <c r="A150" s="1">
        <v>1995</v>
      </c>
      <c r="B150" s="2">
        <v>7628</v>
      </c>
      <c r="C150" s="2">
        <v>9883</v>
      </c>
      <c r="D150">
        <v>10</v>
      </c>
      <c r="E150">
        <v>1</v>
      </c>
      <c r="F150" s="2">
        <v>1650</v>
      </c>
      <c r="G150">
        <v>54</v>
      </c>
      <c r="K150">
        <v>1989</v>
      </c>
      <c r="N150">
        <v>1</v>
      </c>
      <c r="P150">
        <v>1</v>
      </c>
    </row>
    <row r="151" spans="1:11" ht="12.75">
      <c r="A151" s="1">
        <v>1996</v>
      </c>
      <c r="B151" s="2">
        <v>8270</v>
      </c>
      <c r="C151" s="2">
        <v>10349</v>
      </c>
      <c r="D151">
        <v>7</v>
      </c>
      <c r="F151" s="2">
        <v>1955</v>
      </c>
      <c r="G151">
        <v>50</v>
      </c>
      <c r="K151">
        <v>1990</v>
      </c>
    </row>
    <row r="152" spans="1:11" ht="12.75">
      <c r="A152" s="1">
        <v>1997</v>
      </c>
      <c r="B152" s="2">
        <v>8445</v>
      </c>
      <c r="C152" s="2">
        <v>11296</v>
      </c>
      <c r="D152">
        <v>13</v>
      </c>
      <c r="E152">
        <v>1</v>
      </c>
      <c r="F152" s="2">
        <v>1991</v>
      </c>
      <c r="G152">
        <v>55</v>
      </c>
      <c r="K152">
        <v>1991</v>
      </c>
    </row>
    <row r="153" spans="1:16" ht="12.75">
      <c r="A153" s="1">
        <v>1998</v>
      </c>
      <c r="B153" s="2">
        <v>8657</v>
      </c>
      <c r="C153" s="2">
        <v>11769</v>
      </c>
      <c r="D153">
        <v>12</v>
      </c>
      <c r="E153">
        <v>5</v>
      </c>
      <c r="F153" s="2">
        <v>2026</v>
      </c>
      <c r="G153">
        <v>50</v>
      </c>
      <c r="K153">
        <v>1992</v>
      </c>
      <c r="P153">
        <v>1</v>
      </c>
    </row>
    <row r="154" spans="1:11" ht="12.75">
      <c r="A154" s="1">
        <v>1999</v>
      </c>
      <c r="B154" s="2">
        <v>9224</v>
      </c>
      <c r="C154" s="2">
        <v>12555</v>
      </c>
      <c r="D154">
        <v>15</v>
      </c>
      <c r="E154">
        <v>1</v>
      </c>
      <c r="F154" s="2">
        <v>2228</v>
      </c>
      <c r="G154">
        <v>27</v>
      </c>
      <c r="K154">
        <v>1993</v>
      </c>
    </row>
    <row r="155" ht="12.75">
      <c r="K155">
        <v>1994</v>
      </c>
    </row>
    <row r="156" ht="12.75">
      <c r="K156">
        <v>1995</v>
      </c>
    </row>
    <row r="157" spans="1:11" ht="12.75">
      <c r="A157" s="1">
        <v>1985</v>
      </c>
      <c r="B157">
        <v>394</v>
      </c>
      <c r="C157">
        <v>629</v>
      </c>
      <c r="E157">
        <v>33</v>
      </c>
      <c r="F157">
        <v>5</v>
      </c>
      <c r="K157">
        <v>1996</v>
      </c>
    </row>
    <row r="158" ht="12.75">
      <c r="K158">
        <v>1997</v>
      </c>
    </row>
    <row r="159" ht="12.75">
      <c r="K159">
        <v>1998</v>
      </c>
    </row>
    <row r="160" spans="1:11" ht="12.75">
      <c r="A160" s="1">
        <v>1988</v>
      </c>
      <c r="B160">
        <v>250</v>
      </c>
      <c r="C160">
        <v>373</v>
      </c>
      <c r="E160">
        <v>20</v>
      </c>
      <c r="K160">
        <v>1999</v>
      </c>
    </row>
    <row r="161" spans="1:6" ht="12.75">
      <c r="A161" s="1">
        <v>1989</v>
      </c>
      <c r="B161">
        <v>177</v>
      </c>
      <c r="C161">
        <v>277</v>
      </c>
      <c r="E161">
        <v>13</v>
      </c>
      <c r="F161">
        <v>1</v>
      </c>
    </row>
    <row r="162" spans="1:16" ht="12.75">
      <c r="A162" s="1">
        <v>1990</v>
      </c>
      <c r="B162">
        <v>29</v>
      </c>
      <c r="C162">
        <v>59</v>
      </c>
      <c r="E162">
        <v>3</v>
      </c>
      <c r="K162" t="s">
        <v>13</v>
      </c>
      <c r="N162">
        <v>1</v>
      </c>
      <c r="P162">
        <v>2</v>
      </c>
    </row>
    <row r="163" spans="1:16" ht="12.75">
      <c r="A163" s="1">
        <v>1991</v>
      </c>
      <c r="B163">
        <v>127</v>
      </c>
      <c r="C163">
        <v>432</v>
      </c>
      <c r="D163">
        <v>1</v>
      </c>
      <c r="E163">
        <v>19</v>
      </c>
      <c r="F163">
        <v>1</v>
      </c>
      <c r="K163" t="s">
        <v>61</v>
      </c>
      <c r="L163" t="s">
        <v>61</v>
      </c>
      <c r="M163" t="s">
        <v>62</v>
      </c>
      <c r="N163" t="s">
        <v>63</v>
      </c>
      <c r="O163" t="s">
        <v>64</v>
      </c>
      <c r="P163" t="s">
        <v>65</v>
      </c>
    </row>
    <row r="164" spans="1:6" ht="12.75">
      <c r="A164" s="1">
        <v>1992</v>
      </c>
      <c r="B164">
        <v>379</v>
      </c>
      <c r="C164" s="2">
        <v>1327</v>
      </c>
      <c r="D164">
        <v>2</v>
      </c>
      <c r="E164">
        <v>45</v>
      </c>
      <c r="F164">
        <v>3</v>
      </c>
    </row>
    <row r="165" spans="1:16" ht="12.75">
      <c r="A165" s="1">
        <v>1993</v>
      </c>
      <c r="B165">
        <v>601</v>
      </c>
      <c r="C165" s="2">
        <v>1669</v>
      </c>
      <c r="D165">
        <v>1</v>
      </c>
      <c r="E165">
        <v>110</v>
      </c>
      <c r="F165">
        <v>7</v>
      </c>
      <c r="K165" t="s">
        <v>61</v>
      </c>
      <c r="L165" t="s">
        <v>61</v>
      </c>
      <c r="M165" t="s">
        <v>62</v>
      </c>
      <c r="N165" t="s">
        <v>63</v>
      </c>
      <c r="O165" t="s">
        <v>64</v>
      </c>
      <c r="P165" t="s">
        <v>65</v>
      </c>
    </row>
    <row r="166" spans="1:11" ht="12.75">
      <c r="A166" s="1">
        <v>1994</v>
      </c>
      <c r="B166">
        <v>621</v>
      </c>
      <c r="C166" s="2">
        <v>1575</v>
      </c>
      <c r="E166">
        <v>107</v>
      </c>
      <c r="F166">
        <v>13</v>
      </c>
      <c r="K166" t="s">
        <v>46</v>
      </c>
    </row>
    <row r="167" spans="1:15" ht="12.75">
      <c r="A167" s="1">
        <v>1995</v>
      </c>
      <c r="B167">
        <v>489</v>
      </c>
      <c r="C167" s="2">
        <v>1131</v>
      </c>
      <c r="D167">
        <v>1</v>
      </c>
      <c r="E167">
        <v>91</v>
      </c>
      <c r="F167">
        <v>4</v>
      </c>
      <c r="K167" t="s">
        <v>47</v>
      </c>
      <c r="L167" t="s">
        <v>66</v>
      </c>
      <c r="M167" t="s">
        <v>67</v>
      </c>
      <c r="N167" t="s">
        <v>68</v>
      </c>
      <c r="O167" t="s">
        <v>69</v>
      </c>
    </row>
    <row r="168" spans="1:16" ht="12.75">
      <c r="A168" s="1">
        <v>1996</v>
      </c>
      <c r="B168">
        <v>190</v>
      </c>
      <c r="C168">
        <v>564</v>
      </c>
      <c r="E168">
        <v>41</v>
      </c>
      <c r="F168">
        <v>3</v>
      </c>
      <c r="K168" t="s">
        <v>53</v>
      </c>
      <c r="L168" t="s">
        <v>62</v>
      </c>
      <c r="M168" t="s">
        <v>62</v>
      </c>
      <c r="N168" t="s">
        <v>29</v>
      </c>
      <c r="O168" t="s">
        <v>70</v>
      </c>
      <c r="P168" t="s">
        <v>65</v>
      </c>
    </row>
    <row r="169" spans="1:16" ht="12.75">
      <c r="A169" s="1">
        <v>1997</v>
      </c>
      <c r="B169">
        <v>122</v>
      </c>
      <c r="C169">
        <v>398</v>
      </c>
      <c r="E169">
        <v>29</v>
      </c>
      <c r="K169" t="s">
        <v>71</v>
      </c>
      <c r="L169" t="s">
        <v>0</v>
      </c>
      <c r="M169" t="s">
        <v>57</v>
      </c>
      <c r="N169" t="s">
        <v>58</v>
      </c>
      <c r="O169" t="s">
        <v>72</v>
      </c>
      <c r="P169" t="s">
        <v>60</v>
      </c>
    </row>
    <row r="170" spans="1:16" ht="12.75">
      <c r="A170" s="1">
        <v>1998</v>
      </c>
      <c r="B170">
        <v>120</v>
      </c>
      <c r="C170">
        <v>397</v>
      </c>
      <c r="E170">
        <v>27</v>
      </c>
      <c r="F170">
        <v>1</v>
      </c>
      <c r="K170" t="s">
        <v>61</v>
      </c>
      <c r="L170" t="s">
        <v>61</v>
      </c>
      <c r="M170" t="s">
        <v>62</v>
      </c>
      <c r="N170" t="s">
        <v>63</v>
      </c>
      <c r="O170" t="s">
        <v>64</v>
      </c>
      <c r="P170" t="s">
        <v>65</v>
      </c>
    </row>
    <row r="171" spans="1:11" ht="12.75">
      <c r="A171" s="1">
        <v>1999</v>
      </c>
      <c r="B171">
        <v>94</v>
      </c>
      <c r="C171">
        <v>322</v>
      </c>
      <c r="E171">
        <v>10</v>
      </c>
      <c r="K171" t="s">
        <v>24</v>
      </c>
    </row>
    <row r="174" spans="1:13" ht="12.75">
      <c r="A174" s="1">
        <v>1985</v>
      </c>
      <c r="B174">
        <v>804</v>
      </c>
      <c r="C174">
        <v>517</v>
      </c>
      <c r="F174">
        <v>82</v>
      </c>
      <c r="G174">
        <v>6</v>
      </c>
      <c r="K174">
        <v>1985</v>
      </c>
      <c r="M174">
        <v>2</v>
      </c>
    </row>
    <row r="177" spans="1:16" ht="12.75">
      <c r="A177" s="1">
        <v>1988</v>
      </c>
      <c r="B177">
        <v>622</v>
      </c>
      <c r="C177">
        <v>936</v>
      </c>
      <c r="F177">
        <v>537</v>
      </c>
      <c r="G177">
        <v>50</v>
      </c>
      <c r="K177">
        <v>1988</v>
      </c>
      <c r="P177">
        <v>1</v>
      </c>
    </row>
    <row r="178" spans="1:16" ht="12.75">
      <c r="A178" s="1">
        <v>1989</v>
      </c>
      <c r="B178">
        <v>732</v>
      </c>
      <c r="C178" s="2">
        <v>1437</v>
      </c>
      <c r="D178">
        <v>2</v>
      </c>
      <c r="F178">
        <v>638</v>
      </c>
      <c r="G178">
        <v>45</v>
      </c>
      <c r="K178">
        <v>1989</v>
      </c>
      <c r="L178">
        <v>1</v>
      </c>
      <c r="P178">
        <v>2</v>
      </c>
    </row>
    <row r="179" spans="1:15" ht="12.75">
      <c r="A179" s="1">
        <v>1990</v>
      </c>
      <c r="B179">
        <v>155</v>
      </c>
      <c r="C179">
        <v>468</v>
      </c>
      <c r="F179">
        <v>15</v>
      </c>
      <c r="K179">
        <v>1990</v>
      </c>
      <c r="L179">
        <v>1</v>
      </c>
      <c r="N179">
        <v>1</v>
      </c>
      <c r="O179">
        <v>1</v>
      </c>
    </row>
    <row r="180" spans="1:14" ht="12.75">
      <c r="A180" s="1">
        <v>1991</v>
      </c>
      <c r="B180">
        <v>71</v>
      </c>
      <c r="C180">
        <v>226</v>
      </c>
      <c r="F180">
        <v>16</v>
      </c>
      <c r="K180">
        <v>1991</v>
      </c>
      <c r="L180">
        <v>1</v>
      </c>
      <c r="N180">
        <v>1</v>
      </c>
    </row>
    <row r="181" spans="1:15" ht="12.75">
      <c r="A181" s="1">
        <v>1992</v>
      </c>
      <c r="B181">
        <v>44</v>
      </c>
      <c r="C181">
        <v>77</v>
      </c>
      <c r="D181">
        <v>1</v>
      </c>
      <c r="F181">
        <v>12</v>
      </c>
      <c r="G181">
        <v>1</v>
      </c>
      <c r="K181">
        <v>1992</v>
      </c>
      <c r="L181">
        <v>1</v>
      </c>
      <c r="M181">
        <v>1</v>
      </c>
      <c r="O181">
        <v>2</v>
      </c>
    </row>
    <row r="182" spans="1:16" ht="12.75">
      <c r="A182" s="1">
        <v>1993</v>
      </c>
      <c r="B182">
        <v>25</v>
      </c>
      <c r="C182">
        <v>38</v>
      </c>
      <c r="F182">
        <v>8</v>
      </c>
      <c r="K182">
        <v>1993</v>
      </c>
      <c r="L182">
        <v>1</v>
      </c>
      <c r="M182">
        <v>1</v>
      </c>
      <c r="N182">
        <v>1</v>
      </c>
      <c r="P182">
        <v>1</v>
      </c>
    </row>
    <row r="183" spans="1:15" ht="12.75">
      <c r="A183" s="1">
        <v>1994</v>
      </c>
      <c r="B183">
        <v>28</v>
      </c>
      <c r="C183">
        <v>36</v>
      </c>
      <c r="F183">
        <v>3</v>
      </c>
      <c r="G183">
        <v>1</v>
      </c>
      <c r="K183">
        <v>1994</v>
      </c>
      <c r="M183">
        <v>1</v>
      </c>
      <c r="O183">
        <v>1</v>
      </c>
    </row>
    <row r="184" spans="1:15" ht="12.75">
      <c r="A184" s="1">
        <v>1995</v>
      </c>
      <c r="B184">
        <v>39</v>
      </c>
      <c r="C184">
        <v>46</v>
      </c>
      <c r="F184">
        <v>3</v>
      </c>
      <c r="G184">
        <v>1</v>
      </c>
      <c r="K184">
        <v>1995</v>
      </c>
      <c r="O184">
        <v>1</v>
      </c>
    </row>
    <row r="185" spans="1:11" ht="12.75">
      <c r="A185" s="1">
        <v>1996</v>
      </c>
      <c r="B185">
        <v>25</v>
      </c>
      <c r="C185">
        <v>38</v>
      </c>
      <c r="F185">
        <v>6</v>
      </c>
      <c r="K185">
        <v>1996</v>
      </c>
    </row>
    <row r="186" spans="1:13" ht="12.75">
      <c r="A186" s="1">
        <v>1997</v>
      </c>
      <c r="B186">
        <v>32</v>
      </c>
      <c r="C186">
        <v>32</v>
      </c>
      <c r="F186">
        <v>8</v>
      </c>
      <c r="K186">
        <v>1997</v>
      </c>
      <c r="M186">
        <v>1</v>
      </c>
    </row>
    <row r="187" spans="1:13" ht="12.75">
      <c r="A187" s="1">
        <v>1998</v>
      </c>
      <c r="B187">
        <v>28</v>
      </c>
      <c r="C187">
        <v>24</v>
      </c>
      <c r="F187">
        <v>3</v>
      </c>
      <c r="G187">
        <v>1</v>
      </c>
      <c r="K187">
        <v>1998</v>
      </c>
      <c r="L187">
        <v>1</v>
      </c>
      <c r="M187">
        <v>4</v>
      </c>
    </row>
    <row r="188" spans="1:13" ht="12.75">
      <c r="A188" s="1">
        <v>1999</v>
      </c>
      <c r="B188">
        <v>20</v>
      </c>
      <c r="C188">
        <v>18</v>
      </c>
      <c r="F188">
        <v>5</v>
      </c>
      <c r="K188">
        <v>1999</v>
      </c>
      <c r="M188">
        <v>1</v>
      </c>
    </row>
    <row r="190" spans="11:16" ht="12.75">
      <c r="K190" t="s">
        <v>13</v>
      </c>
      <c r="L190">
        <v>6</v>
      </c>
      <c r="M190">
        <v>11</v>
      </c>
      <c r="N190">
        <v>3</v>
      </c>
      <c r="O190">
        <v>5</v>
      </c>
      <c r="P190">
        <v>4</v>
      </c>
    </row>
    <row r="191" spans="1:16" ht="12.75">
      <c r="A191" s="1">
        <v>1983</v>
      </c>
      <c r="B191">
        <v>8142690</v>
      </c>
      <c r="C191">
        <v>1435076</v>
      </c>
      <c r="D191">
        <v>22900</v>
      </c>
      <c r="E191">
        <v>85397</v>
      </c>
      <c r="F191">
        <v>1063817</v>
      </c>
      <c r="K191" t="s">
        <v>61</v>
      </c>
      <c r="L191" t="s">
        <v>61</v>
      </c>
      <c r="M191" t="s">
        <v>62</v>
      </c>
      <c r="N191" t="s">
        <v>63</v>
      </c>
      <c r="O191" t="s">
        <v>64</v>
      </c>
      <c r="P191" t="s">
        <v>65</v>
      </c>
    </row>
    <row r="192" spans="1:11" ht="12.75">
      <c r="A192" s="1">
        <v>1984</v>
      </c>
      <c r="B192">
        <v>8329151</v>
      </c>
      <c r="C192">
        <v>1465156</v>
      </c>
      <c r="D192">
        <v>24342</v>
      </c>
      <c r="E192">
        <v>93541</v>
      </c>
      <c r="F192">
        <v>1127765</v>
      </c>
      <c r="K192" t="s">
        <v>21</v>
      </c>
    </row>
    <row r="193" spans="1:6" ht="12.75">
      <c r="A193" s="1">
        <v>1985</v>
      </c>
      <c r="B193">
        <v>8529226</v>
      </c>
      <c r="C193">
        <v>1499161</v>
      </c>
      <c r="D193">
        <v>25785</v>
      </c>
      <c r="E193">
        <v>102133</v>
      </c>
      <c r="F193">
        <v>1194854</v>
      </c>
    </row>
    <row r="194" spans="1:6" ht="12.75">
      <c r="A194" s="1">
        <v>1986</v>
      </c>
      <c r="B194">
        <v>8728815</v>
      </c>
      <c r="C194">
        <v>1534836</v>
      </c>
      <c r="D194">
        <v>27243</v>
      </c>
      <c r="E194">
        <v>110969</v>
      </c>
      <c r="F194">
        <v>1265679</v>
      </c>
    </row>
    <row r="195" spans="1:11" ht="12.75">
      <c r="A195" s="1">
        <v>1987</v>
      </c>
      <c r="B195">
        <v>8930261</v>
      </c>
      <c r="C195">
        <v>1575954</v>
      </c>
      <c r="D195">
        <v>28743</v>
      </c>
      <c r="E195">
        <v>119716</v>
      </c>
      <c r="F195">
        <v>1342633</v>
      </c>
      <c r="K195">
        <v>1985</v>
      </c>
    </row>
    <row r="196" spans="1:6" ht="12.75">
      <c r="A196" s="1">
        <v>1988</v>
      </c>
      <c r="B196">
        <v>9107810</v>
      </c>
      <c r="C196">
        <v>1618123</v>
      </c>
      <c r="D196">
        <v>30178</v>
      </c>
      <c r="E196">
        <v>128607</v>
      </c>
      <c r="F196">
        <v>1421695</v>
      </c>
    </row>
    <row r="197" spans="1:6" ht="12.75">
      <c r="A197" s="1">
        <v>1989</v>
      </c>
      <c r="B197">
        <v>9303252</v>
      </c>
      <c r="C197">
        <v>1661635</v>
      </c>
      <c r="D197">
        <v>31650</v>
      </c>
      <c r="E197">
        <v>138249</v>
      </c>
      <c r="F197">
        <v>1502940</v>
      </c>
    </row>
    <row r="198" spans="1:11" ht="12.75">
      <c r="A198" s="1">
        <v>1990</v>
      </c>
      <c r="B198">
        <v>9519038</v>
      </c>
      <c r="C198">
        <v>1722343</v>
      </c>
      <c r="D198">
        <v>33202</v>
      </c>
      <c r="E198">
        <v>149034</v>
      </c>
      <c r="F198">
        <v>1594748</v>
      </c>
      <c r="K198">
        <v>1988</v>
      </c>
    </row>
    <row r="199" spans="1:11" ht="12.75">
      <c r="A199" s="1">
        <v>1991</v>
      </c>
      <c r="B199">
        <v>9655523</v>
      </c>
      <c r="C199">
        <v>1776114</v>
      </c>
      <c r="D199">
        <v>34683</v>
      </c>
      <c r="E199">
        <v>160320</v>
      </c>
      <c r="F199">
        <v>1662857</v>
      </c>
      <c r="K199">
        <v>1989</v>
      </c>
    </row>
    <row r="200" spans="1:11" ht="12.75">
      <c r="A200" s="1">
        <v>1992</v>
      </c>
      <c r="B200">
        <v>9740882</v>
      </c>
      <c r="C200">
        <v>1831060</v>
      </c>
      <c r="D200">
        <v>35820</v>
      </c>
      <c r="E200">
        <v>170971</v>
      </c>
      <c r="F200">
        <v>1726042</v>
      </c>
      <c r="K200">
        <v>1990</v>
      </c>
    </row>
    <row r="201" spans="1:11" ht="12.75">
      <c r="A201" s="1">
        <v>1993</v>
      </c>
      <c r="B201">
        <v>9821257</v>
      </c>
      <c r="C201">
        <v>1880438</v>
      </c>
      <c r="D201">
        <v>37092</v>
      </c>
      <c r="E201">
        <v>183484</v>
      </c>
      <c r="F201">
        <v>1791322</v>
      </c>
      <c r="K201">
        <v>1991</v>
      </c>
    </row>
    <row r="202" spans="1:11" ht="12.75">
      <c r="A202" s="1">
        <v>1994</v>
      </c>
      <c r="B202">
        <v>9919841</v>
      </c>
      <c r="C202">
        <v>1936880</v>
      </c>
      <c r="D202">
        <v>38122</v>
      </c>
      <c r="E202">
        <v>195435</v>
      </c>
      <c r="F202">
        <v>1871520</v>
      </c>
      <c r="K202">
        <v>1992</v>
      </c>
    </row>
    <row r="203" spans="1:11" ht="12.75">
      <c r="A203" s="1">
        <v>1995</v>
      </c>
      <c r="B203">
        <v>9986956</v>
      </c>
      <c r="C203">
        <v>1986047</v>
      </c>
      <c r="D203">
        <v>39416</v>
      </c>
      <c r="E203">
        <v>208450</v>
      </c>
      <c r="F203">
        <v>1964534</v>
      </c>
      <c r="K203">
        <v>1993</v>
      </c>
    </row>
    <row r="204" spans="1:11" ht="12.75">
      <c r="A204" s="1">
        <v>1996</v>
      </c>
      <c r="B204">
        <v>10062610</v>
      </c>
      <c r="C204">
        <v>2037634</v>
      </c>
      <c r="D204">
        <v>40645</v>
      </c>
      <c r="E204">
        <v>220993</v>
      </c>
      <c r="F204">
        <v>2065029</v>
      </c>
      <c r="K204">
        <v>1994</v>
      </c>
    </row>
    <row r="205" spans="1:11" ht="12.75">
      <c r="A205" s="1">
        <v>1997</v>
      </c>
      <c r="B205">
        <v>10152677</v>
      </c>
      <c r="C205">
        <v>2097665</v>
      </c>
      <c r="D205">
        <v>42259</v>
      </c>
      <c r="E205">
        <v>234245</v>
      </c>
      <c r="F205">
        <v>2156504</v>
      </c>
      <c r="K205">
        <v>1995</v>
      </c>
    </row>
    <row r="206" spans="1:11" ht="12.75">
      <c r="A206" s="1">
        <v>1998</v>
      </c>
      <c r="B206">
        <v>10226559</v>
      </c>
      <c r="C206">
        <v>2150860</v>
      </c>
      <c r="D206">
        <v>43442</v>
      </c>
      <c r="E206">
        <v>245638</v>
      </c>
      <c r="F206">
        <v>2241731</v>
      </c>
      <c r="K206">
        <v>1996</v>
      </c>
    </row>
    <row r="207" spans="1:11" ht="12.75">
      <c r="A207" s="1">
        <v>1999</v>
      </c>
      <c r="B207">
        <v>10275486</v>
      </c>
      <c r="C207">
        <v>2201660</v>
      </c>
      <c r="D207">
        <v>44368</v>
      </c>
      <c r="E207">
        <v>255327</v>
      </c>
      <c r="F207">
        <v>2334403</v>
      </c>
      <c r="K207">
        <v>1997</v>
      </c>
    </row>
    <row r="208" ht="12.75">
      <c r="K208">
        <v>1998</v>
      </c>
    </row>
    <row r="209" ht="12.75">
      <c r="K209">
        <v>1999</v>
      </c>
    </row>
    <row r="210" spans="1:3" ht="12.75">
      <c r="A210" s="1">
        <v>1563</v>
      </c>
      <c r="B210" s="2">
        <v>1312</v>
      </c>
      <c r="C210" s="2">
        <v>2875</v>
      </c>
    </row>
    <row r="211" ht="12.75">
      <c r="K211" t="s">
        <v>13</v>
      </c>
    </row>
    <row r="212" spans="11:16" ht="12.75">
      <c r="K212" t="s">
        <v>61</v>
      </c>
      <c r="L212" t="s">
        <v>61</v>
      </c>
      <c r="M212" t="s">
        <v>62</v>
      </c>
      <c r="N212" t="s">
        <v>63</v>
      </c>
      <c r="O212" t="s">
        <v>64</v>
      </c>
      <c r="P212" t="s">
        <v>65</v>
      </c>
    </row>
    <row r="213" spans="1:11" ht="12.75">
      <c r="A213" s="1">
        <v>2210</v>
      </c>
      <c r="B213" s="2">
        <v>2398</v>
      </c>
      <c r="C213" s="2">
        <v>4608</v>
      </c>
      <c r="K213" t="s">
        <v>22</v>
      </c>
    </row>
    <row r="214" spans="1:3" ht="12.75">
      <c r="A214" s="1">
        <v>2345</v>
      </c>
      <c r="B214" s="2">
        <v>2947</v>
      </c>
      <c r="C214" s="2">
        <v>5292</v>
      </c>
    </row>
    <row r="215" spans="1:3" ht="12.75">
      <c r="A215" s="1">
        <v>2410</v>
      </c>
      <c r="B215" s="2">
        <v>2961</v>
      </c>
      <c r="C215" s="2">
        <v>5371</v>
      </c>
    </row>
    <row r="216" spans="1:11" ht="12.75">
      <c r="A216" s="1">
        <v>2271</v>
      </c>
      <c r="B216" s="2">
        <v>2812</v>
      </c>
      <c r="C216" s="2">
        <v>5083</v>
      </c>
      <c r="K216">
        <v>1985</v>
      </c>
    </row>
    <row r="217" spans="1:3" ht="12.75">
      <c r="A217" s="1">
        <v>2332</v>
      </c>
      <c r="B217" s="2">
        <v>2575</v>
      </c>
      <c r="C217" s="2">
        <v>4907</v>
      </c>
    </row>
    <row r="218" spans="1:3" ht="12.75">
      <c r="A218" s="1">
        <v>2247</v>
      </c>
      <c r="B218" s="2">
        <v>2470</v>
      </c>
      <c r="C218" s="2">
        <v>4717</v>
      </c>
    </row>
    <row r="219" spans="1:11" ht="12.75">
      <c r="A219" s="1">
        <v>2043</v>
      </c>
      <c r="B219" s="2">
        <v>2216</v>
      </c>
      <c r="C219" s="2">
        <v>4259</v>
      </c>
      <c r="K219">
        <v>1988</v>
      </c>
    </row>
    <row r="220" spans="1:11" ht="12.75">
      <c r="A220" s="1">
        <v>2160</v>
      </c>
      <c r="B220" s="2">
        <v>2291</v>
      </c>
      <c r="C220" s="2">
        <v>4451</v>
      </c>
      <c r="K220">
        <v>1989</v>
      </c>
    </row>
    <row r="221" spans="1:11" ht="12.75">
      <c r="A221" s="1">
        <v>2288</v>
      </c>
      <c r="B221" s="2">
        <v>2333</v>
      </c>
      <c r="C221" s="2">
        <v>4621</v>
      </c>
      <c r="K221">
        <v>1990</v>
      </c>
    </row>
    <row r="222" spans="1:11" ht="12.75">
      <c r="A222" s="1">
        <v>2235</v>
      </c>
      <c r="B222" s="2">
        <v>2423</v>
      </c>
      <c r="C222" s="2">
        <v>4658</v>
      </c>
      <c r="K222">
        <v>1991</v>
      </c>
    </row>
    <row r="223" spans="1:11" ht="12.75">
      <c r="A223" s="1">
        <v>2324</v>
      </c>
      <c r="B223" s="2">
        <v>2337</v>
      </c>
      <c r="C223" s="2">
        <v>4661</v>
      </c>
      <c r="K223">
        <v>1992</v>
      </c>
    </row>
    <row r="224" spans="1:11" ht="12.75">
      <c r="A224" s="1">
        <v>2274</v>
      </c>
      <c r="B224" s="2">
        <v>2343</v>
      </c>
      <c r="C224" s="2">
        <v>4617</v>
      </c>
      <c r="K224">
        <v>1993</v>
      </c>
    </row>
    <row r="225" ht="12.75">
      <c r="K225">
        <v>1994</v>
      </c>
    </row>
    <row r="226" ht="12.75">
      <c r="K226">
        <v>1995</v>
      </c>
    </row>
    <row r="227" spans="1:11" ht="12.75">
      <c r="A227" s="1">
        <v>2102</v>
      </c>
      <c r="B227" s="2">
        <v>2498</v>
      </c>
      <c r="C227" s="2">
        <v>4600</v>
      </c>
      <c r="K227">
        <v>1996</v>
      </c>
    </row>
    <row r="228" ht="12.75">
      <c r="K228">
        <v>1997</v>
      </c>
    </row>
    <row r="229" ht="12.75">
      <c r="K229">
        <v>1998</v>
      </c>
    </row>
    <row r="230" spans="1:11" ht="12.75">
      <c r="A230" s="1">
        <v>3576</v>
      </c>
      <c r="B230" s="2">
        <v>5730</v>
      </c>
      <c r="C230" s="2">
        <v>9306</v>
      </c>
      <c r="K230">
        <v>1999</v>
      </c>
    </row>
    <row r="231" spans="1:3" ht="12.75">
      <c r="A231" s="1">
        <v>4239</v>
      </c>
      <c r="B231" s="2">
        <v>6675</v>
      </c>
      <c r="C231" s="2">
        <v>10914</v>
      </c>
    </row>
    <row r="232" spans="1:11" ht="12.75">
      <c r="A232" s="1">
        <v>3905</v>
      </c>
      <c r="B232" s="2">
        <v>5853</v>
      </c>
      <c r="C232" s="2">
        <v>9758</v>
      </c>
      <c r="K232" t="s">
        <v>13</v>
      </c>
    </row>
    <row r="233" spans="1:16" ht="12.75">
      <c r="A233" s="1">
        <v>3271</v>
      </c>
      <c r="B233" s="2">
        <v>4953</v>
      </c>
      <c r="C233" s="2">
        <v>8224</v>
      </c>
      <c r="K233" t="s">
        <v>61</v>
      </c>
      <c r="L233" t="s">
        <v>61</v>
      </c>
      <c r="M233" t="s">
        <v>62</v>
      </c>
      <c r="N233" t="s">
        <v>63</v>
      </c>
      <c r="O233" t="s">
        <v>64</v>
      </c>
      <c r="P233" t="s">
        <v>65</v>
      </c>
    </row>
    <row r="234" spans="1:3" ht="12.75">
      <c r="A234" s="1">
        <v>3412</v>
      </c>
      <c r="B234" s="2">
        <v>4223</v>
      </c>
      <c r="C234" s="2">
        <v>7635</v>
      </c>
    </row>
    <row r="235" spans="1:13" ht="12.75">
      <c r="A235" s="1">
        <v>2932</v>
      </c>
      <c r="B235" s="2">
        <v>3736</v>
      </c>
      <c r="C235" s="2">
        <v>6668</v>
      </c>
      <c r="M235" t="s">
        <v>78</v>
      </c>
    </row>
    <row r="236" spans="1:3" ht="12.75">
      <c r="A236" s="1">
        <v>2478</v>
      </c>
      <c r="B236" s="2">
        <v>3054</v>
      </c>
      <c r="C236" s="2">
        <v>5532</v>
      </c>
    </row>
    <row r="237" spans="1:3" ht="12.75">
      <c r="A237" s="1">
        <v>2154</v>
      </c>
      <c r="B237" s="2">
        <v>2806</v>
      </c>
      <c r="C237" s="2">
        <v>4960</v>
      </c>
    </row>
    <row r="238" spans="1:16" ht="12.75">
      <c r="A238" s="1">
        <v>2433</v>
      </c>
      <c r="B238" s="2">
        <v>2843</v>
      </c>
      <c r="C238" s="2">
        <v>5276</v>
      </c>
      <c r="K238">
        <v>1985</v>
      </c>
      <c r="L238">
        <v>211</v>
      </c>
      <c r="M238">
        <v>229</v>
      </c>
      <c r="N238">
        <v>84</v>
      </c>
      <c r="O238">
        <v>304</v>
      </c>
      <c r="P238">
        <v>88</v>
      </c>
    </row>
    <row r="239" spans="1:3" ht="12.75">
      <c r="A239" s="1">
        <v>2629</v>
      </c>
      <c r="B239" s="2">
        <v>3175</v>
      </c>
      <c r="C239" s="2">
        <v>5804</v>
      </c>
    </row>
    <row r="240" spans="1:3" ht="12.75">
      <c r="A240" s="1">
        <v>2443</v>
      </c>
      <c r="B240" s="2">
        <v>2971</v>
      </c>
      <c r="C240" s="2">
        <v>5414</v>
      </c>
    </row>
    <row r="241" spans="1:16" ht="12.75">
      <c r="A241" s="1">
        <v>2529</v>
      </c>
      <c r="B241" s="2">
        <v>2864</v>
      </c>
      <c r="C241" s="2">
        <v>5393</v>
      </c>
      <c r="K241">
        <v>1988</v>
      </c>
      <c r="L241">
        <v>335</v>
      </c>
      <c r="M241">
        <v>511</v>
      </c>
      <c r="N241">
        <v>197</v>
      </c>
      <c r="O241">
        <v>699</v>
      </c>
      <c r="P241">
        <v>201</v>
      </c>
    </row>
    <row r="242" spans="11:16" ht="12.75">
      <c r="K242">
        <v>1989</v>
      </c>
      <c r="L242">
        <v>406</v>
      </c>
      <c r="M242">
        <v>646</v>
      </c>
      <c r="N242">
        <v>257</v>
      </c>
      <c r="O242">
        <v>739</v>
      </c>
      <c r="P242">
        <v>245</v>
      </c>
    </row>
    <row r="243" spans="11:16" ht="12.75">
      <c r="K243">
        <v>1990</v>
      </c>
      <c r="L243">
        <v>481</v>
      </c>
      <c r="M243">
        <v>689</v>
      </c>
      <c r="N243">
        <v>220</v>
      </c>
      <c r="O243">
        <v>619</v>
      </c>
      <c r="P243">
        <v>219</v>
      </c>
    </row>
    <row r="244" spans="11:16" ht="12.75">
      <c r="K244">
        <v>1991</v>
      </c>
      <c r="L244">
        <v>391</v>
      </c>
      <c r="M244">
        <v>557</v>
      </c>
      <c r="N244">
        <v>167</v>
      </c>
      <c r="O244">
        <v>420</v>
      </c>
      <c r="P244">
        <v>200</v>
      </c>
    </row>
    <row r="245" spans="1:16" ht="12.75">
      <c r="A245" s="1">
        <v>1349</v>
      </c>
      <c r="B245" s="2">
        <v>1198</v>
      </c>
      <c r="C245" s="2">
        <v>2547</v>
      </c>
      <c r="K245">
        <v>1992</v>
      </c>
      <c r="L245">
        <v>297</v>
      </c>
      <c r="M245">
        <v>463</v>
      </c>
      <c r="N245">
        <v>162</v>
      </c>
      <c r="O245">
        <v>391</v>
      </c>
      <c r="P245">
        <v>157</v>
      </c>
    </row>
    <row r="246" spans="11:16" ht="12.75">
      <c r="K246">
        <v>1993</v>
      </c>
      <c r="L246">
        <v>259</v>
      </c>
      <c r="M246">
        <v>346</v>
      </c>
      <c r="N246">
        <v>124</v>
      </c>
      <c r="O246">
        <v>308</v>
      </c>
      <c r="P246">
        <v>136</v>
      </c>
    </row>
    <row r="247" spans="11:16" ht="12.75">
      <c r="K247">
        <v>1994</v>
      </c>
      <c r="L247">
        <v>397</v>
      </c>
      <c r="M247">
        <v>443</v>
      </c>
      <c r="N247">
        <v>122</v>
      </c>
      <c r="O247">
        <v>475</v>
      </c>
      <c r="P247">
        <v>150</v>
      </c>
    </row>
    <row r="248" spans="1:16" ht="12.75">
      <c r="A248" s="1">
        <v>2282</v>
      </c>
      <c r="B248" s="2">
        <v>2580</v>
      </c>
      <c r="C248" s="2">
        <v>4862</v>
      </c>
      <c r="K248">
        <v>1995</v>
      </c>
      <c r="L248">
        <v>497</v>
      </c>
      <c r="M248">
        <v>504</v>
      </c>
      <c r="N248">
        <v>103</v>
      </c>
      <c r="O248">
        <v>355</v>
      </c>
      <c r="P248">
        <v>191</v>
      </c>
    </row>
    <row r="249" spans="1:16" ht="12.75">
      <c r="A249" s="1">
        <v>2713</v>
      </c>
      <c r="B249" s="2">
        <v>2994</v>
      </c>
      <c r="C249" s="2">
        <v>5707</v>
      </c>
      <c r="K249">
        <v>1996</v>
      </c>
      <c r="L249">
        <v>609</v>
      </c>
      <c r="M249">
        <v>625</v>
      </c>
      <c r="N249">
        <v>124</v>
      </c>
      <c r="O249">
        <v>390</v>
      </c>
      <c r="P249">
        <v>207</v>
      </c>
    </row>
    <row r="250" spans="1:16" ht="12.75">
      <c r="A250" s="1">
        <v>2372</v>
      </c>
      <c r="B250" s="2">
        <v>2527</v>
      </c>
      <c r="C250" s="2">
        <v>4899</v>
      </c>
      <c r="K250">
        <v>1997</v>
      </c>
      <c r="L250">
        <v>590</v>
      </c>
      <c r="M250">
        <v>632</v>
      </c>
      <c r="N250">
        <v>126</v>
      </c>
      <c r="O250">
        <v>414</v>
      </c>
      <c r="P250">
        <v>229</v>
      </c>
    </row>
    <row r="251" spans="1:16" ht="12.75">
      <c r="A251" s="1">
        <v>2125</v>
      </c>
      <c r="B251" s="2">
        <v>1949</v>
      </c>
      <c r="C251" s="2">
        <v>4074</v>
      </c>
      <c r="K251">
        <v>1998</v>
      </c>
      <c r="L251">
        <v>631</v>
      </c>
      <c r="M251">
        <v>615</v>
      </c>
      <c r="N251">
        <v>129</v>
      </c>
      <c r="O251">
        <v>387</v>
      </c>
      <c r="P251">
        <v>264</v>
      </c>
    </row>
    <row r="252" spans="1:16" ht="12.75">
      <c r="A252" s="1">
        <v>2078</v>
      </c>
      <c r="B252" s="2">
        <v>1799</v>
      </c>
      <c r="C252" s="2">
        <v>3877</v>
      </c>
      <c r="K252">
        <v>1999</v>
      </c>
      <c r="L252">
        <v>660</v>
      </c>
      <c r="M252">
        <v>638</v>
      </c>
      <c r="N252">
        <v>165</v>
      </c>
      <c r="O252">
        <v>460</v>
      </c>
      <c r="P252">
        <v>305</v>
      </c>
    </row>
    <row r="253" spans="1:3" ht="12.75">
      <c r="A253" s="1">
        <v>1813</v>
      </c>
      <c r="B253" s="2">
        <v>1395</v>
      </c>
      <c r="C253" s="2">
        <v>3208</v>
      </c>
    </row>
    <row r="254" spans="1:16" ht="12.75">
      <c r="A254" s="1">
        <v>1439</v>
      </c>
      <c r="B254" s="2">
        <v>1037</v>
      </c>
      <c r="C254" s="2">
        <v>2476</v>
      </c>
      <c r="K254" t="s">
        <v>13</v>
      </c>
      <c r="L254" s="2">
        <v>5764</v>
      </c>
      <c r="M254" s="2">
        <v>6898</v>
      </c>
      <c r="N254" s="2">
        <v>1980</v>
      </c>
      <c r="O254" s="2">
        <v>5961</v>
      </c>
      <c r="P254" s="2">
        <v>2592</v>
      </c>
    </row>
    <row r="255" spans="1:16" ht="12.75">
      <c r="A255" s="1">
        <v>933</v>
      </c>
      <c r="B255">
        <v>661</v>
      </c>
      <c r="C255" s="2">
        <v>1594</v>
      </c>
      <c r="K255" t="s">
        <v>61</v>
      </c>
      <c r="L255" t="s">
        <v>61</v>
      </c>
      <c r="M255" t="s">
        <v>62</v>
      </c>
      <c r="N255" t="s">
        <v>63</v>
      </c>
      <c r="O255" t="s">
        <v>62</v>
      </c>
      <c r="P255" t="s">
        <v>61</v>
      </c>
    </row>
    <row r="256" spans="1:11" ht="12.75">
      <c r="A256" s="1">
        <v>907</v>
      </c>
      <c r="B256">
        <v>682</v>
      </c>
      <c r="C256" s="2">
        <v>1589</v>
      </c>
      <c r="K256" t="s">
        <v>21</v>
      </c>
    </row>
    <row r="257" spans="1:3" ht="12.75">
      <c r="A257" s="1">
        <v>875</v>
      </c>
      <c r="B257">
        <v>697</v>
      </c>
      <c r="C257" s="2">
        <v>1572</v>
      </c>
    </row>
    <row r="258" spans="1:3" ht="12.75">
      <c r="A258" s="1">
        <v>912</v>
      </c>
      <c r="B258">
        <v>815</v>
      </c>
      <c r="C258" s="2">
        <v>1727</v>
      </c>
    </row>
    <row r="259" spans="1:16" ht="12.75">
      <c r="A259" s="1">
        <v>988</v>
      </c>
      <c r="B259">
        <v>907</v>
      </c>
      <c r="C259" s="2">
        <v>1895</v>
      </c>
      <c r="K259">
        <v>1985</v>
      </c>
      <c r="L259">
        <v>6</v>
      </c>
      <c r="M259">
        <v>17</v>
      </c>
      <c r="N259">
        <v>4</v>
      </c>
      <c r="O259">
        <v>3</v>
      </c>
      <c r="P259">
        <v>3</v>
      </c>
    </row>
    <row r="262" spans="1:16" ht="12.75">
      <c r="A262" s="1">
        <v>1080</v>
      </c>
      <c r="B262">
        <v>938</v>
      </c>
      <c r="C262" s="2">
        <v>2018</v>
      </c>
      <c r="K262">
        <v>1988</v>
      </c>
      <c r="L262">
        <v>5</v>
      </c>
      <c r="M262">
        <v>9</v>
      </c>
      <c r="N262">
        <v>1</v>
      </c>
      <c r="O262">
        <v>2</v>
      </c>
      <c r="P262">
        <v>3</v>
      </c>
    </row>
    <row r="263" spans="11:16" ht="12.75">
      <c r="K263">
        <v>1989</v>
      </c>
      <c r="L263">
        <v>5</v>
      </c>
      <c r="M263">
        <v>5</v>
      </c>
      <c r="O263">
        <v>2</v>
      </c>
      <c r="P263">
        <v>1</v>
      </c>
    </row>
    <row r="264" spans="11:15" ht="12.75">
      <c r="K264">
        <v>1990</v>
      </c>
      <c r="O264">
        <v>3</v>
      </c>
    </row>
    <row r="265" spans="1:16" ht="12.75">
      <c r="A265" s="1">
        <v>2383</v>
      </c>
      <c r="B265" s="2">
        <v>6872</v>
      </c>
      <c r="C265" s="2">
        <v>9255</v>
      </c>
      <c r="K265">
        <v>1991</v>
      </c>
      <c r="L265">
        <v>1</v>
      </c>
      <c r="M265">
        <v>8</v>
      </c>
      <c r="N265">
        <v>4</v>
      </c>
      <c r="O265">
        <v>3</v>
      </c>
      <c r="P265">
        <v>3</v>
      </c>
    </row>
    <row r="266" spans="1:16" ht="12.75">
      <c r="A266" s="1">
        <v>3301</v>
      </c>
      <c r="B266" s="2">
        <v>9886</v>
      </c>
      <c r="C266" s="2">
        <v>13187</v>
      </c>
      <c r="K266">
        <v>1992</v>
      </c>
      <c r="L266">
        <v>5</v>
      </c>
      <c r="M266">
        <v>20</v>
      </c>
      <c r="N266">
        <v>5</v>
      </c>
      <c r="O266">
        <v>11</v>
      </c>
      <c r="P266">
        <v>4</v>
      </c>
    </row>
    <row r="267" spans="1:16" ht="12.75">
      <c r="A267" s="1">
        <v>3133</v>
      </c>
      <c r="B267" s="2">
        <v>10813</v>
      </c>
      <c r="C267" s="2">
        <v>13946</v>
      </c>
      <c r="K267">
        <v>1993</v>
      </c>
      <c r="L267">
        <v>11</v>
      </c>
      <c r="M267">
        <v>51</v>
      </c>
      <c r="N267">
        <v>18</v>
      </c>
      <c r="O267">
        <v>20</v>
      </c>
      <c r="P267">
        <v>10</v>
      </c>
    </row>
    <row r="268" spans="1:16" ht="12.75">
      <c r="A268" s="1">
        <v>2289</v>
      </c>
      <c r="B268" s="2">
        <v>8176</v>
      </c>
      <c r="C268" s="2">
        <v>10465</v>
      </c>
      <c r="K268">
        <v>1994</v>
      </c>
      <c r="L268">
        <v>4</v>
      </c>
      <c r="M268">
        <v>49</v>
      </c>
      <c r="N268">
        <v>16</v>
      </c>
      <c r="O268">
        <v>24</v>
      </c>
      <c r="P268">
        <v>14</v>
      </c>
    </row>
    <row r="269" spans="1:16" ht="12.75">
      <c r="A269" s="1">
        <v>2306</v>
      </c>
      <c r="B269" s="2">
        <v>7258</v>
      </c>
      <c r="C269" s="2">
        <v>9564</v>
      </c>
      <c r="K269">
        <v>1995</v>
      </c>
      <c r="L269">
        <v>9</v>
      </c>
      <c r="M269">
        <v>35</v>
      </c>
      <c r="N269">
        <v>15</v>
      </c>
      <c r="O269">
        <v>20</v>
      </c>
      <c r="P269">
        <v>12</v>
      </c>
    </row>
    <row r="270" spans="1:16" ht="12.75">
      <c r="A270" s="1">
        <v>1847</v>
      </c>
      <c r="B270" s="2">
        <v>5266</v>
      </c>
      <c r="C270" s="2">
        <v>7113</v>
      </c>
      <c r="K270">
        <v>1996</v>
      </c>
      <c r="L270">
        <v>11</v>
      </c>
      <c r="M270">
        <v>9</v>
      </c>
      <c r="N270">
        <v>7</v>
      </c>
      <c r="O270">
        <v>8</v>
      </c>
      <c r="P270">
        <v>6</v>
      </c>
    </row>
    <row r="271" spans="1:16" ht="12.75">
      <c r="A271" s="1">
        <v>1369</v>
      </c>
      <c r="B271" s="2">
        <v>3961</v>
      </c>
      <c r="C271" s="2">
        <v>5330</v>
      </c>
      <c r="K271">
        <v>1997</v>
      </c>
      <c r="L271">
        <v>5</v>
      </c>
      <c r="M271">
        <v>10</v>
      </c>
      <c r="N271">
        <v>5</v>
      </c>
      <c r="O271">
        <v>5</v>
      </c>
      <c r="P271">
        <v>4</v>
      </c>
    </row>
    <row r="272" spans="1:16" ht="12.75">
      <c r="A272" s="1">
        <v>961</v>
      </c>
      <c r="B272" s="2">
        <v>3049</v>
      </c>
      <c r="C272" s="2">
        <v>4010</v>
      </c>
      <c r="K272">
        <v>1998</v>
      </c>
      <c r="L272">
        <v>3</v>
      </c>
      <c r="M272">
        <v>10</v>
      </c>
      <c r="N272">
        <v>4</v>
      </c>
      <c r="O272">
        <v>6</v>
      </c>
      <c r="P272">
        <v>4</v>
      </c>
    </row>
    <row r="273" spans="1:16" ht="12.75">
      <c r="A273" s="1">
        <v>944</v>
      </c>
      <c r="B273" s="2">
        <v>3375</v>
      </c>
      <c r="C273" s="2">
        <v>4319</v>
      </c>
      <c r="K273">
        <v>1999</v>
      </c>
      <c r="L273">
        <v>3</v>
      </c>
      <c r="M273">
        <v>5</v>
      </c>
      <c r="O273">
        <v>1</v>
      </c>
      <c r="P273">
        <v>1</v>
      </c>
    </row>
    <row r="274" spans="1:3" ht="12.75">
      <c r="A274" s="1">
        <v>942</v>
      </c>
      <c r="B274" s="2">
        <v>3634</v>
      </c>
      <c r="C274" s="2">
        <v>4576</v>
      </c>
    </row>
    <row r="275" spans="1:16" ht="12.75">
      <c r="A275" s="1">
        <v>1100</v>
      </c>
      <c r="B275" s="2">
        <v>4320</v>
      </c>
      <c r="C275" s="2">
        <v>5420</v>
      </c>
      <c r="K275" t="s">
        <v>13</v>
      </c>
      <c r="L275">
        <v>68</v>
      </c>
      <c r="M275">
        <v>228</v>
      </c>
      <c r="N275">
        <v>79</v>
      </c>
      <c r="O275">
        <v>108</v>
      </c>
      <c r="P275">
        <v>65</v>
      </c>
    </row>
    <row r="276" spans="1:16" ht="12.75">
      <c r="A276" s="1">
        <v>1341</v>
      </c>
      <c r="B276" s="2">
        <v>4988</v>
      </c>
      <c r="C276" s="2">
        <v>6329</v>
      </c>
      <c r="K276" t="s">
        <v>61</v>
      </c>
      <c r="L276" t="s">
        <v>61</v>
      </c>
      <c r="M276" t="s">
        <v>62</v>
      </c>
      <c r="N276" t="s">
        <v>63</v>
      </c>
      <c r="O276" t="s">
        <v>62</v>
      </c>
      <c r="P276" t="s">
        <v>61</v>
      </c>
    </row>
    <row r="277" ht="12.75">
      <c r="K277" t="s">
        <v>22</v>
      </c>
    </row>
    <row r="280" spans="2:16" ht="12.75">
      <c r="B280" s="2">
        <v>1074</v>
      </c>
      <c r="C280">
        <v>759</v>
      </c>
      <c r="D280" s="2">
        <v>1833</v>
      </c>
      <c r="K280">
        <v>1985</v>
      </c>
      <c r="L280">
        <v>13</v>
      </c>
      <c r="M280">
        <v>25</v>
      </c>
      <c r="N280">
        <v>8</v>
      </c>
      <c r="O280">
        <v>18</v>
      </c>
      <c r="P280">
        <v>18</v>
      </c>
    </row>
    <row r="283" spans="2:16" ht="12.75">
      <c r="B283" s="2">
        <v>2005</v>
      </c>
      <c r="C283" s="2">
        <v>2464</v>
      </c>
      <c r="D283" s="2">
        <v>4469</v>
      </c>
      <c r="K283">
        <v>1988</v>
      </c>
      <c r="L283">
        <v>67</v>
      </c>
      <c r="M283">
        <v>100</v>
      </c>
      <c r="N283">
        <v>12</v>
      </c>
      <c r="O283">
        <v>108</v>
      </c>
      <c r="P283">
        <v>250</v>
      </c>
    </row>
    <row r="284" spans="2:16" ht="12.75">
      <c r="B284" s="2">
        <v>2258</v>
      </c>
      <c r="C284" s="2">
        <v>3076</v>
      </c>
      <c r="D284" s="2">
        <v>5334</v>
      </c>
      <c r="K284">
        <v>1989</v>
      </c>
      <c r="L284">
        <v>85</v>
      </c>
      <c r="M284">
        <v>104</v>
      </c>
      <c r="N284">
        <v>33</v>
      </c>
      <c r="O284">
        <v>157</v>
      </c>
      <c r="P284">
        <v>259</v>
      </c>
    </row>
    <row r="285" spans="2:16" ht="12.75">
      <c r="B285" s="2">
        <v>2297</v>
      </c>
      <c r="C285" s="2">
        <v>2158</v>
      </c>
      <c r="D285" s="2">
        <v>4455</v>
      </c>
      <c r="K285">
        <v>1990</v>
      </c>
      <c r="M285">
        <v>6</v>
      </c>
      <c r="N285">
        <v>3</v>
      </c>
      <c r="O285">
        <v>3</v>
      </c>
      <c r="P285">
        <v>3</v>
      </c>
    </row>
    <row r="286" spans="2:15" ht="12.75">
      <c r="B286" s="2">
        <v>2014</v>
      </c>
      <c r="C286" s="2">
        <v>1855</v>
      </c>
      <c r="D286" s="2">
        <v>3869</v>
      </c>
      <c r="K286">
        <v>1991</v>
      </c>
      <c r="L286">
        <v>1</v>
      </c>
      <c r="M286">
        <v>6</v>
      </c>
      <c r="N286">
        <v>4</v>
      </c>
      <c r="O286">
        <v>5</v>
      </c>
    </row>
    <row r="287" spans="2:16" ht="12.75">
      <c r="B287" s="2">
        <v>1953</v>
      </c>
      <c r="C287" s="2">
        <v>1530</v>
      </c>
      <c r="D287" s="2">
        <v>3483</v>
      </c>
      <c r="K287">
        <v>1992</v>
      </c>
      <c r="L287">
        <v>4</v>
      </c>
      <c r="M287">
        <v>1</v>
      </c>
      <c r="N287">
        <v>2</v>
      </c>
      <c r="O287">
        <v>1</v>
      </c>
      <c r="P287">
        <v>4</v>
      </c>
    </row>
    <row r="288" spans="2:16" ht="12.75">
      <c r="B288" s="2">
        <v>1743</v>
      </c>
      <c r="C288" s="2">
        <v>1272</v>
      </c>
      <c r="D288" s="2">
        <v>3015</v>
      </c>
      <c r="K288">
        <v>1993</v>
      </c>
      <c r="L288">
        <v>1</v>
      </c>
      <c r="M288">
        <v>2</v>
      </c>
      <c r="O288">
        <v>1</v>
      </c>
      <c r="P288">
        <v>4</v>
      </c>
    </row>
    <row r="289" spans="2:16" ht="12.75">
      <c r="B289" s="2">
        <v>1471</v>
      </c>
      <c r="C289" s="2">
        <v>1101</v>
      </c>
      <c r="D289" s="2">
        <v>2572</v>
      </c>
      <c r="K289">
        <v>1994</v>
      </c>
      <c r="P289">
        <v>3</v>
      </c>
    </row>
    <row r="290" spans="2:16" ht="12.75">
      <c r="B290" s="2">
        <v>1420</v>
      </c>
      <c r="C290" s="2">
        <v>1076</v>
      </c>
      <c r="D290" s="2">
        <v>2496</v>
      </c>
      <c r="K290">
        <v>1995</v>
      </c>
      <c r="P290">
        <v>3</v>
      </c>
    </row>
    <row r="291" spans="2:16" ht="12.75">
      <c r="B291" s="2">
        <v>1698</v>
      </c>
      <c r="C291" s="2">
        <v>1116</v>
      </c>
      <c r="D291" s="2">
        <v>2814</v>
      </c>
      <c r="K291">
        <v>1996</v>
      </c>
      <c r="M291">
        <v>1</v>
      </c>
      <c r="O291">
        <v>1</v>
      </c>
      <c r="P291">
        <v>4</v>
      </c>
    </row>
    <row r="292" spans="2:16" ht="12.75">
      <c r="B292" s="2">
        <v>1764</v>
      </c>
      <c r="C292" s="2">
        <v>1367</v>
      </c>
      <c r="D292" s="2">
        <v>3131</v>
      </c>
      <c r="K292">
        <v>1997</v>
      </c>
      <c r="L292">
        <v>2</v>
      </c>
      <c r="M292">
        <v>1</v>
      </c>
      <c r="N292">
        <v>1</v>
      </c>
      <c r="O292">
        <v>3</v>
      </c>
      <c r="P292">
        <v>1</v>
      </c>
    </row>
    <row r="293" spans="2:16" ht="12.75">
      <c r="B293" s="2">
        <v>1878</v>
      </c>
      <c r="C293" s="2">
        <v>1326</v>
      </c>
      <c r="D293" s="2">
        <v>3204</v>
      </c>
      <c r="K293">
        <v>1998</v>
      </c>
      <c r="L293">
        <v>1</v>
      </c>
      <c r="O293">
        <v>1</v>
      </c>
      <c r="P293">
        <v>1</v>
      </c>
    </row>
    <row r="294" spans="2:16" ht="12.75">
      <c r="B294" s="2">
        <v>2092</v>
      </c>
      <c r="C294" s="2">
        <v>1453</v>
      </c>
      <c r="D294" s="2">
        <v>3545</v>
      </c>
      <c r="K294">
        <v>1999</v>
      </c>
      <c r="L294">
        <v>2</v>
      </c>
      <c r="M294">
        <v>1</v>
      </c>
      <c r="P294">
        <v>2</v>
      </c>
    </row>
    <row r="296" spans="11:16" ht="12.75">
      <c r="K296" t="s">
        <v>13</v>
      </c>
      <c r="L296">
        <v>176</v>
      </c>
      <c r="M296">
        <v>247</v>
      </c>
      <c r="N296">
        <v>63</v>
      </c>
      <c r="O296">
        <v>298</v>
      </c>
      <c r="P296">
        <v>552</v>
      </c>
    </row>
    <row r="297" spans="2:16" ht="12.75">
      <c r="B297" s="2">
        <v>7168</v>
      </c>
      <c r="C297" s="2">
        <v>6705</v>
      </c>
      <c r="D297" s="2">
        <v>13873</v>
      </c>
      <c r="K297" t="s">
        <v>61</v>
      </c>
      <c r="L297" t="s">
        <v>61</v>
      </c>
      <c r="M297" t="s">
        <v>62</v>
      </c>
      <c r="N297" t="s">
        <v>63</v>
      </c>
      <c r="O297" t="s">
        <v>62</v>
      </c>
      <c r="P297" t="s">
        <v>61</v>
      </c>
    </row>
    <row r="299" spans="11:16" ht="12.75">
      <c r="K299" t="s">
        <v>61</v>
      </c>
      <c r="L299" t="s">
        <v>61</v>
      </c>
      <c r="M299" t="s">
        <v>62</v>
      </c>
      <c r="N299" t="s">
        <v>63</v>
      </c>
      <c r="O299" t="s">
        <v>62</v>
      </c>
      <c r="P299" t="s">
        <v>61</v>
      </c>
    </row>
    <row r="300" spans="2:11" ht="12.75">
      <c r="B300" s="2">
        <v>12456</v>
      </c>
      <c r="C300" s="2">
        <v>20044</v>
      </c>
      <c r="D300" s="2">
        <v>32500</v>
      </c>
      <c r="K300" t="s">
        <v>46</v>
      </c>
    </row>
    <row r="301" spans="2:16" ht="12.75">
      <c r="B301" s="2">
        <v>14856</v>
      </c>
      <c r="C301" s="2">
        <v>25578</v>
      </c>
      <c r="D301" s="2">
        <v>40434</v>
      </c>
      <c r="K301" t="s">
        <v>47</v>
      </c>
      <c r="L301" t="s">
        <v>66</v>
      </c>
      <c r="M301" t="s">
        <v>67</v>
      </c>
      <c r="N301" t="s">
        <v>68</v>
      </c>
      <c r="O301" t="s">
        <v>74</v>
      </c>
      <c r="P301" t="s">
        <v>75</v>
      </c>
    </row>
    <row r="302" spans="2:16" ht="12.75">
      <c r="B302" s="2">
        <v>14117</v>
      </c>
      <c r="C302" s="2">
        <v>24312</v>
      </c>
      <c r="D302" s="2">
        <v>38429</v>
      </c>
      <c r="K302" t="s">
        <v>53</v>
      </c>
      <c r="L302" t="s">
        <v>62</v>
      </c>
      <c r="M302" t="s">
        <v>62</v>
      </c>
      <c r="N302" t="s">
        <v>27</v>
      </c>
      <c r="O302" t="s">
        <v>76</v>
      </c>
      <c r="P302" t="s">
        <v>61</v>
      </c>
    </row>
    <row r="303" spans="2:16" ht="12.75">
      <c r="B303" s="2">
        <v>11970</v>
      </c>
      <c r="C303" s="2">
        <v>19745</v>
      </c>
      <c r="D303" s="2">
        <v>31715</v>
      </c>
      <c r="K303" t="s">
        <v>71</v>
      </c>
      <c r="L303" t="s">
        <v>0</v>
      </c>
      <c r="M303" t="s">
        <v>57</v>
      </c>
      <c r="N303" t="s">
        <v>58</v>
      </c>
      <c r="O303" t="s">
        <v>1</v>
      </c>
      <c r="P303" t="s">
        <v>77</v>
      </c>
    </row>
    <row r="304" spans="2:16" ht="12.75">
      <c r="B304" s="2">
        <v>12081</v>
      </c>
      <c r="C304" s="2">
        <v>17385</v>
      </c>
      <c r="D304" s="2">
        <v>29466</v>
      </c>
      <c r="K304" t="s">
        <v>61</v>
      </c>
      <c r="L304" t="s">
        <v>61</v>
      </c>
      <c r="M304" t="s">
        <v>62</v>
      </c>
      <c r="N304" t="s">
        <v>63</v>
      </c>
      <c r="O304" t="s">
        <v>62</v>
      </c>
      <c r="P304" t="s">
        <v>61</v>
      </c>
    </row>
    <row r="305" spans="2:11" ht="12.75">
      <c r="B305" s="2">
        <v>10582</v>
      </c>
      <c r="C305" s="2">
        <v>14139</v>
      </c>
      <c r="D305" s="2">
        <v>24721</v>
      </c>
      <c r="K305" t="s">
        <v>24</v>
      </c>
    </row>
    <row r="306" spans="2:4" ht="12.75">
      <c r="B306" s="2">
        <v>8800</v>
      </c>
      <c r="C306" s="2">
        <v>11369</v>
      </c>
      <c r="D306" s="2">
        <v>20169</v>
      </c>
    </row>
    <row r="307" spans="2:4" ht="12.75">
      <c r="B307" s="2">
        <v>7628</v>
      </c>
      <c r="C307" s="2">
        <v>9883</v>
      </c>
      <c r="D307" s="2">
        <v>17511</v>
      </c>
    </row>
    <row r="308" spans="2:16" ht="12.75">
      <c r="B308" s="2">
        <v>8270</v>
      </c>
      <c r="C308" s="2">
        <v>10349</v>
      </c>
      <c r="D308" s="2">
        <v>18619</v>
      </c>
      <c r="K308">
        <v>1985</v>
      </c>
      <c r="L308">
        <v>14</v>
      </c>
      <c r="M308">
        <v>15</v>
      </c>
      <c r="N308">
        <v>8</v>
      </c>
      <c r="O308">
        <v>11</v>
      </c>
      <c r="P308">
        <v>3</v>
      </c>
    </row>
    <row r="309" spans="2:4" ht="12.75">
      <c r="B309" s="2">
        <v>8445</v>
      </c>
      <c r="C309" s="2">
        <v>11296</v>
      </c>
      <c r="D309" s="2">
        <v>19741</v>
      </c>
    </row>
    <row r="310" spans="2:4" ht="12.75">
      <c r="B310" s="2">
        <v>8657</v>
      </c>
      <c r="C310" s="2">
        <v>11769</v>
      </c>
      <c r="D310" s="2">
        <v>20426</v>
      </c>
    </row>
    <row r="311" spans="2:16" ht="12.75">
      <c r="B311" s="2">
        <v>9224</v>
      </c>
      <c r="C311" s="2">
        <v>12555</v>
      </c>
      <c r="D311" s="2">
        <v>21779</v>
      </c>
      <c r="K311">
        <v>1988</v>
      </c>
      <c r="L311">
        <v>17</v>
      </c>
      <c r="M311">
        <v>33</v>
      </c>
      <c r="N311">
        <v>15</v>
      </c>
      <c r="O311">
        <v>46</v>
      </c>
      <c r="P311">
        <v>14</v>
      </c>
    </row>
    <row r="312" spans="11:16" ht="12.75">
      <c r="K312">
        <v>1989</v>
      </c>
      <c r="L312">
        <v>31</v>
      </c>
      <c r="M312">
        <v>35</v>
      </c>
      <c r="N312">
        <v>24</v>
      </c>
      <c r="O312">
        <v>33</v>
      </c>
      <c r="P312">
        <v>15</v>
      </c>
    </row>
    <row r="313" spans="11:16" ht="12.75">
      <c r="K313">
        <v>1990</v>
      </c>
      <c r="L313">
        <v>25</v>
      </c>
      <c r="M313">
        <v>30</v>
      </c>
      <c r="N313">
        <v>15</v>
      </c>
      <c r="O313">
        <v>27</v>
      </c>
      <c r="P313">
        <v>20</v>
      </c>
    </row>
    <row r="314" spans="11:16" ht="12.75">
      <c r="K314">
        <v>1991</v>
      </c>
      <c r="L314">
        <v>26</v>
      </c>
      <c r="M314">
        <v>35</v>
      </c>
      <c r="N314">
        <v>16</v>
      </c>
      <c r="O314">
        <v>29</v>
      </c>
      <c r="P314">
        <v>19</v>
      </c>
    </row>
    <row r="315" spans="11:16" ht="12.75">
      <c r="K315">
        <v>1992</v>
      </c>
      <c r="L315">
        <v>46</v>
      </c>
      <c r="M315">
        <v>49</v>
      </c>
      <c r="N315">
        <v>14</v>
      </c>
      <c r="O315">
        <v>38</v>
      </c>
      <c r="P315">
        <v>25</v>
      </c>
    </row>
    <row r="316" spans="11:16" ht="12.75">
      <c r="K316">
        <v>1993</v>
      </c>
      <c r="L316">
        <v>48</v>
      </c>
      <c r="M316">
        <v>47</v>
      </c>
      <c r="N316">
        <v>23</v>
      </c>
      <c r="O316">
        <v>43</v>
      </c>
      <c r="P316">
        <v>23</v>
      </c>
    </row>
    <row r="317" spans="11:16" ht="12.75">
      <c r="K317">
        <v>1994</v>
      </c>
      <c r="L317">
        <v>52</v>
      </c>
      <c r="M317">
        <v>51</v>
      </c>
      <c r="N317">
        <v>20</v>
      </c>
      <c r="O317">
        <v>32</v>
      </c>
      <c r="P317">
        <v>19</v>
      </c>
    </row>
    <row r="318" spans="11:16" ht="12.75">
      <c r="K318">
        <v>1995</v>
      </c>
      <c r="L318">
        <v>15</v>
      </c>
      <c r="M318">
        <v>22</v>
      </c>
      <c r="N318">
        <v>3</v>
      </c>
      <c r="O318">
        <v>5</v>
      </c>
      <c r="P318">
        <v>9</v>
      </c>
    </row>
    <row r="319" spans="11:16" ht="12.75">
      <c r="K319">
        <v>1996</v>
      </c>
      <c r="L319">
        <v>15</v>
      </c>
      <c r="M319">
        <v>9</v>
      </c>
      <c r="N319">
        <v>5</v>
      </c>
      <c r="O319">
        <v>15</v>
      </c>
      <c r="P319">
        <v>6</v>
      </c>
    </row>
    <row r="320" spans="11:16" ht="12.75">
      <c r="K320">
        <v>1997</v>
      </c>
      <c r="L320">
        <v>14</v>
      </c>
      <c r="M320">
        <v>22</v>
      </c>
      <c r="N320">
        <v>5</v>
      </c>
      <c r="O320">
        <v>9</v>
      </c>
      <c r="P320">
        <v>5</v>
      </c>
    </row>
    <row r="321" spans="11:16" ht="12.75">
      <c r="K321">
        <v>1998</v>
      </c>
      <c r="L321">
        <v>13</v>
      </c>
      <c r="M321">
        <v>17</v>
      </c>
      <c r="N321">
        <v>5</v>
      </c>
      <c r="O321">
        <v>10</v>
      </c>
      <c r="P321">
        <v>5</v>
      </c>
    </row>
    <row r="322" spans="11:16" ht="12.75">
      <c r="K322">
        <v>1999</v>
      </c>
      <c r="L322">
        <v>9</v>
      </c>
      <c r="M322">
        <v>8</v>
      </c>
      <c r="N322">
        <v>1</v>
      </c>
      <c r="O322">
        <v>5</v>
      </c>
      <c r="P322">
        <v>4</v>
      </c>
    </row>
    <row r="324" spans="11:16" ht="12.75">
      <c r="K324" t="s">
        <v>13</v>
      </c>
      <c r="L324">
        <v>325</v>
      </c>
      <c r="M324">
        <v>373</v>
      </c>
      <c r="N324">
        <v>154</v>
      </c>
      <c r="O324">
        <v>303</v>
      </c>
      <c r="P324">
        <v>167</v>
      </c>
    </row>
    <row r="325" spans="11:16" ht="12.75">
      <c r="K325" t="s">
        <v>61</v>
      </c>
      <c r="L325" t="s">
        <v>61</v>
      </c>
      <c r="M325" t="s">
        <v>62</v>
      </c>
      <c r="N325" t="s">
        <v>63</v>
      </c>
      <c r="O325" t="s">
        <v>62</v>
      </c>
      <c r="P325" t="s">
        <v>61</v>
      </c>
    </row>
    <row r="326" ht="12.75">
      <c r="K326" t="s">
        <v>21</v>
      </c>
    </row>
    <row r="329" spans="11:13" ht="12.75">
      <c r="K329">
        <v>1985</v>
      </c>
      <c r="L329">
        <v>1</v>
      </c>
      <c r="M329">
        <v>4</v>
      </c>
    </row>
    <row r="332" ht="12.75">
      <c r="K332">
        <v>1988</v>
      </c>
    </row>
    <row r="333" spans="11:12" ht="12.75">
      <c r="K333">
        <v>1989</v>
      </c>
      <c r="L333">
        <v>1</v>
      </c>
    </row>
    <row r="334" ht="12.75">
      <c r="K334">
        <v>1990</v>
      </c>
    </row>
    <row r="335" spans="11:14" ht="12.75">
      <c r="K335">
        <v>1991</v>
      </c>
      <c r="N335">
        <v>1</v>
      </c>
    </row>
    <row r="336" spans="11:14" ht="12.75">
      <c r="K336">
        <v>1992</v>
      </c>
      <c r="M336">
        <v>1</v>
      </c>
      <c r="N336">
        <v>2</v>
      </c>
    </row>
    <row r="337" spans="11:15" ht="12.75">
      <c r="K337">
        <v>1993</v>
      </c>
      <c r="M337">
        <v>2</v>
      </c>
      <c r="N337">
        <v>2</v>
      </c>
      <c r="O337">
        <v>3</v>
      </c>
    </row>
    <row r="338" spans="11:16" ht="12.75">
      <c r="K338">
        <v>1994</v>
      </c>
      <c r="L338">
        <v>1</v>
      </c>
      <c r="M338">
        <v>5</v>
      </c>
      <c r="N338">
        <v>2</v>
      </c>
      <c r="O338">
        <v>3</v>
      </c>
      <c r="P338">
        <v>2</v>
      </c>
    </row>
    <row r="339" spans="11:16" ht="12.75">
      <c r="K339">
        <v>1995</v>
      </c>
      <c r="L339">
        <v>1</v>
      </c>
      <c r="M339">
        <v>1</v>
      </c>
      <c r="N339">
        <v>1</v>
      </c>
      <c r="P339">
        <v>1</v>
      </c>
    </row>
    <row r="340" spans="11:15" ht="12.75">
      <c r="K340">
        <v>1996</v>
      </c>
      <c r="M340">
        <v>1</v>
      </c>
      <c r="O340">
        <v>2</v>
      </c>
    </row>
    <row r="341" ht="12.75">
      <c r="K341">
        <v>1997</v>
      </c>
    </row>
    <row r="342" spans="11:15" ht="12.75">
      <c r="K342">
        <v>1998</v>
      </c>
      <c r="O342">
        <v>1</v>
      </c>
    </row>
    <row r="343" ht="12.75">
      <c r="K343">
        <v>1999</v>
      </c>
    </row>
    <row r="345" spans="11:16" ht="12.75">
      <c r="K345" t="s">
        <v>13</v>
      </c>
      <c r="L345">
        <v>4</v>
      </c>
      <c r="M345">
        <v>14</v>
      </c>
      <c r="N345">
        <v>8</v>
      </c>
      <c r="O345">
        <v>9</v>
      </c>
      <c r="P345">
        <v>3</v>
      </c>
    </row>
    <row r="346" spans="11:16" ht="12.75">
      <c r="K346" t="s">
        <v>61</v>
      </c>
      <c r="L346" t="s">
        <v>61</v>
      </c>
      <c r="M346" t="s">
        <v>62</v>
      </c>
      <c r="N346" t="s">
        <v>63</v>
      </c>
      <c r="O346" t="s">
        <v>62</v>
      </c>
      <c r="P346" t="s">
        <v>61</v>
      </c>
    </row>
    <row r="347" ht="12.75">
      <c r="K347" t="s">
        <v>22</v>
      </c>
    </row>
    <row r="350" spans="11:16" ht="12.75">
      <c r="K350">
        <v>1985</v>
      </c>
      <c r="L350">
        <v>2</v>
      </c>
      <c r="M350">
        <v>2</v>
      </c>
      <c r="N350">
        <v>1</v>
      </c>
      <c r="P350">
        <v>1</v>
      </c>
    </row>
    <row r="353" spans="11:16" ht="12.75">
      <c r="K353">
        <v>1988</v>
      </c>
      <c r="L353">
        <v>5</v>
      </c>
      <c r="M353">
        <v>7</v>
      </c>
      <c r="O353">
        <v>20</v>
      </c>
      <c r="P353">
        <v>18</v>
      </c>
    </row>
    <row r="354" spans="11:16" ht="12.75">
      <c r="K354">
        <v>1989</v>
      </c>
      <c r="L354">
        <v>11</v>
      </c>
      <c r="M354">
        <v>1</v>
      </c>
      <c r="O354">
        <v>24</v>
      </c>
      <c r="P354">
        <v>9</v>
      </c>
    </row>
    <row r="355" ht="12.75">
      <c r="K355">
        <v>1990</v>
      </c>
    </row>
    <row r="356" ht="12.75">
      <c r="K356">
        <v>1991</v>
      </c>
    </row>
    <row r="357" spans="11:12" ht="12.75">
      <c r="K357">
        <v>1992</v>
      </c>
      <c r="L357">
        <v>1</v>
      </c>
    </row>
    <row r="358" ht="12.75">
      <c r="K358">
        <v>1993</v>
      </c>
    </row>
    <row r="359" spans="11:16" ht="12.75">
      <c r="K359">
        <v>1994</v>
      </c>
      <c r="P359">
        <v>1</v>
      </c>
    </row>
    <row r="360" spans="11:13" ht="12.75">
      <c r="K360">
        <v>1995</v>
      </c>
      <c r="M360">
        <v>1</v>
      </c>
    </row>
    <row r="361" ht="12.75">
      <c r="K361">
        <v>1996</v>
      </c>
    </row>
    <row r="362" ht="12.75">
      <c r="K362">
        <v>1997</v>
      </c>
    </row>
    <row r="363" spans="11:12" ht="12.75">
      <c r="K363">
        <v>1998</v>
      </c>
      <c r="L363">
        <v>1</v>
      </c>
    </row>
    <row r="364" ht="12.75">
      <c r="K364">
        <v>1999</v>
      </c>
    </row>
    <row r="366" spans="11:16" ht="12.75">
      <c r="K366" t="s">
        <v>13</v>
      </c>
      <c r="L366">
        <v>20</v>
      </c>
      <c r="M366">
        <v>11</v>
      </c>
      <c r="N366">
        <v>1</v>
      </c>
      <c r="O366">
        <v>44</v>
      </c>
      <c r="P366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2002-12-24T17:18:21Z</cp:lastPrinted>
  <dcterms:created xsi:type="dcterms:W3CDTF">2002-11-27T18:07:23Z</dcterms:created>
  <dcterms:modified xsi:type="dcterms:W3CDTF">2003-05-14T19:07:34Z</dcterms:modified>
  <cp:category/>
  <cp:version/>
  <cp:contentType/>
  <cp:contentStatus/>
</cp:coreProperties>
</file>