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activeTab="47"/>
  </bookViews>
  <sheets>
    <sheet name="BW_POP_RATIO" sheetId="1" r:id="rId1"/>
    <sheet name="POP_%_NOT_BW" sheetId="2" r:id="rId2"/>
    <sheet name="KY_NEW_V" sheetId="3" r:id="rId3"/>
    <sheet name="KY_NEW_V_PC" sheetId="4" r:id="rId4"/>
    <sheet name="KY_NEW_R" sheetId="5" r:id="rId5"/>
    <sheet name="KY_NEW_R_PC" sheetId="6" r:id="rId6"/>
    <sheet name="KY_NEW_L" sheetId="7" r:id="rId7"/>
    <sheet name="KY_NEW_L_PC" sheetId="8" r:id="rId8"/>
    <sheet name="KY_NEW_D" sheetId="9" r:id="rId9"/>
    <sheet name="KY_NEW_D_PC" sheetId="10" r:id="rId10"/>
    <sheet name="KY_NEW_O" sheetId="11" r:id="rId11"/>
    <sheet name="KY_NEW_O_PC" sheetId="12" r:id="rId12"/>
    <sheet name="KY_NEW_T" sheetId="13" r:id="rId13"/>
    <sheet name="KY_NEW_T_PC" sheetId="14" r:id="rId14"/>
    <sheet name="KY_NEW_%" sheetId="15" r:id="rId15"/>
    <sheet name="KY_NEW_BNH_%" sheetId="16" r:id="rId16"/>
    <sheet name="KY_NEW_WNH_%" sheetId="17" r:id="rId17"/>
    <sheet name="KY_ADMIT_%" sheetId="18" r:id="rId18"/>
    <sheet name="KY_ADMIT_N" sheetId="19" r:id="rId19"/>
    <sheet name="KY_RACE_TOT" sheetId="20" r:id="rId20"/>
    <sheet name="KY_RACE_TOT_D" sheetId="21" r:id="rId21"/>
    <sheet name="KY_RACE_TOT_PC" sheetId="22" r:id="rId22"/>
    <sheet name="KY_RACE_TOT_PC_D" sheetId="23" r:id="rId23"/>
    <sheet name="KY_RACE_NEW" sheetId="24" r:id="rId24"/>
    <sheet name="KY_RACE_NEW_D" sheetId="25" r:id="rId25"/>
    <sheet name="KY_RACE_NEW_PC" sheetId="26" r:id="rId26"/>
    <sheet name="KY_RACE_NEW_PC_D" sheetId="27" r:id="rId27"/>
    <sheet name="KY_RACE_PP" sheetId="28" r:id="rId28"/>
    <sheet name="KY_RACE_PP_D" sheetId="29" r:id="rId29"/>
    <sheet name="KY_RACE_PP_PC" sheetId="30" r:id="rId30"/>
    <sheet name="KY_RACE_PP_PC_D" sheetId="31" r:id="rId31"/>
    <sheet name="KY_RACE_OTHER" sheetId="32" r:id="rId32"/>
    <sheet name="KY_RACE_OTHER_D" sheetId="33" r:id="rId33"/>
    <sheet name="KY_RACE_OTHER_PC" sheetId="34" r:id="rId34"/>
    <sheet name="KY_RACE_OTH_PC_D" sheetId="35" r:id="rId35"/>
    <sheet name="KY_RACE_PP+OTH" sheetId="36" r:id="rId36"/>
    <sheet name="KY_RACE_PP+OTH_D" sheetId="37" r:id="rId37"/>
    <sheet name="KY_RACE_PP+OTH_PC" sheetId="38" r:id="rId38"/>
    <sheet name="KY_RACE_PP+OTH_PC_D" sheetId="39" r:id="rId39"/>
    <sheet name="KY_RACE_%_TOT" sheetId="40" r:id="rId40"/>
    <sheet name="KY_RACEBAL_%_TOT" sheetId="41" r:id="rId41"/>
    <sheet name="KY_RACEBAL_TOT" sheetId="42" r:id="rId42"/>
    <sheet name="KY_RACEBAL_TOT_PC" sheetId="43" r:id="rId43"/>
    <sheet name="KY_RACEBAL_%_NEW" sheetId="44" r:id="rId44"/>
    <sheet name="KY_RACEBAL_NEW" sheetId="45" r:id="rId45"/>
    <sheet name="KY_RACEBAL_NEW_PC" sheetId="46" r:id="rId46"/>
    <sheet name="KY_Data1" sheetId="47" r:id="rId47"/>
    <sheet name="KY_Data2" sheetId="48" r:id="rId48"/>
    <sheet name="KY_Data3" sheetId="49" r:id="rId49"/>
    <sheet name="KY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<sst xmlns="http://schemas.openxmlformats.org/spreadsheetml/2006/main" count="728" uniqueCount="38">
  <si>
    <t>KENTUCKY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</si>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</sst>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KY_Data2!$AA$110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KY_Data2!$AA$111:$AA$127</c:f>
              <c:numCache>
                <c:ptCount val="17"/>
                <c:pt idx="0">
                  <c:v>91.83331813050093</c:v>
                </c:pt>
                <c:pt idx="1">
                  <c:v>91.84443693371286</c:v>
                </c:pt>
                <c:pt idx="2">
                  <c:v>91.81640956438356</c:v>
                </c:pt>
                <c:pt idx="3">
                  <c:v>91.80447847359103</c:v>
                </c:pt>
                <c:pt idx="4">
                  <c:v>91.7863228185784</c:v>
                </c:pt>
                <c:pt idx="5">
                  <c:v>91.75328327912152</c:v>
                </c:pt>
                <c:pt idx="6">
                  <c:v>91.713269988168</c:v>
                </c:pt>
                <c:pt idx="7">
                  <c:v>91.66580909195295</c:v>
                </c:pt>
                <c:pt idx="8">
                  <c:v>91.64491965135142</c:v>
                </c:pt>
                <c:pt idx="9">
                  <c:v>91.57785280316733</c:v>
                </c:pt>
                <c:pt idx="10">
                  <c:v>91.56295618898143</c:v>
                </c:pt>
                <c:pt idx="11">
                  <c:v>91.50502914431964</c:v>
                </c:pt>
                <c:pt idx="12">
                  <c:v>91.46195004834968</c:v>
                </c:pt>
                <c:pt idx="13">
                  <c:v>91.37854668748233</c:v>
                </c:pt>
                <c:pt idx="14">
                  <c:v>91.29367912921181</c:v>
                </c:pt>
                <c:pt idx="15">
                  <c:v>91.18851844414904</c:v>
                </c:pt>
                <c:pt idx="16">
                  <c:v>91.10023795547644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KY_Data2!$AB$111:$AB$127</c:f>
              <c:numCache>
                <c:ptCount val="17"/>
                <c:pt idx="0">
                  <c:v>7.018863512038342</c:v>
                </c:pt>
                <c:pt idx="1">
                  <c:v>7.00555520527524</c:v>
                </c:pt>
                <c:pt idx="2">
                  <c:v>7.016988318551881</c:v>
                </c:pt>
                <c:pt idx="3">
                  <c:v>7.022606044385584</c:v>
                </c:pt>
                <c:pt idx="4">
                  <c:v>7.035206166590467</c:v>
                </c:pt>
                <c:pt idx="5">
                  <c:v>7.053703658413972</c:v>
                </c:pt>
                <c:pt idx="6">
                  <c:v>7.080142484471678</c:v>
                </c:pt>
                <c:pt idx="7">
                  <c:v>7.113284355887367</c:v>
                </c:pt>
                <c:pt idx="8">
                  <c:v>7.114437128737126</c:v>
                </c:pt>
                <c:pt idx="9">
                  <c:v>7.152033964813791</c:v>
                </c:pt>
                <c:pt idx="10">
                  <c:v>7.106606882177726</c:v>
                </c:pt>
                <c:pt idx="11">
                  <c:v>7.121833326140433</c:v>
                </c:pt>
                <c:pt idx="12">
                  <c:v>7.123043705618938</c:v>
                </c:pt>
                <c:pt idx="13">
                  <c:v>7.128532966972092</c:v>
                </c:pt>
                <c:pt idx="14">
                  <c:v>7.149901633034923</c:v>
                </c:pt>
                <c:pt idx="15">
                  <c:v>7.175006544985016</c:v>
                </c:pt>
                <c:pt idx="16">
                  <c:v>7.205089848705762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KY_Data2!$AF$111:$AF$127</c:f>
              <c:numCache>
                <c:ptCount val="17"/>
                <c:pt idx="0">
                  <c:v>1.1478183574607304</c:v>
                </c:pt>
                <c:pt idx="1">
                  <c:v>1.150007861011904</c:v>
                </c:pt>
                <c:pt idx="2">
                  <c:v>1.1666021170645564</c:v>
                </c:pt>
                <c:pt idx="3">
                  <c:v>1.1729154820233836</c:v>
                </c:pt>
                <c:pt idx="4">
                  <c:v>1.1784710148311346</c:v>
                </c:pt>
                <c:pt idx="5">
                  <c:v>1.1930130624645097</c:v>
                </c:pt>
                <c:pt idx="6">
                  <c:v>1.2065875273603277</c:v>
                </c:pt>
                <c:pt idx="7">
                  <c:v>1.2209065521596818</c:v>
                </c:pt>
                <c:pt idx="8">
                  <c:v>1.2406432199114583</c:v>
                </c:pt>
                <c:pt idx="9">
                  <c:v>1.2701132320188773</c:v>
                </c:pt>
                <c:pt idx="10">
                  <c:v>1.330436928840843</c:v>
                </c:pt>
                <c:pt idx="11">
                  <c:v>1.3731375295399308</c:v>
                </c:pt>
                <c:pt idx="12">
                  <c:v>1.4150062460313837</c:v>
                </c:pt>
                <c:pt idx="13">
                  <c:v>1.4929203455455813</c:v>
                </c:pt>
                <c:pt idx="14">
                  <c:v>1.5564192377532668</c:v>
                </c:pt>
                <c:pt idx="15">
                  <c:v>1.6364750108659445</c:v>
                </c:pt>
                <c:pt idx="16">
                  <c:v>1.6946721958177937</c:v>
                </c:pt>
              </c:numCache>
            </c:numRef>
          </c:yVal>
          <c:smooth val="0"/>
        </c:ser>
        <c:axId val="40743347"/>
        <c:axId val="31145804"/>
      </c:scatterChart>
      <c:scatterChart>
        <c:scatterStyle val="lineMarker"/>
        <c:varyColors val="0"/>
        <c:ser>
          <c:idx val="0"/>
          <c:order val="0"/>
          <c:tx>
            <c:strRef>
              <c:f>KY_Data2!$AG$110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KY_Data2!$AG$111:$AG$127</c:f>
              <c:numCache>
                <c:ptCount val="17"/>
                <c:pt idx="0">
                  <c:v>0.07643046831939683</c:v>
                </c:pt>
                <c:pt idx="1">
                  <c:v>0.07627631502963406</c:v>
                </c:pt>
                <c:pt idx="2">
                  <c:v>0.0764241201746342</c:v>
                </c:pt>
                <c:pt idx="3">
                  <c:v>0.07649524468902401</c:v>
                </c:pt>
                <c:pt idx="4">
                  <c:v>0.07664765240128431</c:v>
                </c:pt>
                <c:pt idx="5">
                  <c:v>0.07687685286373881</c:v>
                </c:pt>
                <c:pt idx="6">
                  <c:v>0.07719867021844377</c:v>
                </c:pt>
                <c:pt idx="7">
                  <c:v>0.07760019167835851</c:v>
                </c:pt>
                <c:pt idx="8">
                  <c:v>0.07763045846734196</c:v>
                </c:pt>
                <c:pt idx="9">
                  <c:v>0.07809785604152568</c:v>
                </c:pt>
                <c:pt idx="10">
                  <c:v>0.0776144324950588</c:v>
                </c:pt>
                <c:pt idx="11">
                  <c:v>0.07782996620773751</c:v>
                </c:pt>
                <c:pt idx="12">
                  <c:v>0.07787985825639485</c:v>
                </c:pt>
                <c:pt idx="13">
                  <c:v>0.07801101270905425</c:v>
                </c:pt>
                <c:pt idx="14">
                  <c:v>0.07831759768291696</c:v>
                </c:pt>
                <c:pt idx="15">
                  <c:v>0.07868322314480358</c:v>
                </c:pt>
                <c:pt idx="16">
                  <c:v>0.07908969296246093</c:v>
                </c:pt>
              </c:numCache>
            </c:numRef>
          </c:yVal>
          <c:smooth val="0"/>
        </c:ser>
        <c:axId val="11876781"/>
        <c:axId val="39782166"/>
      </c:scatterChart>
      <c:valAx>
        <c:axId val="407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145804"/>
        <c:crosses val="autoZero"/>
        <c:crossBetween val="midCat"/>
        <c:dispUnits/>
        <c:majorUnit val="1"/>
      </c:valAx>
      <c:valAx>
        <c:axId val="3114580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0743347"/>
        <c:crosses val="autoZero"/>
        <c:crossBetween val="midCat"/>
        <c:dispUnits/>
        <c:majorUnit val="10"/>
      </c:valAx>
      <c:valAx>
        <c:axId val="11876781"/>
        <c:scaling>
          <c:orientation val="minMax"/>
        </c:scaling>
        <c:axPos val="b"/>
        <c:delete val="1"/>
        <c:majorTickMark val="in"/>
        <c:minorTickMark val="none"/>
        <c:tickLblPos val="nextTo"/>
        <c:crossAx val="39782166"/>
        <c:crosses val="max"/>
        <c:crossBetween val="midCat"/>
        <c:dispUnits/>
      </c:valAx>
      <c:valAx>
        <c:axId val="39782166"/>
        <c:scaling>
          <c:orientation val="minMax"/>
          <c:max val="0.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876781"/>
        <c:crosses val="max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KY_Data3!$L$65:$L$81</c:f>
              <c:numCache>
                <c:ptCount val="17"/>
                <c:pt idx="0">
                  <c:v>2.2990064165858577</c:v>
                </c:pt>
                <c:pt idx="1">
                  <c:v>3.800748835910182</c:v>
                </c:pt>
                <c:pt idx="2">
                  <c:v>3.507775913841949</c:v>
                </c:pt>
                <c:pt idx="3">
                  <c:v>4.017033403109597</c:v>
                </c:pt>
                <c:pt idx="4">
                  <c:v>4.436826249447245</c:v>
                </c:pt>
                <c:pt idx="5">
                  <c:v>6.870959239218962</c:v>
                </c:pt>
                <c:pt idx="6">
                  <c:v>9.725480521760169</c:v>
                </c:pt>
                <c:pt idx="7">
                  <c:v>10.015253319436061</c:v>
                </c:pt>
                <c:pt idx="8">
                  <c:v>6.550498616317322</c:v>
                </c:pt>
                <c:pt idx="9">
                  <c:v>3.5174500405814895</c:v>
                </c:pt>
                <c:pt idx="10">
                  <c:v>10.482871592598748</c:v>
                </c:pt>
                <c:pt idx="11">
                  <c:v>10.461823776009494</c:v>
                </c:pt>
                <c:pt idx="12">
                  <c:v>12.024667584587439</c:v>
                </c:pt>
                <c:pt idx="13">
                  <c:v>13.816641326758493</c:v>
                </c:pt>
                <c:pt idx="14">
                  <c:v>14.631730280590055</c:v>
                </c:pt>
                <c:pt idx="15">
                  <c:v>13.964615726387187</c:v>
                </c:pt>
                <c:pt idx="16">
                  <c:v>19.4273181349442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KY_Data3!$M$65:$M$81</c:f>
              <c:numCache>
                <c:ptCount val="17"/>
                <c:pt idx="0">
                  <c:v>7.327109146931677</c:v>
                </c:pt>
                <c:pt idx="1">
                  <c:v>16.22329433304878</c:v>
                </c:pt>
                <c:pt idx="2">
                  <c:v>20.056621384986848</c:v>
                </c:pt>
                <c:pt idx="3">
                  <c:v>18.1480494708106</c:v>
                </c:pt>
                <c:pt idx="4">
                  <c:v>22.382587890248136</c:v>
                </c:pt>
                <c:pt idx="5">
                  <c:v>31.975097947815097</c:v>
                </c:pt>
                <c:pt idx="6">
                  <c:v>69.9034794264842</c:v>
                </c:pt>
                <c:pt idx="7">
                  <c:v>84.89933907958456</c:v>
                </c:pt>
                <c:pt idx="8">
                  <c:v>61.2988546195498</c:v>
                </c:pt>
                <c:pt idx="9">
                  <c:v>42.805669704008096</c:v>
                </c:pt>
                <c:pt idx="10">
                  <c:v>135.0634315759008</c:v>
                </c:pt>
                <c:pt idx="11">
                  <c:v>197.22127345445733</c:v>
                </c:pt>
                <c:pt idx="12">
                  <c:v>249.443758625838</c:v>
                </c:pt>
                <c:pt idx="13">
                  <c:v>254.10067157759286</c:v>
                </c:pt>
                <c:pt idx="14">
                  <c:v>286.3227214974678</c:v>
                </c:pt>
                <c:pt idx="15">
                  <c:v>267.8125453882042</c:v>
                </c:pt>
                <c:pt idx="16">
                  <c:v>211.99729484443603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KY_Data3!$N$65:$N$81</c:f>
              <c:numCache>
                <c:ptCount val="17"/>
                <c:pt idx="0">
                  <c:v>2.656019951364715</c:v>
                </c:pt>
                <c:pt idx="1">
                  <c:v>4.681141705824462</c:v>
                </c:pt>
                <c:pt idx="2">
                  <c:v>4.6827133119681115</c:v>
                </c:pt>
                <c:pt idx="3">
                  <c:v>5.021176744323875</c:v>
                </c:pt>
                <c:pt idx="4">
                  <c:v>5.714403456115167</c:v>
                </c:pt>
                <c:pt idx="5">
                  <c:v>8.66311139908699</c:v>
                </c:pt>
                <c:pt idx="6">
                  <c:v>14.03820538885416</c:v>
                </c:pt>
                <c:pt idx="7">
                  <c:v>15.407809346728074</c:v>
                </c:pt>
                <c:pt idx="8">
                  <c:v>10.4944665539988</c:v>
                </c:pt>
                <c:pt idx="9">
                  <c:v>6.363504975398043</c:v>
                </c:pt>
                <c:pt idx="10">
                  <c:v>19.455700065796613</c:v>
                </c:pt>
                <c:pt idx="11">
                  <c:v>23.947700132362094</c:v>
                </c:pt>
                <c:pt idx="12">
                  <c:v>29.178866186614243</c:v>
                </c:pt>
                <c:pt idx="13">
                  <c:v>31.204961405766507</c:v>
                </c:pt>
                <c:pt idx="14">
                  <c:v>34.36449342005732</c:v>
                </c:pt>
                <c:pt idx="15">
                  <c:v>32.481241243372615</c:v>
                </c:pt>
                <c:pt idx="16">
                  <c:v>33.541344458307286</c:v>
                </c:pt>
              </c:numCache>
            </c:numRef>
          </c:yVal>
          <c:smooth val="1"/>
        </c:ser>
        <c:axId val="41340607"/>
        <c:axId val="36521144"/>
      </c:scatterChart>
      <c:valAx>
        <c:axId val="41340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521144"/>
        <c:crossesAt val="0"/>
        <c:crossBetween val="midCat"/>
        <c:dispUnits/>
        <c:majorUnit val="1"/>
      </c:valAx>
      <c:valAx>
        <c:axId val="36521144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340607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KY_Data1!$N$5:$N$21</c:f>
              <c:numCache>
                <c:ptCount val="17"/>
                <c:pt idx="0">
                  <c:v>82</c:v>
                </c:pt>
                <c:pt idx="1">
                  <c:v>201</c:v>
                </c:pt>
                <c:pt idx="2">
                  <c:v>282</c:v>
                </c:pt>
                <c:pt idx="3">
                  <c:v>235</c:v>
                </c:pt>
                <c:pt idx="4">
                  <c:v>272</c:v>
                </c:pt>
                <c:pt idx="5">
                  <c:v>338</c:v>
                </c:pt>
                <c:pt idx="6">
                  <c:v>359</c:v>
                </c:pt>
                <c:pt idx="7">
                  <c:v>402</c:v>
                </c:pt>
                <c:pt idx="8">
                  <c:v>186</c:v>
                </c:pt>
                <c:pt idx="9">
                  <c:v>151</c:v>
                </c:pt>
                <c:pt idx="10">
                  <c:v>528</c:v>
                </c:pt>
                <c:pt idx="11">
                  <c:v>565</c:v>
                </c:pt>
                <c:pt idx="12">
                  <c:v>693</c:v>
                </c:pt>
                <c:pt idx="13">
                  <c:v>732</c:v>
                </c:pt>
                <c:pt idx="14">
                  <c:v>797</c:v>
                </c:pt>
                <c:pt idx="15">
                  <c:v>732</c:v>
                </c:pt>
                <c:pt idx="16">
                  <c:v>771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KY_Data1!$O$5:$O$21</c:f>
              <c:numCache>
                <c:ptCount val="17"/>
                <c:pt idx="0">
                  <c:v>24</c:v>
                </c:pt>
                <c:pt idx="1">
                  <c:v>81</c:v>
                </c:pt>
                <c:pt idx="2">
                  <c:v>96</c:v>
                </c:pt>
                <c:pt idx="3">
                  <c:v>94</c:v>
                </c:pt>
                <c:pt idx="4">
                  <c:v>91</c:v>
                </c:pt>
                <c:pt idx="5">
                  <c:v>123</c:v>
                </c:pt>
                <c:pt idx="6">
                  <c:v>116</c:v>
                </c:pt>
                <c:pt idx="7">
                  <c:v>123</c:v>
                </c:pt>
                <c:pt idx="8">
                  <c:v>52</c:v>
                </c:pt>
                <c:pt idx="9">
                  <c:v>30</c:v>
                </c:pt>
                <c:pt idx="10">
                  <c:v>109</c:v>
                </c:pt>
                <c:pt idx="11">
                  <c:v>178</c:v>
                </c:pt>
                <c:pt idx="12">
                  <c:v>160</c:v>
                </c:pt>
                <c:pt idx="13">
                  <c:v>209</c:v>
                </c:pt>
                <c:pt idx="14">
                  <c:v>269</c:v>
                </c:pt>
                <c:pt idx="15">
                  <c:v>263</c:v>
                </c:pt>
                <c:pt idx="16">
                  <c:v>226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KY_Data1!$P$5:$P$21</c:f>
              <c:numCache>
                <c:ptCount val="17"/>
                <c:pt idx="0">
                  <c:v>106</c:v>
                </c:pt>
                <c:pt idx="1">
                  <c:v>282</c:v>
                </c:pt>
                <c:pt idx="2">
                  <c:v>378</c:v>
                </c:pt>
                <c:pt idx="3">
                  <c:v>329</c:v>
                </c:pt>
                <c:pt idx="4">
                  <c:v>363</c:v>
                </c:pt>
                <c:pt idx="5">
                  <c:v>461</c:v>
                </c:pt>
                <c:pt idx="6">
                  <c:v>475</c:v>
                </c:pt>
                <c:pt idx="7">
                  <c:v>525</c:v>
                </c:pt>
                <c:pt idx="8">
                  <c:v>238</c:v>
                </c:pt>
                <c:pt idx="9">
                  <c:v>181</c:v>
                </c:pt>
                <c:pt idx="10">
                  <c:v>637</c:v>
                </c:pt>
                <c:pt idx="11">
                  <c:v>743</c:v>
                </c:pt>
                <c:pt idx="12">
                  <c:v>853</c:v>
                </c:pt>
                <c:pt idx="13">
                  <c:v>941</c:v>
                </c:pt>
                <c:pt idx="14">
                  <c:v>1066</c:v>
                </c:pt>
                <c:pt idx="15">
                  <c:v>995</c:v>
                </c:pt>
                <c:pt idx="16">
                  <c:v>997</c:v>
                </c:pt>
              </c:numCache>
            </c:numRef>
          </c:yVal>
          <c:smooth val="1"/>
        </c:ser>
        <c:axId val="60254841"/>
        <c:axId val="5422658"/>
      </c:scatterChart>
      <c:scatterChart>
        <c:scatterStyle val="lineMarker"/>
        <c:varyColors val="0"/>
        <c:ser>
          <c:idx val="5"/>
          <c:order val="3"/>
          <c:tx>
            <c:strRef>
              <c:f>KY_Data1!$A$23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KY_Data1!$O$28:$O$44</c:f>
              <c:numCache>
                <c:ptCount val="17"/>
                <c:pt idx="0">
                  <c:v>22.641509433962266</c:v>
                </c:pt>
                <c:pt idx="1">
                  <c:v>28.723404255319153</c:v>
                </c:pt>
                <c:pt idx="2">
                  <c:v>25.396825396825395</c:v>
                </c:pt>
                <c:pt idx="3">
                  <c:v>28.57142857142857</c:v>
                </c:pt>
                <c:pt idx="4">
                  <c:v>25.068870523415974</c:v>
                </c:pt>
                <c:pt idx="5">
                  <c:v>26.68112798264642</c:v>
                </c:pt>
                <c:pt idx="6">
                  <c:v>24.421052631578945</c:v>
                </c:pt>
                <c:pt idx="7">
                  <c:v>23.42857142857143</c:v>
                </c:pt>
                <c:pt idx="8">
                  <c:v>21.84873949579832</c:v>
                </c:pt>
                <c:pt idx="9">
                  <c:v>16.574585635359114</c:v>
                </c:pt>
                <c:pt idx="10">
                  <c:v>17.111459968602826</c:v>
                </c:pt>
                <c:pt idx="11">
                  <c:v>23.95693135935397</c:v>
                </c:pt>
                <c:pt idx="12">
                  <c:v>18.757327080890974</c:v>
                </c:pt>
                <c:pt idx="13">
                  <c:v>22.210414452709884</c:v>
                </c:pt>
                <c:pt idx="14">
                  <c:v>25.234521575984992</c:v>
                </c:pt>
                <c:pt idx="15">
                  <c:v>26.4321608040201</c:v>
                </c:pt>
                <c:pt idx="16">
                  <c:v>22.668004012036107</c:v>
                </c:pt>
              </c:numCache>
            </c:numRef>
          </c:yVal>
          <c:smooth val="0"/>
        </c:ser>
        <c:axId val="48803923"/>
        <c:axId val="36582124"/>
      </c:scatterChart>
      <c:valAx>
        <c:axId val="6025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22658"/>
        <c:crossesAt val="0"/>
        <c:crossBetween val="midCat"/>
        <c:dispUnits/>
        <c:majorUnit val="1"/>
      </c:valAx>
      <c:valAx>
        <c:axId val="5422658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254841"/>
        <c:crosses val="autoZero"/>
        <c:crossBetween val="midCat"/>
        <c:dispUnits/>
        <c:majorUnit val="200"/>
      </c:valAx>
      <c:valAx>
        <c:axId val="48803923"/>
        <c:scaling>
          <c:orientation val="minMax"/>
        </c:scaling>
        <c:axPos val="b"/>
        <c:delete val="1"/>
        <c:majorTickMark val="in"/>
        <c:minorTickMark val="none"/>
        <c:tickLblPos val="nextTo"/>
        <c:crossAx val="36582124"/>
        <c:crosses val="max"/>
        <c:crossBetween val="midCat"/>
        <c:dispUnits/>
      </c:valAx>
      <c:valAx>
        <c:axId val="36582124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80392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KY_Data3!$L$85:$L$101</c:f>
              <c:numCache>
                <c:ptCount val="17"/>
                <c:pt idx="0">
                  <c:v>2.4169041815389787</c:v>
                </c:pt>
                <c:pt idx="1">
                  <c:v>5.922097023394935</c:v>
                </c:pt>
                <c:pt idx="2">
                  <c:v>8.31254460254983</c:v>
                </c:pt>
                <c:pt idx="3">
                  <c:v>6.941197424490848</c:v>
                </c:pt>
                <c:pt idx="4">
                  <c:v>8.045444932331005</c:v>
                </c:pt>
                <c:pt idx="5">
                  <c:v>10.01027682265521</c:v>
                </c:pt>
                <c:pt idx="6">
                  <c:v>10.644657034487503</c:v>
                </c:pt>
                <c:pt idx="7">
                  <c:v>11.876495086764887</c:v>
                </c:pt>
                <c:pt idx="8">
                  <c:v>5.463644585807272</c:v>
                </c:pt>
                <c:pt idx="9">
                  <c:v>4.38954509196533</c:v>
                </c:pt>
                <c:pt idx="10">
                  <c:v>15.205923628824555</c:v>
                </c:pt>
                <c:pt idx="11">
                  <c:v>16.150083151490065</c:v>
                </c:pt>
                <c:pt idx="12">
                  <c:v>19.653525085186544</c:v>
                </c:pt>
                <c:pt idx="13">
                  <c:v>20.64037030854534</c:v>
                </c:pt>
                <c:pt idx="14">
                  <c:v>22.340017305805123</c:v>
                </c:pt>
                <c:pt idx="15">
                  <c:v>20.403390642146547</c:v>
                </c:pt>
                <c:pt idx="16">
                  <c:v>21.36727857637943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KY_Data3!$M$85:$M$101</c:f>
              <c:numCache>
                <c:ptCount val="17"/>
                <c:pt idx="0">
                  <c:v>9.255295764545275</c:v>
                </c:pt>
                <c:pt idx="1">
                  <c:v>31.28778192802265</c:v>
                </c:pt>
                <c:pt idx="2">
                  <c:v>37.02760871074495</c:v>
                </c:pt>
                <c:pt idx="3">
                  <c:v>36.2960989416212</c:v>
                </c:pt>
                <c:pt idx="4">
                  <c:v>35.1175085864238</c:v>
                </c:pt>
                <c:pt idx="5">
                  <c:v>47.38478370579828</c:v>
                </c:pt>
                <c:pt idx="6">
                  <c:v>44.55386600808883</c:v>
                </c:pt>
                <c:pt idx="7">
                  <c:v>46.8278865775287</c:v>
                </c:pt>
                <c:pt idx="8">
                  <c:v>19.676175556892527</c:v>
                </c:pt>
                <c:pt idx="9">
                  <c:v>11.166696444523852</c:v>
                </c:pt>
                <c:pt idx="10">
                  <c:v>40.44481879608019</c:v>
                </c:pt>
                <c:pt idx="11">
                  <c:v>65.37315954356313</c:v>
                </c:pt>
                <c:pt idx="12">
                  <c:v>58.26423559143661</c:v>
                </c:pt>
                <c:pt idx="13">
                  <c:v>75.54344290144653</c:v>
                </c:pt>
                <c:pt idx="14">
                  <c:v>96.27601510352355</c:v>
                </c:pt>
                <c:pt idx="15">
                  <c:v>93.16759184801285</c:v>
                </c:pt>
                <c:pt idx="16">
                  <c:v>79.19237790883065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KY_Data3!$N$85:$N$101</c:f>
              <c:numCache>
                <c:ptCount val="17"/>
                <c:pt idx="0">
                  <c:v>2.9024547922129877</c:v>
                </c:pt>
                <c:pt idx="1">
                  <c:v>7.719777549956131</c:v>
                </c:pt>
                <c:pt idx="2">
                  <c:v>10.351261005403193</c:v>
                </c:pt>
                <c:pt idx="3">
                  <c:v>9.027142890068607</c:v>
                </c:pt>
                <c:pt idx="4">
                  <c:v>9.972732954662527</c:v>
                </c:pt>
                <c:pt idx="5">
                  <c:v>12.678394777711437</c:v>
                </c:pt>
                <c:pt idx="6">
                  <c:v>13.074799136677894</c:v>
                </c:pt>
                <c:pt idx="7">
                  <c:v>14.3934162046837</c:v>
                </c:pt>
                <c:pt idx="8">
                  <c:v>6.487488415199259</c:v>
                </c:pt>
                <c:pt idx="9">
                  <c:v>4.880484748080702</c:v>
                </c:pt>
                <c:pt idx="10">
                  <c:v>17.023737557572034</c:v>
                </c:pt>
                <c:pt idx="11">
                  <c:v>19.70447530270768</c:v>
                </c:pt>
                <c:pt idx="12">
                  <c:v>22.443257761210052</c:v>
                </c:pt>
                <c:pt idx="13">
                  <c:v>24.6134691389994</c:v>
                </c:pt>
                <c:pt idx="14">
                  <c:v>27.709947039168764</c:v>
                </c:pt>
                <c:pt idx="15">
                  <c:v>25.711085948413487</c:v>
                </c:pt>
                <c:pt idx="16">
                  <c:v>25.60545208647195</c:v>
                </c:pt>
              </c:numCache>
            </c:numRef>
          </c:yVal>
          <c:smooth val="1"/>
        </c:ser>
        <c:axId val="60803661"/>
        <c:axId val="10362038"/>
      </c:scatterChart>
      <c:valAx>
        <c:axId val="60803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362038"/>
        <c:crossesAt val="0"/>
        <c:crossBetween val="midCat"/>
        <c:dispUnits/>
        <c:majorUnit val="1"/>
      </c:valAx>
      <c:valAx>
        <c:axId val="10362038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803661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KY_Data1!$Q$5:$Q$21</c:f>
              <c:numCache>
                <c:ptCount val="17"/>
                <c:pt idx="0">
                  <c:v>810</c:v>
                </c:pt>
                <c:pt idx="1">
                  <c:v>1067</c:v>
                </c:pt>
                <c:pt idx="2">
                  <c:v>1180</c:v>
                </c:pt>
                <c:pt idx="3">
                  <c:v>1257</c:v>
                </c:pt>
                <c:pt idx="4">
                  <c:v>1203</c:v>
                </c:pt>
                <c:pt idx="5">
                  <c:v>1641</c:v>
                </c:pt>
                <c:pt idx="6">
                  <c:v>1868</c:v>
                </c:pt>
                <c:pt idx="7">
                  <c:v>1973</c:v>
                </c:pt>
                <c:pt idx="8">
                  <c:v>1073</c:v>
                </c:pt>
                <c:pt idx="9">
                  <c:v>643</c:v>
                </c:pt>
                <c:pt idx="10">
                  <c:v>2213</c:v>
                </c:pt>
                <c:pt idx="11">
                  <c:v>2366</c:v>
                </c:pt>
                <c:pt idx="12">
                  <c:v>2637</c:v>
                </c:pt>
                <c:pt idx="13">
                  <c:v>2861</c:v>
                </c:pt>
                <c:pt idx="14">
                  <c:v>2984</c:v>
                </c:pt>
                <c:pt idx="15">
                  <c:v>2873</c:v>
                </c:pt>
                <c:pt idx="16">
                  <c:v>3104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KY_Data1!$R$5:$R$21</c:f>
              <c:numCache>
                <c:ptCount val="17"/>
                <c:pt idx="0">
                  <c:v>286</c:v>
                </c:pt>
                <c:pt idx="1">
                  <c:v>360</c:v>
                </c:pt>
                <c:pt idx="2">
                  <c:v>371</c:v>
                </c:pt>
                <c:pt idx="3">
                  <c:v>426</c:v>
                </c:pt>
                <c:pt idx="4">
                  <c:v>433</c:v>
                </c:pt>
                <c:pt idx="5">
                  <c:v>571</c:v>
                </c:pt>
                <c:pt idx="6">
                  <c:v>661</c:v>
                </c:pt>
                <c:pt idx="7">
                  <c:v>718</c:v>
                </c:pt>
                <c:pt idx="8">
                  <c:v>426</c:v>
                </c:pt>
                <c:pt idx="9">
                  <c:v>264</c:v>
                </c:pt>
                <c:pt idx="10">
                  <c:v>975</c:v>
                </c:pt>
                <c:pt idx="11">
                  <c:v>1271</c:v>
                </c:pt>
                <c:pt idx="12">
                  <c:v>1463</c:v>
                </c:pt>
                <c:pt idx="13">
                  <c:v>1526</c:v>
                </c:pt>
                <c:pt idx="14">
                  <c:v>1719</c:v>
                </c:pt>
                <c:pt idx="15">
                  <c:v>1691</c:v>
                </c:pt>
                <c:pt idx="16">
                  <c:v>1371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KY_Data1!$S$5:$S$21</c:f>
              <c:numCache>
                <c:ptCount val="17"/>
                <c:pt idx="0">
                  <c:v>1096</c:v>
                </c:pt>
                <c:pt idx="1">
                  <c:v>1427</c:v>
                </c:pt>
                <c:pt idx="2">
                  <c:v>1551</c:v>
                </c:pt>
                <c:pt idx="3">
                  <c:v>1683</c:v>
                </c:pt>
                <c:pt idx="4">
                  <c:v>1636</c:v>
                </c:pt>
                <c:pt idx="5">
                  <c:v>2212</c:v>
                </c:pt>
                <c:pt idx="6">
                  <c:v>2529</c:v>
                </c:pt>
                <c:pt idx="7">
                  <c:v>2691</c:v>
                </c:pt>
                <c:pt idx="8">
                  <c:v>1499</c:v>
                </c:pt>
                <c:pt idx="9">
                  <c:v>907</c:v>
                </c:pt>
                <c:pt idx="10">
                  <c:v>3188</c:v>
                </c:pt>
                <c:pt idx="11">
                  <c:v>3637</c:v>
                </c:pt>
                <c:pt idx="12">
                  <c:v>4100</c:v>
                </c:pt>
                <c:pt idx="13">
                  <c:v>4387</c:v>
                </c:pt>
                <c:pt idx="14">
                  <c:v>4703</c:v>
                </c:pt>
                <c:pt idx="15">
                  <c:v>4564</c:v>
                </c:pt>
                <c:pt idx="16">
                  <c:v>4475</c:v>
                </c:pt>
              </c:numCache>
            </c:numRef>
          </c:yVal>
          <c:smooth val="1"/>
        </c:ser>
        <c:axId val="26149479"/>
        <c:axId val="34018720"/>
      </c:scatterChart>
      <c:scatterChart>
        <c:scatterStyle val="lineMarker"/>
        <c:varyColors val="0"/>
        <c:ser>
          <c:idx val="5"/>
          <c:order val="3"/>
          <c:tx>
            <c:strRef>
              <c:f>KY_Data1!$A$23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KY_Data1!$R$28:$R$44</c:f>
              <c:numCache>
                <c:ptCount val="17"/>
                <c:pt idx="0">
                  <c:v>26.094890510948904</c:v>
                </c:pt>
                <c:pt idx="1">
                  <c:v>25.227750525578134</c:v>
                </c:pt>
                <c:pt idx="2">
                  <c:v>23.920051579626048</c:v>
                </c:pt>
                <c:pt idx="3">
                  <c:v>25.311942959001783</c:v>
                </c:pt>
                <c:pt idx="4">
                  <c:v>26.466992665036678</c:v>
                </c:pt>
                <c:pt idx="5">
                  <c:v>25.81374321880651</c:v>
                </c:pt>
                <c:pt idx="6">
                  <c:v>26.13681296955318</c:v>
                </c:pt>
                <c:pt idx="7">
                  <c:v>26.681531029357114</c:v>
                </c:pt>
                <c:pt idx="8">
                  <c:v>28.418945963975982</c:v>
                </c:pt>
                <c:pt idx="9">
                  <c:v>29.106945975744214</c:v>
                </c:pt>
                <c:pt idx="10">
                  <c:v>30.583437892095354</c:v>
                </c:pt>
                <c:pt idx="11">
                  <c:v>34.94638438273302</c:v>
                </c:pt>
                <c:pt idx="12">
                  <c:v>35.68292682926829</c:v>
                </c:pt>
                <c:pt idx="13">
                  <c:v>34.78459083656257</c:v>
                </c:pt>
                <c:pt idx="14">
                  <c:v>36.5511375717627</c:v>
                </c:pt>
                <c:pt idx="15">
                  <c:v>37.050832602979845</c:v>
                </c:pt>
                <c:pt idx="16">
                  <c:v>30.636871508379887</c:v>
                </c:pt>
              </c:numCache>
            </c:numRef>
          </c:yVal>
          <c:smooth val="0"/>
        </c:ser>
        <c:axId val="37733025"/>
        <c:axId val="4052906"/>
      </c:scatterChart>
      <c:valAx>
        <c:axId val="2614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018720"/>
        <c:crossesAt val="0"/>
        <c:crossBetween val="midCat"/>
        <c:dispUnits/>
        <c:majorUnit val="1"/>
      </c:valAx>
      <c:valAx>
        <c:axId val="34018720"/>
        <c:scaling>
          <c:orientation val="minMax"/>
          <c:max val="6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149479"/>
        <c:crosses val="autoZero"/>
        <c:crossBetween val="midCat"/>
        <c:dispUnits/>
        <c:majorUnit val="500"/>
      </c:valAx>
      <c:valAx>
        <c:axId val="37733025"/>
        <c:scaling>
          <c:orientation val="minMax"/>
        </c:scaling>
        <c:axPos val="b"/>
        <c:delete val="1"/>
        <c:majorTickMark val="in"/>
        <c:minorTickMark val="none"/>
        <c:tickLblPos val="nextTo"/>
        <c:crossAx val="4052906"/>
        <c:crosses val="max"/>
        <c:crossBetween val="midCat"/>
        <c:dispUnits/>
      </c:valAx>
      <c:valAx>
        <c:axId val="4052906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73302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KY_Data3!$L$105:$L$121</c:f>
              <c:numCache>
                <c:ptCount val="17"/>
                <c:pt idx="0">
                  <c:v>23.874297403006985</c:v>
                </c:pt>
                <c:pt idx="1">
                  <c:v>31.43720161175321</c:v>
                </c:pt>
                <c:pt idx="2">
                  <c:v>34.78298805322269</c:v>
                </c:pt>
                <c:pt idx="3">
                  <c:v>37.128021968446795</c:v>
                </c:pt>
                <c:pt idx="4">
                  <c:v>35.583346520566906</c:v>
                </c:pt>
                <c:pt idx="5">
                  <c:v>48.60019013602722</c:v>
                </c:pt>
                <c:pt idx="6">
                  <c:v>55.387797605634134</c:v>
                </c:pt>
                <c:pt idx="7">
                  <c:v>58.289365189520204</c:v>
                </c:pt>
                <c:pt idx="8">
                  <c:v>31.518766884791415</c:v>
                </c:pt>
                <c:pt idx="9">
                  <c:v>18.691903934660314</c:v>
                </c:pt>
                <c:pt idx="10">
                  <c:v>63.732403391266566</c:v>
                </c:pt>
                <c:pt idx="11">
                  <c:v>67.6302597104876</c:v>
                </c:pt>
                <c:pt idx="12">
                  <c:v>74.78549155791764</c:v>
                </c:pt>
                <c:pt idx="13">
                  <c:v>80.67226701195112</c:v>
                </c:pt>
                <c:pt idx="14">
                  <c:v>83.64192175724277</c:v>
                </c:pt>
                <c:pt idx="15">
                  <c:v>80.08052092197681</c:v>
                </c:pt>
                <c:pt idx="16">
                  <c:v>86.02338871735635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KY_Data3!$M$105:$M$121</c:f>
              <c:numCache>
                <c:ptCount val="17"/>
                <c:pt idx="0">
                  <c:v>110.29227452749788</c:v>
                </c:pt>
                <c:pt idx="1">
                  <c:v>139.05680856898954</c:v>
                </c:pt>
                <c:pt idx="2">
                  <c:v>143.0962794967331</c:v>
                </c:pt>
                <c:pt idx="3">
                  <c:v>164.49083137373012</c:v>
                </c:pt>
                <c:pt idx="4">
                  <c:v>167.09759580133525</c:v>
                </c:pt>
                <c:pt idx="5">
                  <c:v>219.9732641952099</c:v>
                </c:pt>
                <c:pt idx="6">
                  <c:v>253.88021923574755</c:v>
                </c:pt>
                <c:pt idx="7">
                  <c:v>273.35302896476105</c:v>
                </c:pt>
                <c:pt idx="8">
                  <c:v>161.19328436992723</c:v>
                </c:pt>
                <c:pt idx="9">
                  <c:v>98.26692871180991</c:v>
                </c:pt>
                <c:pt idx="10">
                  <c:v>361.77704886402006</c:v>
                </c:pt>
                <c:pt idx="11">
                  <c:v>466.7937403363413</c:v>
                </c:pt>
                <c:pt idx="12">
                  <c:v>532.7536041891985</c:v>
                </c:pt>
                <c:pt idx="13">
                  <c:v>551.575568744533</c:v>
                </c:pt>
                <c:pt idx="14">
                  <c:v>615.235947817684</c:v>
                </c:pt>
                <c:pt idx="15">
                  <c:v>599.035733136843</c:v>
                </c:pt>
                <c:pt idx="16">
                  <c:v>480.4103987301187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KY_Data3!$N$105:$N$121</c:f>
              <c:numCache>
                <c:ptCount val="17"/>
                <c:pt idx="0">
                  <c:v>30.010287285522967</c:v>
                </c:pt>
                <c:pt idx="1">
                  <c:v>39.064264410593616</c:v>
                </c:pt>
                <c:pt idx="2">
                  <c:v>42.47303126820199</c:v>
                </c:pt>
                <c:pt idx="3">
                  <c:v>46.1783631732081</c:v>
                </c:pt>
                <c:pt idx="4">
                  <c:v>44.945981029828914</c:v>
                </c:pt>
                <c:pt idx="5">
                  <c:v>60.83429338025531</c:v>
                </c:pt>
                <c:pt idx="6">
                  <c:v>69.61298319296505</c:v>
                </c:pt>
                <c:pt idx="7">
                  <c:v>73.77653906057873</c:v>
                </c:pt>
                <c:pt idx="8">
                  <c:v>40.860273673881046</c:v>
                </c:pt>
                <c:pt idx="9">
                  <c:v>24.456351748669597</c:v>
                </c:pt>
                <c:pt idx="10">
                  <c:v>85.19886237604341</c:v>
                </c:pt>
                <c:pt idx="11">
                  <c:v>96.45380440908188</c:v>
                </c:pt>
                <c:pt idx="12">
                  <c:v>107.87497868811396</c:v>
                </c:pt>
                <c:pt idx="13">
                  <c:v>114.74951021550517</c:v>
                </c:pt>
                <c:pt idx="14">
                  <c:v>122.25129542702692</c:v>
                </c:pt>
                <c:pt idx="15">
                  <c:v>117.9350716266926</c:v>
                </c:pt>
                <c:pt idx="16">
                  <c:v>114.92918564389365</c:v>
                </c:pt>
              </c:numCache>
            </c:numRef>
          </c:yVal>
          <c:smooth val="1"/>
        </c:ser>
        <c:axId val="36476155"/>
        <c:axId val="59849940"/>
      </c:scatterChart>
      <c:valAx>
        <c:axId val="3647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849940"/>
        <c:crossesAt val="0"/>
        <c:crossBetween val="midCat"/>
        <c:dispUnits/>
        <c:majorUnit val="1"/>
      </c:valAx>
      <c:valAx>
        <c:axId val="5984994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47615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KY_Data1!$J$48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KY_Data1!$J$49:$J$65</c:f>
              <c:numCache>
                <c:ptCount val="17"/>
                <c:pt idx="0">
                  <c:v>24.181818181818183</c:v>
                </c:pt>
                <c:pt idx="1">
                  <c:v>22.851153039832283</c:v>
                </c:pt>
                <c:pt idx="2">
                  <c:v>20.27027027027027</c:v>
                </c:pt>
                <c:pt idx="3">
                  <c:v>25.044510385756674</c:v>
                </c:pt>
                <c:pt idx="4">
                  <c:v>22.865853658536587</c:v>
                </c:pt>
                <c:pt idx="5">
                  <c:v>22.016274864376133</c:v>
                </c:pt>
                <c:pt idx="6">
                  <c:v>20.561486753657572</c:v>
                </c:pt>
                <c:pt idx="7">
                  <c:v>22.22222222222222</c:v>
                </c:pt>
                <c:pt idx="8">
                  <c:v>19.453697534976683</c:v>
                </c:pt>
                <c:pt idx="9">
                  <c:v>18.441273326015367</c:v>
                </c:pt>
                <c:pt idx="10">
                  <c:v>22.1736414740787</c:v>
                </c:pt>
                <c:pt idx="11">
                  <c:v>22.650273224043715</c:v>
                </c:pt>
                <c:pt idx="12">
                  <c:v>20.625302956858942</c:v>
                </c:pt>
                <c:pt idx="13">
                  <c:v>19.453847889866847</c:v>
                </c:pt>
                <c:pt idx="14">
                  <c:v>18.813344594594593</c:v>
                </c:pt>
                <c:pt idx="15">
                  <c:v>19.947848761408082</c:v>
                </c:pt>
                <c:pt idx="16">
                  <c:v>19.222271321254972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KY_Data1!$K$49:$K$65</c:f>
              <c:numCache>
                <c:ptCount val="17"/>
                <c:pt idx="0">
                  <c:v>40.090909090909086</c:v>
                </c:pt>
                <c:pt idx="1">
                  <c:v>30.398322851153043</c:v>
                </c:pt>
                <c:pt idx="2">
                  <c:v>28.24967824967825</c:v>
                </c:pt>
                <c:pt idx="3">
                  <c:v>28.664688427299705</c:v>
                </c:pt>
                <c:pt idx="4">
                  <c:v>27.439024390243905</c:v>
                </c:pt>
                <c:pt idx="5">
                  <c:v>27.75768535262206</c:v>
                </c:pt>
                <c:pt idx="6">
                  <c:v>24.634242783708977</c:v>
                </c:pt>
                <c:pt idx="7">
                  <c:v>23.151244890375324</c:v>
                </c:pt>
                <c:pt idx="8">
                  <c:v>23.117921385742836</c:v>
                </c:pt>
                <c:pt idx="9">
                  <c:v>18.88035126234907</c:v>
                </c:pt>
                <c:pt idx="10">
                  <c:v>20.674578388507182</c:v>
                </c:pt>
                <c:pt idx="11">
                  <c:v>20.382513661202186</c:v>
                </c:pt>
                <c:pt idx="12">
                  <c:v>19.219583131362093</c:v>
                </c:pt>
                <c:pt idx="13">
                  <c:v>19.814940194087114</c:v>
                </c:pt>
                <c:pt idx="14">
                  <c:v>18.01097972972973</c:v>
                </c:pt>
                <c:pt idx="15">
                  <c:v>19.534984789222076</c:v>
                </c:pt>
                <c:pt idx="16">
                  <c:v>17.962881131241716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KY_Data1!$L$49:$L$65</c:f>
              <c:numCache>
                <c:ptCount val="17"/>
                <c:pt idx="0">
                  <c:v>17.272727272727273</c:v>
                </c:pt>
                <c:pt idx="1">
                  <c:v>15.024458420684836</c:v>
                </c:pt>
                <c:pt idx="2">
                  <c:v>16.023166023166024</c:v>
                </c:pt>
                <c:pt idx="3">
                  <c:v>15.845697329376854</c:v>
                </c:pt>
                <c:pt idx="4">
                  <c:v>14.817073170731707</c:v>
                </c:pt>
                <c:pt idx="5">
                  <c:v>15.144665461121157</c:v>
                </c:pt>
                <c:pt idx="6">
                  <c:v>15.856069592724397</c:v>
                </c:pt>
                <c:pt idx="7">
                  <c:v>14.232627276105536</c:v>
                </c:pt>
                <c:pt idx="8">
                  <c:v>15.856095936042639</c:v>
                </c:pt>
                <c:pt idx="9">
                  <c:v>16.794731064763997</c:v>
                </c:pt>
                <c:pt idx="10">
                  <c:v>14.272329793878827</c:v>
                </c:pt>
                <c:pt idx="11">
                  <c:v>11.612021857923498</c:v>
                </c:pt>
                <c:pt idx="12">
                  <c:v>12.409112942317014</c:v>
                </c:pt>
                <c:pt idx="13">
                  <c:v>12.254570074475287</c:v>
                </c:pt>
                <c:pt idx="14">
                  <c:v>12.478885135135135</c:v>
                </c:pt>
                <c:pt idx="15">
                  <c:v>11.386353759235115</c:v>
                </c:pt>
                <c:pt idx="16">
                  <c:v>11.511268228015908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KY_Data1!$M$49:$M$65</c:f>
              <c:numCache>
                <c:ptCount val="17"/>
                <c:pt idx="0">
                  <c:v>8.818181818181818</c:v>
                </c:pt>
                <c:pt idx="1">
                  <c:v>12.019566736547867</c:v>
                </c:pt>
                <c:pt idx="2">
                  <c:v>11.068211068211069</c:v>
                </c:pt>
                <c:pt idx="3">
                  <c:v>10.86053412462908</c:v>
                </c:pt>
                <c:pt idx="4">
                  <c:v>12.74390243902439</c:v>
                </c:pt>
                <c:pt idx="5">
                  <c:v>14.240506329113925</c:v>
                </c:pt>
                <c:pt idx="6">
                  <c:v>20.166073546856463</c:v>
                </c:pt>
                <c:pt idx="7">
                  <c:v>20.884429580081754</c:v>
                </c:pt>
                <c:pt idx="8">
                  <c:v>25.716189207195207</c:v>
                </c:pt>
                <c:pt idx="9">
                  <c:v>26.015367727771682</c:v>
                </c:pt>
                <c:pt idx="10">
                  <c:v>22.860712054965646</c:v>
                </c:pt>
                <c:pt idx="11">
                  <c:v>24.91803278688525</c:v>
                </c:pt>
                <c:pt idx="12">
                  <c:v>26.975278720310225</c:v>
                </c:pt>
                <c:pt idx="13">
                  <c:v>27.17219589257504</c:v>
                </c:pt>
                <c:pt idx="14">
                  <c:v>28.019425675675674</c:v>
                </c:pt>
                <c:pt idx="15">
                  <c:v>27.444589308996086</c:v>
                </c:pt>
                <c:pt idx="16">
                  <c:v>29.03225806451613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KY_Data1!$N$48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KY_Data1!$N$49:$N$65</c:f>
              <c:numCache>
                <c:ptCount val="17"/>
                <c:pt idx="0">
                  <c:v>9.636363636363637</c:v>
                </c:pt>
                <c:pt idx="1">
                  <c:v>19.70649895178197</c:v>
                </c:pt>
                <c:pt idx="2">
                  <c:v>24.38867438867439</c:v>
                </c:pt>
                <c:pt idx="3">
                  <c:v>19.584569732937684</c:v>
                </c:pt>
                <c:pt idx="4">
                  <c:v>22.134146341463413</c:v>
                </c:pt>
                <c:pt idx="5">
                  <c:v>20.840867992766725</c:v>
                </c:pt>
                <c:pt idx="6">
                  <c:v>18.78212732305259</c:v>
                </c:pt>
                <c:pt idx="7">
                  <c:v>19.50947603121516</c:v>
                </c:pt>
                <c:pt idx="8">
                  <c:v>15.856095936042639</c:v>
                </c:pt>
                <c:pt idx="9">
                  <c:v>19.868276619099888</c:v>
                </c:pt>
                <c:pt idx="10">
                  <c:v>20.018738288569644</c:v>
                </c:pt>
                <c:pt idx="11">
                  <c:v>20.437158469945356</c:v>
                </c:pt>
                <c:pt idx="12">
                  <c:v>20.77072224915172</c:v>
                </c:pt>
                <c:pt idx="13">
                  <c:v>21.304445948995713</c:v>
                </c:pt>
                <c:pt idx="14">
                  <c:v>22.677364864864867</c:v>
                </c:pt>
                <c:pt idx="15">
                  <c:v>21.686223381138635</c:v>
                </c:pt>
                <c:pt idx="16">
                  <c:v>22.271321254971276</c:v>
                </c:pt>
              </c:numCache>
            </c:numRef>
          </c:yVal>
          <c:smooth val="0"/>
        </c:ser>
        <c:axId val="1778549"/>
        <c:axId val="16006942"/>
      </c:scatterChart>
      <c:valAx>
        <c:axId val="177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006942"/>
        <c:crosses val="autoZero"/>
        <c:crossBetween val="midCat"/>
        <c:dispUnits/>
        <c:majorUnit val="1"/>
      </c:valAx>
      <c:valAx>
        <c:axId val="16006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785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KENTUCKY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475"/>
          <c:w val="0.9497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KY_Data1!$J$90:$J$106</c:f>
              <c:numCache>
                <c:ptCount val="17"/>
                <c:pt idx="0">
                  <c:v>24.825174825174827</c:v>
                </c:pt>
                <c:pt idx="1">
                  <c:v>16.11111111111111</c:v>
                </c:pt>
                <c:pt idx="2">
                  <c:v>16.442048517520217</c:v>
                </c:pt>
                <c:pt idx="3">
                  <c:v>22.769953051643192</c:v>
                </c:pt>
                <c:pt idx="4">
                  <c:v>19.168591224018474</c:v>
                </c:pt>
                <c:pt idx="5">
                  <c:v>17.86339754816112</c:v>
                </c:pt>
                <c:pt idx="6">
                  <c:v>16.187594553706504</c:v>
                </c:pt>
                <c:pt idx="7">
                  <c:v>17.13091922005571</c:v>
                </c:pt>
                <c:pt idx="8">
                  <c:v>16.431924882629108</c:v>
                </c:pt>
                <c:pt idx="9">
                  <c:v>15.909090909090908</c:v>
                </c:pt>
                <c:pt idx="10">
                  <c:v>17.94871794871795</c:v>
                </c:pt>
                <c:pt idx="11">
                  <c:v>15.971675845790717</c:v>
                </c:pt>
                <c:pt idx="12">
                  <c:v>15.789473684210526</c:v>
                </c:pt>
                <c:pt idx="13">
                  <c:v>12.7129750982962</c:v>
                </c:pt>
                <c:pt idx="14">
                  <c:v>12.972658522396744</c:v>
                </c:pt>
                <c:pt idx="15">
                  <c:v>14.725014784151389</c:v>
                </c:pt>
                <c:pt idx="16">
                  <c:v>13.420860685630926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KY_Data1!$K$90:$K$106</c:f>
              <c:numCache>
                <c:ptCount val="17"/>
                <c:pt idx="0">
                  <c:v>40.909090909090914</c:v>
                </c:pt>
                <c:pt idx="1">
                  <c:v>36.388888888888886</c:v>
                </c:pt>
                <c:pt idx="2">
                  <c:v>31.266846361185983</c:v>
                </c:pt>
                <c:pt idx="3">
                  <c:v>29.342723004694836</c:v>
                </c:pt>
                <c:pt idx="4">
                  <c:v>29.79214780600462</c:v>
                </c:pt>
                <c:pt idx="5">
                  <c:v>29.772329246935204</c:v>
                </c:pt>
                <c:pt idx="6">
                  <c:v>24.205748865355524</c:v>
                </c:pt>
                <c:pt idx="7">
                  <c:v>21.16991643454039</c:v>
                </c:pt>
                <c:pt idx="8">
                  <c:v>20.187793427230048</c:v>
                </c:pt>
                <c:pt idx="9">
                  <c:v>10.984848484848484</c:v>
                </c:pt>
                <c:pt idx="10">
                  <c:v>21.025641025641026</c:v>
                </c:pt>
                <c:pt idx="11">
                  <c:v>17.466561762391816</c:v>
                </c:pt>
                <c:pt idx="12">
                  <c:v>16.267942583732058</c:v>
                </c:pt>
                <c:pt idx="13">
                  <c:v>17.627785058977718</c:v>
                </c:pt>
                <c:pt idx="14">
                  <c:v>15.474112856311809</c:v>
                </c:pt>
                <c:pt idx="15">
                  <c:v>16.085156712004732</c:v>
                </c:pt>
                <c:pt idx="16">
                  <c:v>17.067833698030636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KY_Data1!$L$90:$L$106</c:f>
              <c:numCache>
                <c:ptCount val="17"/>
                <c:pt idx="0">
                  <c:v>19.230769230769234</c:v>
                </c:pt>
                <c:pt idx="1">
                  <c:v>13.333333333333334</c:v>
                </c:pt>
                <c:pt idx="2">
                  <c:v>12.398921832884097</c:v>
                </c:pt>
                <c:pt idx="3">
                  <c:v>14.788732394366196</c:v>
                </c:pt>
                <c:pt idx="4">
                  <c:v>16.628175519630485</c:v>
                </c:pt>
                <c:pt idx="5">
                  <c:v>16.28721541155867</c:v>
                </c:pt>
                <c:pt idx="6">
                  <c:v>14.523449319213313</c:v>
                </c:pt>
                <c:pt idx="7">
                  <c:v>13.509749303621168</c:v>
                </c:pt>
                <c:pt idx="8">
                  <c:v>13.145539906103288</c:v>
                </c:pt>
                <c:pt idx="9">
                  <c:v>18.181818181818183</c:v>
                </c:pt>
                <c:pt idx="10">
                  <c:v>12.512820512820513</c:v>
                </c:pt>
                <c:pt idx="11">
                  <c:v>10.30684500393391</c:v>
                </c:pt>
                <c:pt idx="12">
                  <c:v>10.184552289815448</c:v>
                </c:pt>
                <c:pt idx="13">
                  <c:v>9.895150720838794</c:v>
                </c:pt>
                <c:pt idx="14">
                  <c:v>9.365910413030832</c:v>
                </c:pt>
                <c:pt idx="15">
                  <c:v>8.92962743938498</c:v>
                </c:pt>
                <c:pt idx="16">
                  <c:v>8.898614150255288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KY_Data1!$M$90:$M$106</c:f>
              <c:numCache>
                <c:ptCount val="17"/>
                <c:pt idx="0">
                  <c:v>6.643356643356643</c:v>
                </c:pt>
                <c:pt idx="1">
                  <c:v>11.666666666666666</c:v>
                </c:pt>
                <c:pt idx="2">
                  <c:v>14.016172506738545</c:v>
                </c:pt>
                <c:pt idx="3">
                  <c:v>11.032863849765258</c:v>
                </c:pt>
                <c:pt idx="4">
                  <c:v>13.394919168591224</c:v>
                </c:pt>
                <c:pt idx="5">
                  <c:v>14.535901926444833</c:v>
                </c:pt>
                <c:pt idx="6">
                  <c:v>27.53403933434191</c:v>
                </c:pt>
                <c:pt idx="7">
                  <c:v>31.058495821727018</c:v>
                </c:pt>
                <c:pt idx="8">
                  <c:v>38.028169014084504</c:v>
                </c:pt>
                <c:pt idx="9">
                  <c:v>43.56060606060606</c:v>
                </c:pt>
                <c:pt idx="10">
                  <c:v>37.333333333333336</c:v>
                </c:pt>
                <c:pt idx="11">
                  <c:v>42.25019669551534</c:v>
                </c:pt>
                <c:pt idx="12">
                  <c:v>46.8215994531784</c:v>
                </c:pt>
                <c:pt idx="13">
                  <c:v>46.06815203145479</c:v>
                </c:pt>
                <c:pt idx="14">
                  <c:v>46.538685282140776</c:v>
                </c:pt>
                <c:pt idx="15">
                  <c:v>44.70727380248374</c:v>
                </c:pt>
                <c:pt idx="16">
                  <c:v>44.12837345003647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KY_Data1!$N$89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KY_Data1!$N$90:$N$106</c:f>
              <c:numCache>
                <c:ptCount val="17"/>
                <c:pt idx="0">
                  <c:v>8.391608391608392</c:v>
                </c:pt>
                <c:pt idx="1">
                  <c:v>22.5</c:v>
                </c:pt>
                <c:pt idx="2">
                  <c:v>25.87601078167116</c:v>
                </c:pt>
                <c:pt idx="3">
                  <c:v>22.065727699530516</c:v>
                </c:pt>
                <c:pt idx="4">
                  <c:v>21.016166281755197</c:v>
                </c:pt>
                <c:pt idx="5">
                  <c:v>21.541155866900176</c:v>
                </c:pt>
                <c:pt idx="6">
                  <c:v>17.549167927382754</c:v>
                </c:pt>
                <c:pt idx="7">
                  <c:v>17.13091922005571</c:v>
                </c:pt>
                <c:pt idx="8">
                  <c:v>12.206572769953052</c:v>
                </c:pt>
                <c:pt idx="9">
                  <c:v>11.363636363636363</c:v>
                </c:pt>
                <c:pt idx="10">
                  <c:v>11.179487179487179</c:v>
                </c:pt>
                <c:pt idx="11">
                  <c:v>14.004720692368213</c:v>
                </c:pt>
                <c:pt idx="12">
                  <c:v>10.936431989063568</c:v>
                </c:pt>
                <c:pt idx="13">
                  <c:v>13.695937090432503</c:v>
                </c:pt>
                <c:pt idx="14">
                  <c:v>15.648632926119838</c:v>
                </c:pt>
                <c:pt idx="15">
                  <c:v>15.552927261975164</c:v>
                </c:pt>
                <c:pt idx="16">
                  <c:v>16.484318016046682</c:v>
                </c:pt>
              </c:numCache>
            </c:numRef>
          </c:yVal>
          <c:smooth val="0"/>
        </c:ser>
        <c:axId val="9844751"/>
        <c:axId val="21493896"/>
      </c:scatterChart>
      <c:valAx>
        <c:axId val="9844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493896"/>
        <c:crosses val="autoZero"/>
        <c:crossBetween val="midCat"/>
        <c:dispUnits/>
        <c:majorUnit val="1"/>
      </c:valAx>
      <c:valAx>
        <c:axId val="21493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8447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475"/>
          <c:w val="0.95125"/>
          <c:h val="0.879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KY_Data1!$B$90:$B$106</c:f>
              <c:numCache>
                <c:ptCount val="17"/>
                <c:pt idx="0">
                  <c:v>23.827160493827158</c:v>
                </c:pt>
                <c:pt idx="1">
                  <c:v>25.117150890346768</c:v>
                </c:pt>
                <c:pt idx="2">
                  <c:v>21.525423728813557</c:v>
                </c:pt>
                <c:pt idx="3">
                  <c:v>25.855210819411294</c:v>
                </c:pt>
                <c:pt idx="4">
                  <c:v>24.189526184538654</c:v>
                </c:pt>
                <c:pt idx="5">
                  <c:v>23.461304082876293</c:v>
                </c:pt>
                <c:pt idx="6">
                  <c:v>22.109207708779444</c:v>
                </c:pt>
                <c:pt idx="7">
                  <c:v>24.0750126710593</c:v>
                </c:pt>
                <c:pt idx="8">
                  <c:v>20.689655172413794</c:v>
                </c:pt>
                <c:pt idx="9">
                  <c:v>19.12908242612753</c:v>
                </c:pt>
                <c:pt idx="10">
                  <c:v>23.94938996836873</c:v>
                </c:pt>
                <c:pt idx="11">
                  <c:v>26.24683009298394</c:v>
                </c:pt>
                <c:pt idx="12">
                  <c:v>23.132347364429275</c:v>
                </c:pt>
                <c:pt idx="13">
                  <c:v>22.963998601887454</c:v>
                </c:pt>
                <c:pt idx="14">
                  <c:v>22.1514745308311</c:v>
                </c:pt>
                <c:pt idx="15">
                  <c:v>22.554820744865996</c:v>
                </c:pt>
                <c:pt idx="16">
                  <c:v>21.423969072164947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KY_Data1!$C$90:$C$106</c:f>
              <c:numCache>
                <c:ptCount val="17"/>
                <c:pt idx="0">
                  <c:v>39.876543209876544</c:v>
                </c:pt>
                <c:pt idx="1">
                  <c:v>28.49109653233365</c:v>
                </c:pt>
                <c:pt idx="2">
                  <c:v>27.288135593220336</c:v>
                </c:pt>
                <c:pt idx="3">
                  <c:v>28.400954653937948</c:v>
                </c:pt>
                <c:pt idx="4">
                  <c:v>26.60016625103907</c:v>
                </c:pt>
                <c:pt idx="5">
                  <c:v>27.056672760511884</c:v>
                </c:pt>
                <c:pt idx="6">
                  <c:v>24.785867237687366</c:v>
                </c:pt>
                <c:pt idx="7">
                  <c:v>23.87227572225038</c:v>
                </c:pt>
                <c:pt idx="8">
                  <c:v>24.324324324324326</c:v>
                </c:pt>
                <c:pt idx="9">
                  <c:v>22.23950233281493</c:v>
                </c:pt>
                <c:pt idx="10">
                  <c:v>20.650700406687754</c:v>
                </c:pt>
                <c:pt idx="11">
                  <c:v>22.062552831783602</c:v>
                </c:pt>
                <c:pt idx="12">
                  <c:v>20.819112627986346</c:v>
                </c:pt>
                <c:pt idx="13">
                  <c:v>20.93673540720028</c:v>
                </c:pt>
                <c:pt idx="14">
                  <c:v>19.369973190348524</c:v>
                </c:pt>
                <c:pt idx="15">
                  <c:v>21.68465019143752</c:v>
                </c:pt>
                <c:pt idx="16">
                  <c:v>18.427835051546392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KY_Data1!$D$90:$D$106</c:f>
              <c:numCache>
                <c:ptCount val="17"/>
                <c:pt idx="0">
                  <c:v>16.543209876543212</c:v>
                </c:pt>
                <c:pt idx="1">
                  <c:v>15.463917525773196</c:v>
                </c:pt>
                <c:pt idx="2">
                  <c:v>17.203389830508474</c:v>
                </c:pt>
                <c:pt idx="3">
                  <c:v>16.2291169451074</c:v>
                </c:pt>
                <c:pt idx="4">
                  <c:v>14.131338320864506</c:v>
                </c:pt>
                <c:pt idx="5">
                  <c:v>14.74710542352224</c:v>
                </c:pt>
                <c:pt idx="6">
                  <c:v>16.32762312633833</c:v>
                </c:pt>
                <c:pt idx="7">
                  <c:v>14.49569183983781</c:v>
                </c:pt>
                <c:pt idx="8">
                  <c:v>16.868592730661696</c:v>
                </c:pt>
                <c:pt idx="9">
                  <c:v>16.329704510108865</c:v>
                </c:pt>
                <c:pt idx="10">
                  <c:v>15.09263443289652</c:v>
                </c:pt>
                <c:pt idx="11">
                  <c:v>12.341504649196956</c:v>
                </c:pt>
                <c:pt idx="12">
                  <c:v>13.689799014031095</c:v>
                </c:pt>
                <c:pt idx="13">
                  <c:v>13.386927647675636</c:v>
                </c:pt>
                <c:pt idx="14">
                  <c:v>14.27613941018767</c:v>
                </c:pt>
                <c:pt idx="15">
                  <c:v>12.843717368604246</c:v>
                </c:pt>
                <c:pt idx="16">
                  <c:v>12.725515463917525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KY_Data1!$E$90:$E$106</c:f>
              <c:numCache>
                <c:ptCount val="17"/>
                <c:pt idx="0">
                  <c:v>9.62962962962963</c:v>
                </c:pt>
                <c:pt idx="1">
                  <c:v>12.089971883786317</c:v>
                </c:pt>
                <c:pt idx="2">
                  <c:v>10.084745762711865</c:v>
                </c:pt>
                <c:pt idx="3">
                  <c:v>10.819411296738265</c:v>
                </c:pt>
                <c:pt idx="4">
                  <c:v>12.468827930174564</c:v>
                </c:pt>
                <c:pt idx="5">
                  <c:v>14.137720901889091</c:v>
                </c:pt>
                <c:pt idx="6">
                  <c:v>17.558886509635975</c:v>
                </c:pt>
                <c:pt idx="7">
                  <c:v>17.18195641155601</c:v>
                </c:pt>
                <c:pt idx="8">
                  <c:v>20.782851817334578</c:v>
                </c:pt>
                <c:pt idx="9">
                  <c:v>18.818040435458787</c:v>
                </c:pt>
                <c:pt idx="10">
                  <c:v>16.448260280162675</c:v>
                </c:pt>
                <c:pt idx="11">
                  <c:v>15.469146238377007</c:v>
                </c:pt>
                <c:pt idx="12">
                  <c:v>16.07887751232461</c:v>
                </c:pt>
                <c:pt idx="13">
                  <c:v>17.126878713736456</c:v>
                </c:pt>
                <c:pt idx="14">
                  <c:v>17.49329758713137</c:v>
                </c:pt>
                <c:pt idx="15">
                  <c:v>17.43821789070658</c:v>
                </c:pt>
                <c:pt idx="16">
                  <c:v>22.58376288659794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KY_Data1!$F$89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KY_Data1!$F$90:$F$106</c:f>
              <c:numCache>
                <c:ptCount val="17"/>
                <c:pt idx="0">
                  <c:v>10.123456790123457</c:v>
                </c:pt>
                <c:pt idx="1">
                  <c:v>18.837863167760073</c:v>
                </c:pt>
                <c:pt idx="2">
                  <c:v>23.898305084745765</c:v>
                </c:pt>
                <c:pt idx="3">
                  <c:v>18.695306284805092</c:v>
                </c:pt>
                <c:pt idx="4">
                  <c:v>22.61014131338321</c:v>
                </c:pt>
                <c:pt idx="5">
                  <c:v>20.59719683120049</c:v>
                </c:pt>
                <c:pt idx="6">
                  <c:v>19.218415417558887</c:v>
                </c:pt>
                <c:pt idx="7">
                  <c:v>20.3750633552965</c:v>
                </c:pt>
                <c:pt idx="8">
                  <c:v>17.33457595526561</c:v>
                </c:pt>
                <c:pt idx="9">
                  <c:v>23.48367029548989</c:v>
                </c:pt>
                <c:pt idx="10">
                  <c:v>23.85901491188432</c:v>
                </c:pt>
                <c:pt idx="11">
                  <c:v>23.879966187658493</c:v>
                </c:pt>
                <c:pt idx="12">
                  <c:v>26.27986348122867</c:v>
                </c:pt>
                <c:pt idx="13">
                  <c:v>25.585459629500175</c:v>
                </c:pt>
                <c:pt idx="14">
                  <c:v>26.70911528150134</c:v>
                </c:pt>
                <c:pt idx="15">
                  <c:v>25.478593804385657</c:v>
                </c:pt>
                <c:pt idx="16">
                  <c:v>24.838917525773198</c:v>
                </c:pt>
              </c:numCache>
            </c:numRef>
          </c:yVal>
          <c:smooth val="0"/>
        </c:ser>
        <c:axId val="59227337"/>
        <c:axId val="63283986"/>
      </c:scatterChart>
      <c:valAx>
        <c:axId val="5922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3283986"/>
        <c:crosses val="autoZero"/>
        <c:crossBetween val="midCat"/>
        <c:dispUnits/>
        <c:majorUnit val="1"/>
      </c:valAx>
      <c:valAx>
        <c:axId val="63283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2273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KY_Data1!$J$110:$J$126</c:f>
              <c:numCache>
                <c:ptCount val="17"/>
                <c:pt idx="0">
                  <c:v>66.06606606606607</c:v>
                </c:pt>
                <c:pt idx="1">
                  <c:v>60.43074324324324</c:v>
                </c:pt>
                <c:pt idx="2">
                  <c:v>61.61776367961935</c:v>
                </c:pt>
                <c:pt idx="3">
                  <c:v>62.52319109461967</c:v>
                </c:pt>
                <c:pt idx="4">
                  <c:v>65.44293695131684</c:v>
                </c:pt>
                <c:pt idx="5">
                  <c:v>62.75177304964539</c:v>
                </c:pt>
                <c:pt idx="6">
                  <c:v>65.705378020265</c:v>
                </c:pt>
                <c:pt idx="7">
                  <c:v>66.62540232730873</c:v>
                </c:pt>
                <c:pt idx="8">
                  <c:v>35.10289990645463</c:v>
                </c:pt>
                <c:pt idx="9">
                  <c:v>18.912186007888725</c:v>
                </c:pt>
                <c:pt idx="10">
                  <c:v>66.5973377703827</c:v>
                </c:pt>
                <c:pt idx="11">
                  <c:v>67.55260243632335</c:v>
                </c:pt>
                <c:pt idx="12">
                  <c:v>68.00725234877204</c:v>
                </c:pt>
                <c:pt idx="13">
                  <c:v>65.21931115690315</c:v>
                </c:pt>
                <c:pt idx="14">
                  <c:v>68.5086069723709</c:v>
                </c:pt>
                <c:pt idx="15">
                  <c:v>69.98175182481752</c:v>
                </c:pt>
                <c:pt idx="16">
                  <c:v>66.55882352941175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KY_Data1!$K$110:$K$126</c:f>
              <c:numCache>
                <c:ptCount val="17"/>
                <c:pt idx="0">
                  <c:v>31.17117117117117</c:v>
                </c:pt>
                <c:pt idx="1">
                  <c:v>35.68412162162162</c:v>
                </c:pt>
                <c:pt idx="2">
                  <c:v>36.20142743854084</c:v>
                </c:pt>
                <c:pt idx="3">
                  <c:v>34.84230055658627</c:v>
                </c:pt>
                <c:pt idx="4">
                  <c:v>32.04309656823624</c:v>
                </c:pt>
                <c:pt idx="5">
                  <c:v>34.04255319148936</c:v>
                </c:pt>
                <c:pt idx="6">
                  <c:v>30.579371265263706</c:v>
                </c:pt>
                <c:pt idx="7">
                  <c:v>30.552116860609065</c:v>
                </c:pt>
                <c:pt idx="8">
                  <c:v>62.394761459307766</c:v>
                </c:pt>
                <c:pt idx="9">
                  <c:v>77.72472493253062</c:v>
                </c:pt>
                <c:pt idx="10">
                  <c:v>30.282861896838604</c:v>
                </c:pt>
                <c:pt idx="11">
                  <c:v>29.73421926910299</c:v>
                </c:pt>
                <c:pt idx="12">
                  <c:v>29.53683863523982</c:v>
                </c:pt>
                <c:pt idx="13">
                  <c:v>25.802178392699442</c:v>
                </c:pt>
                <c:pt idx="14">
                  <c:v>29.292637060610442</c:v>
                </c:pt>
                <c:pt idx="15">
                  <c:v>28.269464720194648</c:v>
                </c:pt>
                <c:pt idx="16">
                  <c:v>31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KY_Data1!$L$110:$L$126</c:f>
              <c:numCache>
                <c:ptCount val="17"/>
                <c:pt idx="0">
                  <c:v>2.7627627627627627</c:v>
                </c:pt>
                <c:pt idx="1">
                  <c:v>3.885135135135135</c:v>
                </c:pt>
                <c:pt idx="2">
                  <c:v>2.1808088818398095</c:v>
                </c:pt>
                <c:pt idx="3">
                  <c:v>2.6345083487940633</c:v>
                </c:pt>
                <c:pt idx="4">
                  <c:v>2.5139664804469275</c:v>
                </c:pt>
                <c:pt idx="5">
                  <c:v>3.2056737588652484</c:v>
                </c:pt>
                <c:pt idx="6">
                  <c:v>3.715250714471291</c:v>
                </c:pt>
                <c:pt idx="7">
                  <c:v>2.8224808120821985</c:v>
                </c:pt>
                <c:pt idx="8">
                  <c:v>2.5023386342376055</c:v>
                </c:pt>
                <c:pt idx="9">
                  <c:v>3.363089059580652</c:v>
                </c:pt>
                <c:pt idx="10">
                  <c:v>3.119800332778702</c:v>
                </c:pt>
                <c:pt idx="11">
                  <c:v>2.7131782945736433</c:v>
                </c:pt>
                <c:pt idx="12">
                  <c:v>2.4559090159881327</c:v>
                </c:pt>
                <c:pt idx="13">
                  <c:v>8.978510450397408</c:v>
                </c:pt>
                <c:pt idx="14">
                  <c:v>2.1987559670186605</c:v>
                </c:pt>
                <c:pt idx="15">
                  <c:v>1.7487834549878345</c:v>
                </c:pt>
                <c:pt idx="16">
                  <c:v>2.441176470588235</c:v>
                </c:pt>
              </c:numCache>
            </c:numRef>
          </c:yVal>
          <c:smooth val="0"/>
        </c:ser>
        <c:axId val="32684963"/>
        <c:axId val="25729212"/>
      </c:scatterChart>
      <c:valAx>
        <c:axId val="326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729212"/>
        <c:crosses val="autoZero"/>
        <c:crossBetween val="midCat"/>
        <c:dispUnits/>
        <c:majorUnit val="1"/>
      </c:valAx>
      <c:valAx>
        <c:axId val="25729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684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KY_Data1!$B$110:$B$126</c:f>
              <c:numCache>
                <c:ptCount val="17"/>
                <c:pt idx="0">
                  <c:v>1100</c:v>
                </c:pt>
                <c:pt idx="1">
                  <c:v>1431</c:v>
                </c:pt>
                <c:pt idx="2">
                  <c:v>1554</c:v>
                </c:pt>
                <c:pt idx="3">
                  <c:v>1685</c:v>
                </c:pt>
                <c:pt idx="4">
                  <c:v>1640</c:v>
                </c:pt>
                <c:pt idx="5">
                  <c:v>2212</c:v>
                </c:pt>
                <c:pt idx="6">
                  <c:v>2529</c:v>
                </c:pt>
                <c:pt idx="7">
                  <c:v>2691</c:v>
                </c:pt>
                <c:pt idx="8">
                  <c:v>1501</c:v>
                </c:pt>
                <c:pt idx="9">
                  <c:v>911</c:v>
                </c:pt>
                <c:pt idx="10">
                  <c:v>3202</c:v>
                </c:pt>
                <c:pt idx="11">
                  <c:v>3660</c:v>
                </c:pt>
                <c:pt idx="12">
                  <c:v>4126</c:v>
                </c:pt>
                <c:pt idx="13">
                  <c:v>4431</c:v>
                </c:pt>
                <c:pt idx="14">
                  <c:v>4736</c:v>
                </c:pt>
                <c:pt idx="15">
                  <c:v>4602</c:v>
                </c:pt>
                <c:pt idx="16">
                  <c:v>4526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KY_Data1!$F$110:$F$126</c:f>
              <c:numCache>
                <c:ptCount val="17"/>
                <c:pt idx="0">
                  <c:v>519</c:v>
                </c:pt>
                <c:pt idx="1">
                  <c:v>845</c:v>
                </c:pt>
                <c:pt idx="2">
                  <c:v>913</c:v>
                </c:pt>
                <c:pt idx="3">
                  <c:v>939</c:v>
                </c:pt>
                <c:pt idx="4">
                  <c:v>803</c:v>
                </c:pt>
                <c:pt idx="5">
                  <c:v>1200</c:v>
                </c:pt>
                <c:pt idx="6">
                  <c:v>1177</c:v>
                </c:pt>
                <c:pt idx="7">
                  <c:v>1234</c:v>
                </c:pt>
                <c:pt idx="8">
                  <c:v>2668</c:v>
                </c:pt>
                <c:pt idx="9">
                  <c:v>3744</c:v>
                </c:pt>
                <c:pt idx="10">
                  <c:v>1456</c:v>
                </c:pt>
                <c:pt idx="11">
                  <c:v>1611</c:v>
                </c:pt>
                <c:pt idx="12">
                  <c:v>1792</c:v>
                </c:pt>
                <c:pt idx="13">
                  <c:v>1753</c:v>
                </c:pt>
                <c:pt idx="14">
                  <c:v>2025</c:v>
                </c:pt>
                <c:pt idx="15">
                  <c:v>1859</c:v>
                </c:pt>
                <c:pt idx="16">
                  <c:v>2108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KY_Data1!$E$110:$E$126</c:f>
              <c:numCache>
                <c:ptCount val="17"/>
                <c:pt idx="0">
                  <c:v>46</c:v>
                </c:pt>
                <c:pt idx="1">
                  <c:v>92</c:v>
                </c:pt>
                <c:pt idx="2">
                  <c:v>55</c:v>
                </c:pt>
                <c:pt idx="3">
                  <c:v>71</c:v>
                </c:pt>
                <c:pt idx="4">
                  <c:v>63</c:v>
                </c:pt>
                <c:pt idx="5">
                  <c:v>113</c:v>
                </c:pt>
                <c:pt idx="6">
                  <c:v>143</c:v>
                </c:pt>
                <c:pt idx="7">
                  <c:v>114</c:v>
                </c:pt>
                <c:pt idx="8">
                  <c:v>107</c:v>
                </c:pt>
                <c:pt idx="9">
                  <c:v>162</c:v>
                </c:pt>
                <c:pt idx="10">
                  <c:v>150</c:v>
                </c:pt>
                <c:pt idx="11">
                  <c:v>147</c:v>
                </c:pt>
                <c:pt idx="12">
                  <c:v>149</c:v>
                </c:pt>
                <c:pt idx="13">
                  <c:v>610</c:v>
                </c:pt>
                <c:pt idx="14">
                  <c:v>152</c:v>
                </c:pt>
                <c:pt idx="15">
                  <c:v>115</c:v>
                </c:pt>
                <c:pt idx="16">
                  <c:v>166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KY_Data1!$G$110:$G$126</c:f>
              <c:numCache>
                <c:ptCount val="17"/>
                <c:pt idx="0">
                  <c:v>1665</c:v>
                </c:pt>
                <c:pt idx="1">
                  <c:v>2368</c:v>
                </c:pt>
                <c:pt idx="2">
                  <c:v>2522</c:v>
                </c:pt>
                <c:pt idx="3">
                  <c:v>2695</c:v>
                </c:pt>
                <c:pt idx="4">
                  <c:v>2506</c:v>
                </c:pt>
                <c:pt idx="5">
                  <c:v>3525</c:v>
                </c:pt>
                <c:pt idx="6">
                  <c:v>3849</c:v>
                </c:pt>
                <c:pt idx="7">
                  <c:v>4039</c:v>
                </c:pt>
                <c:pt idx="8">
                  <c:v>4276</c:v>
                </c:pt>
                <c:pt idx="9">
                  <c:v>4817</c:v>
                </c:pt>
                <c:pt idx="10">
                  <c:v>4808</c:v>
                </c:pt>
                <c:pt idx="11">
                  <c:v>5418</c:v>
                </c:pt>
                <c:pt idx="12">
                  <c:v>6067</c:v>
                </c:pt>
                <c:pt idx="13">
                  <c:v>6794</c:v>
                </c:pt>
                <c:pt idx="14">
                  <c:v>6913</c:v>
                </c:pt>
                <c:pt idx="15">
                  <c:v>6576</c:v>
                </c:pt>
                <c:pt idx="16">
                  <c:v>6800</c:v>
                </c:pt>
              </c:numCache>
            </c:numRef>
          </c:yVal>
          <c:smooth val="0"/>
        </c:ser>
        <c:axId val="30236317"/>
        <c:axId val="3691398"/>
      </c:scatterChart>
      <c:valAx>
        <c:axId val="3023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91398"/>
        <c:crosses val="autoZero"/>
        <c:crossBetween val="midCat"/>
        <c:dispUnits/>
        <c:majorUnit val="1"/>
      </c:valAx>
      <c:valAx>
        <c:axId val="3691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236317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KY_Data2!$AC$111:$AC$127</c:f>
              <c:numCache>
                <c:ptCount val="17"/>
                <c:pt idx="0">
                  <c:v>0.10653711868521935</c:v>
                </c:pt>
                <c:pt idx="1">
                  <c:v>0.11070361333238442</c:v>
                </c:pt>
                <c:pt idx="2">
                  <c:v>0.11881457159227495</c:v>
                </c:pt>
                <c:pt idx="3">
                  <c:v>0.12419264611413955</c:v>
                </c:pt>
                <c:pt idx="4">
                  <c:v>0.12971950397086118</c:v>
                </c:pt>
                <c:pt idx="5">
                  <c:v>0.13733658332450185</c:v>
                </c:pt>
                <c:pt idx="6">
                  <c:v>0.14488840085138252</c:v>
                </c:pt>
                <c:pt idx="7">
                  <c:v>0.14992211416179024</c:v>
                </c:pt>
                <c:pt idx="8">
                  <c:v>0.14340377625457443</c:v>
                </c:pt>
                <c:pt idx="9">
                  <c:v>0.14152005745991197</c:v>
                </c:pt>
                <c:pt idx="10">
                  <c:v>0.13941451704089983</c:v>
                </c:pt>
                <c:pt idx="11">
                  <c:v>0.13946377590588027</c:v>
                </c:pt>
                <c:pt idx="12">
                  <c:v>0.13970566874037676</c:v>
                </c:pt>
                <c:pt idx="13">
                  <c:v>0.14034858083544896</c:v>
                </c:pt>
                <c:pt idx="14">
                  <c:v>0.14033414060436827</c:v>
                </c:pt>
                <c:pt idx="15">
                  <c:v>0.13692362828551893</c:v>
                </c:pt>
                <c:pt idx="16">
                  <c:v>0.13487089179653228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KY_Data2!$AD$111:$AD$127</c:f>
              <c:numCache>
                <c:ptCount val="17"/>
                <c:pt idx="0">
                  <c:v>0.3523899258543879</c:v>
                </c:pt>
                <c:pt idx="1">
                  <c:v>0.3653679264761316</c:v>
                </c:pt>
                <c:pt idx="2">
                  <c:v>0.3890026964682842</c:v>
                </c:pt>
                <c:pt idx="3">
                  <c:v>0.40465651920552503</c:v>
                </c:pt>
                <c:pt idx="4">
                  <c:v>0.4181811468529038</c:v>
                </c:pt>
                <c:pt idx="5">
                  <c:v>0.43714555123491516</c:v>
                </c:pt>
                <c:pt idx="6">
                  <c:v>0.4565017990037835</c:v>
                </c:pt>
                <c:pt idx="7">
                  <c:v>0.47186468879245536</c:v>
                </c:pt>
                <c:pt idx="8">
                  <c:v>0.4918585312459788</c:v>
                </c:pt>
                <c:pt idx="9">
                  <c:v>0.5058889488169125</c:v>
                </c:pt>
                <c:pt idx="10">
                  <c:v>0.5353232665873479</c:v>
                </c:pt>
                <c:pt idx="11">
                  <c:v>0.5602876113428097</c:v>
                </c:pt>
                <c:pt idx="12">
                  <c:v>0.5830234527065444</c:v>
                </c:pt>
                <c:pt idx="13">
                  <c:v>0.614112002135504</c:v>
                </c:pt>
                <c:pt idx="14">
                  <c:v>0.634599991401847</c:v>
                </c:pt>
                <c:pt idx="15">
                  <c:v>0.6593278109757492</c:v>
                </c:pt>
                <c:pt idx="16">
                  <c:v>0.6680173953658645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KY_Data2!$AE$111:$AE$127</c:f>
              <c:numCache>
                <c:ptCount val="17"/>
                <c:pt idx="0">
                  <c:v>0.6888913129211173</c:v>
                </c:pt>
                <c:pt idx="1">
                  <c:v>0.6739363212033815</c:v>
                </c:pt>
                <c:pt idx="2">
                  <c:v>0.658784849004001</c:v>
                </c:pt>
                <c:pt idx="3">
                  <c:v>0.644066316703721</c:v>
                </c:pt>
                <c:pt idx="4">
                  <c:v>0.6305703640073715</c:v>
                </c:pt>
                <c:pt idx="5">
                  <c:v>0.6185309279050871</c:v>
                </c:pt>
                <c:pt idx="6">
                  <c:v>0.6051973275051648</c:v>
                </c:pt>
                <c:pt idx="7">
                  <c:v>0.5991197492054344</c:v>
                </c:pt>
                <c:pt idx="8">
                  <c:v>0.605380912410901</c:v>
                </c:pt>
                <c:pt idx="9">
                  <c:v>0.6227042257420619</c:v>
                </c:pt>
                <c:pt idx="10">
                  <c:v>0.6556991452125999</c:v>
                </c:pt>
                <c:pt idx="11">
                  <c:v>0.6733861422912392</c:v>
                </c:pt>
                <c:pt idx="12">
                  <c:v>0.6922771245844626</c:v>
                </c:pt>
                <c:pt idx="13">
                  <c:v>0.7384597625746222</c:v>
                </c:pt>
                <c:pt idx="14">
                  <c:v>0.7814851057470463</c:v>
                </c:pt>
                <c:pt idx="15">
                  <c:v>0.8402235716046779</c:v>
                </c:pt>
                <c:pt idx="16">
                  <c:v>0.8917839086553938</c:v>
                </c:pt>
              </c:numCache>
            </c:numRef>
          </c:yVal>
          <c:smooth val="0"/>
        </c:ser>
        <c:axId val="22495175"/>
        <c:axId val="1129984"/>
      </c:scatterChart>
      <c:valAx>
        <c:axId val="224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29984"/>
        <c:crosses val="autoZero"/>
        <c:crossBetween val="midCat"/>
        <c:dispUnits/>
        <c:majorUnit val="1"/>
      </c:valAx>
      <c:valAx>
        <c:axId val="1129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495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KY_Data2!$K$4:$K$20</c:f>
              <c:numCache>
                <c:ptCount val="17"/>
                <c:pt idx="0">
                  <c:v>1206</c:v>
                </c:pt>
                <c:pt idx="1">
                  <c:v>1726</c:v>
                </c:pt>
                <c:pt idx="2">
                  <c:v>1845</c:v>
                </c:pt>
                <c:pt idx="3">
                  <c:v>1957</c:v>
                </c:pt>
                <c:pt idx="4">
                  <c:v>1774</c:v>
                </c:pt>
                <c:pt idx="5">
                  <c:v>2567</c:v>
                </c:pt>
                <c:pt idx="6">
                  <c:v>2744</c:v>
                </c:pt>
                <c:pt idx="7">
                  <c:v>2889</c:v>
                </c:pt>
                <c:pt idx="8">
                  <c:v>2982</c:v>
                </c:pt>
                <c:pt idx="9">
                  <c:v>3286</c:v>
                </c:pt>
                <c:pt idx="10">
                  <c:v>3226</c:v>
                </c:pt>
                <c:pt idx="11">
                  <c:v>3411</c:v>
                </c:pt>
                <c:pt idx="12">
                  <c:v>3814</c:v>
                </c:pt>
                <c:pt idx="13">
                  <c:v>4237</c:v>
                </c:pt>
                <c:pt idx="14">
                  <c:v>4207</c:v>
                </c:pt>
                <c:pt idx="15">
                  <c:v>3976</c:v>
                </c:pt>
                <c:pt idx="16">
                  <c:v>4407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KY_Data2!$L$4:$L$20</c:f>
              <c:numCache>
                <c:ptCount val="17"/>
                <c:pt idx="0">
                  <c:v>455</c:v>
                </c:pt>
                <c:pt idx="1">
                  <c:v>638</c:v>
                </c:pt>
                <c:pt idx="2">
                  <c:v>674</c:v>
                </c:pt>
                <c:pt idx="3">
                  <c:v>736</c:v>
                </c:pt>
                <c:pt idx="4">
                  <c:v>727</c:v>
                </c:pt>
                <c:pt idx="5">
                  <c:v>958</c:v>
                </c:pt>
                <c:pt idx="6">
                  <c:v>1105</c:v>
                </c:pt>
                <c:pt idx="7">
                  <c:v>1150</c:v>
                </c:pt>
                <c:pt idx="8">
                  <c:v>1292</c:v>
                </c:pt>
                <c:pt idx="9">
                  <c:v>1513</c:v>
                </c:pt>
                <c:pt idx="10">
                  <c:v>1568</c:v>
                </c:pt>
                <c:pt idx="11">
                  <c:v>1984</c:v>
                </c:pt>
                <c:pt idx="12">
                  <c:v>2226</c:v>
                </c:pt>
                <c:pt idx="13">
                  <c:v>2507</c:v>
                </c:pt>
                <c:pt idx="14">
                  <c:v>2671</c:v>
                </c:pt>
                <c:pt idx="15">
                  <c:v>2558</c:v>
                </c:pt>
                <c:pt idx="16">
                  <c:v>2335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KY_Data2!$M$4:$M$20</c:f>
              <c:numCache>
                <c:ptCount val="17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18</c:v>
                </c:pt>
                <c:pt idx="10">
                  <c:v>14</c:v>
                </c:pt>
                <c:pt idx="11">
                  <c:v>23</c:v>
                </c:pt>
                <c:pt idx="12">
                  <c:v>27</c:v>
                </c:pt>
                <c:pt idx="13">
                  <c:v>50</c:v>
                </c:pt>
                <c:pt idx="14">
                  <c:v>35</c:v>
                </c:pt>
                <c:pt idx="15">
                  <c:v>42</c:v>
                </c:pt>
                <c:pt idx="16">
                  <c:v>58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KY_Data2!$N$4:$N$20</c:f>
              <c:numCache>
                <c:ptCount val="17"/>
                <c:pt idx="0">
                  <c:v>1665</c:v>
                </c:pt>
                <c:pt idx="1">
                  <c:v>2368</c:v>
                </c:pt>
                <c:pt idx="2">
                  <c:v>2522</c:v>
                </c:pt>
                <c:pt idx="3">
                  <c:v>2695</c:v>
                </c:pt>
                <c:pt idx="4">
                  <c:v>2506</c:v>
                </c:pt>
                <c:pt idx="5">
                  <c:v>3525</c:v>
                </c:pt>
                <c:pt idx="6">
                  <c:v>3849</c:v>
                </c:pt>
                <c:pt idx="7">
                  <c:v>4039</c:v>
                </c:pt>
                <c:pt idx="8">
                  <c:v>4276</c:v>
                </c:pt>
                <c:pt idx="9">
                  <c:v>4817</c:v>
                </c:pt>
                <c:pt idx="10">
                  <c:v>4808</c:v>
                </c:pt>
                <c:pt idx="11">
                  <c:v>5418</c:v>
                </c:pt>
                <c:pt idx="12">
                  <c:v>6067</c:v>
                </c:pt>
                <c:pt idx="13">
                  <c:v>6794</c:v>
                </c:pt>
                <c:pt idx="14">
                  <c:v>6913</c:v>
                </c:pt>
                <c:pt idx="15">
                  <c:v>6576</c:v>
                </c:pt>
                <c:pt idx="16">
                  <c:v>6800</c:v>
                </c:pt>
              </c:numCache>
            </c:numRef>
          </c:yVal>
          <c:smooth val="0"/>
        </c:ser>
        <c:axId val="33222583"/>
        <c:axId val="30567792"/>
      </c:scatterChart>
      <c:valAx>
        <c:axId val="3322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0567792"/>
        <c:crosses val="autoZero"/>
        <c:crossBetween val="midCat"/>
        <c:dispUnits/>
        <c:majorUnit val="1"/>
      </c:valAx>
      <c:valAx>
        <c:axId val="30567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222583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KY_Data2!$K$4:$K$20</c:f>
              <c:numCache>
                <c:ptCount val="17"/>
                <c:pt idx="0">
                  <c:v>1206</c:v>
                </c:pt>
                <c:pt idx="1">
                  <c:v>1726</c:v>
                </c:pt>
                <c:pt idx="2">
                  <c:v>1845</c:v>
                </c:pt>
                <c:pt idx="3">
                  <c:v>1957</c:v>
                </c:pt>
                <c:pt idx="4">
                  <c:v>1774</c:v>
                </c:pt>
                <c:pt idx="5">
                  <c:v>2567</c:v>
                </c:pt>
                <c:pt idx="6">
                  <c:v>2744</c:v>
                </c:pt>
                <c:pt idx="7">
                  <c:v>2889</c:v>
                </c:pt>
                <c:pt idx="8">
                  <c:v>2982</c:v>
                </c:pt>
                <c:pt idx="9">
                  <c:v>3286</c:v>
                </c:pt>
                <c:pt idx="10">
                  <c:v>3226</c:v>
                </c:pt>
                <c:pt idx="11">
                  <c:v>3411</c:v>
                </c:pt>
                <c:pt idx="12">
                  <c:v>3814</c:v>
                </c:pt>
                <c:pt idx="13">
                  <c:v>4237</c:v>
                </c:pt>
                <c:pt idx="14">
                  <c:v>4207</c:v>
                </c:pt>
                <c:pt idx="15">
                  <c:v>3976</c:v>
                </c:pt>
                <c:pt idx="16">
                  <c:v>4407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KY_Data2!$L$4:$L$20</c:f>
              <c:numCache>
                <c:ptCount val="17"/>
                <c:pt idx="0">
                  <c:v>455</c:v>
                </c:pt>
                <c:pt idx="1">
                  <c:v>638</c:v>
                </c:pt>
                <c:pt idx="2">
                  <c:v>674</c:v>
                </c:pt>
                <c:pt idx="3">
                  <c:v>736</c:v>
                </c:pt>
                <c:pt idx="4">
                  <c:v>727</c:v>
                </c:pt>
                <c:pt idx="5">
                  <c:v>958</c:v>
                </c:pt>
                <c:pt idx="6">
                  <c:v>1105</c:v>
                </c:pt>
                <c:pt idx="7">
                  <c:v>1150</c:v>
                </c:pt>
                <c:pt idx="8">
                  <c:v>1292</c:v>
                </c:pt>
                <c:pt idx="9">
                  <c:v>1513</c:v>
                </c:pt>
                <c:pt idx="10">
                  <c:v>1568</c:v>
                </c:pt>
                <c:pt idx="11">
                  <c:v>1984</c:v>
                </c:pt>
                <c:pt idx="12">
                  <c:v>2226</c:v>
                </c:pt>
                <c:pt idx="13">
                  <c:v>2507</c:v>
                </c:pt>
                <c:pt idx="14">
                  <c:v>2671</c:v>
                </c:pt>
                <c:pt idx="15">
                  <c:v>2558</c:v>
                </c:pt>
                <c:pt idx="16">
                  <c:v>2335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KY_Data2!$D$4:$D$20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KY_Data2!$E$4:$E$20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KY_Data2!$F$4:$F$20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14</c:v>
                </c:pt>
                <c:pt idx="11">
                  <c:v>19</c:v>
                </c:pt>
                <c:pt idx="12">
                  <c:v>24</c:v>
                </c:pt>
                <c:pt idx="13">
                  <c:v>44</c:v>
                </c:pt>
                <c:pt idx="14">
                  <c:v>29</c:v>
                </c:pt>
                <c:pt idx="15">
                  <c:v>37</c:v>
                </c:pt>
                <c:pt idx="16">
                  <c:v>53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KY_Data2!$G$3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KY_Data2!$N$3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KY_Data2!$N$4:$N$20</c:f>
              <c:numCache>
                <c:ptCount val="17"/>
                <c:pt idx="0">
                  <c:v>1665</c:v>
                </c:pt>
                <c:pt idx="1">
                  <c:v>2368</c:v>
                </c:pt>
                <c:pt idx="2">
                  <c:v>2522</c:v>
                </c:pt>
                <c:pt idx="3">
                  <c:v>2695</c:v>
                </c:pt>
                <c:pt idx="4">
                  <c:v>2506</c:v>
                </c:pt>
                <c:pt idx="5">
                  <c:v>3525</c:v>
                </c:pt>
                <c:pt idx="6">
                  <c:v>3849</c:v>
                </c:pt>
                <c:pt idx="7">
                  <c:v>4039</c:v>
                </c:pt>
                <c:pt idx="8">
                  <c:v>4276</c:v>
                </c:pt>
                <c:pt idx="9">
                  <c:v>4817</c:v>
                </c:pt>
                <c:pt idx="10">
                  <c:v>4808</c:v>
                </c:pt>
                <c:pt idx="11">
                  <c:v>5418</c:v>
                </c:pt>
                <c:pt idx="12">
                  <c:v>6067</c:v>
                </c:pt>
                <c:pt idx="13">
                  <c:v>6794</c:v>
                </c:pt>
                <c:pt idx="14">
                  <c:v>6913</c:v>
                </c:pt>
                <c:pt idx="15">
                  <c:v>6576</c:v>
                </c:pt>
                <c:pt idx="16">
                  <c:v>6800</c:v>
                </c:pt>
              </c:numCache>
            </c:numRef>
          </c:yVal>
          <c:smooth val="0"/>
        </c:ser>
        <c:axId val="6674673"/>
        <c:axId val="60072058"/>
      </c:scatterChart>
      <c:valAx>
        <c:axId val="66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0072058"/>
        <c:crosses val="autoZero"/>
        <c:crossBetween val="midCat"/>
        <c:dispUnits/>
        <c:majorUnit val="1"/>
      </c:valAx>
      <c:valAx>
        <c:axId val="60072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74673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KY_Data2!$AK$4:$AK$20</c:f>
              <c:numCache>
                <c:ptCount val="17"/>
                <c:pt idx="0">
                  <c:v>35.546176133365954</c:v>
                </c:pt>
                <c:pt idx="1">
                  <c:v>50.853430161092824</c:v>
                </c:pt>
                <c:pt idx="2">
                  <c:v>54.38526521881005</c:v>
                </c:pt>
                <c:pt idx="3">
                  <c:v>57.80392919033443</c:v>
                </c:pt>
                <c:pt idx="4">
                  <c:v>52.47286511012942</c:v>
                </c:pt>
                <c:pt idx="5">
                  <c:v>76.02479468566843</c:v>
                </c:pt>
                <c:pt idx="6">
                  <c:v>81.36194680399362</c:v>
                </c:pt>
                <c:pt idx="7">
                  <c:v>85.351229616079</c:v>
                </c:pt>
                <c:pt idx="8">
                  <c:v>87.59455997245854</c:v>
                </c:pt>
                <c:pt idx="9">
                  <c:v>95.52347796157666</c:v>
                </c:pt>
                <c:pt idx="10">
                  <c:v>92.90588944429548</c:v>
                </c:pt>
                <c:pt idx="11">
                  <c:v>97.50076748625243</c:v>
                </c:pt>
                <c:pt idx="12">
                  <c:v>108.16528813117098</c:v>
                </c:pt>
                <c:pt idx="13">
                  <c:v>119.47165163566476</c:v>
                </c:pt>
                <c:pt idx="14">
                  <c:v>117.92277641847198</c:v>
                </c:pt>
                <c:pt idx="15">
                  <c:v>110.82497430761568</c:v>
                </c:pt>
                <c:pt idx="16">
                  <c:v>122.1343666486435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KY_Data2!$AL$4:$AL$20</c:f>
              <c:numCache>
                <c:ptCount val="17"/>
                <c:pt idx="0">
                  <c:v>175.46498220283752</c:v>
                </c:pt>
                <c:pt idx="1">
                  <c:v>246.43956629726483</c:v>
                </c:pt>
                <c:pt idx="2">
                  <c:v>259.96466949002183</c:v>
                </c:pt>
                <c:pt idx="3">
                  <c:v>284.19073213865113</c:v>
                </c:pt>
                <c:pt idx="4">
                  <c:v>280.55416200362754</c:v>
                </c:pt>
                <c:pt idx="5">
                  <c:v>369.0619739036972</c:v>
                </c:pt>
                <c:pt idx="6">
                  <c:v>424.41398223222546</c:v>
                </c:pt>
                <c:pt idx="7">
                  <c:v>437.82170377364235</c:v>
                </c:pt>
                <c:pt idx="8">
                  <c:v>488.87728499048353</c:v>
                </c:pt>
                <c:pt idx="9">
                  <c:v>563.1737240188196</c:v>
                </c:pt>
                <c:pt idx="10">
                  <c:v>581.8117052500343</c:v>
                </c:pt>
                <c:pt idx="11">
                  <c:v>728.6536434518497</c:v>
                </c:pt>
                <c:pt idx="12">
                  <c:v>810.6011776658619</c:v>
                </c:pt>
                <c:pt idx="13">
                  <c:v>906.1598629374472</c:v>
                </c:pt>
                <c:pt idx="14">
                  <c:v>955.9599863996708</c:v>
                </c:pt>
                <c:pt idx="15">
                  <c:v>906.1699617764899</c:v>
                </c:pt>
                <c:pt idx="16">
                  <c:v>818.2044354739804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KY_Data2!$AR$4:$AR$20</c:f>
              <c:numCache>
                <c:ptCount val="17"/>
                <c:pt idx="0">
                  <c:v>9.432627458378532</c:v>
                </c:pt>
                <c:pt idx="1">
                  <c:v>9.41220763330039</c:v>
                </c:pt>
                <c:pt idx="2">
                  <c:v>6.959910913140312</c:v>
                </c:pt>
                <c:pt idx="3">
                  <c:v>4.623742919893654</c:v>
                </c:pt>
                <c:pt idx="4">
                  <c:v>11.518879443407744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4.339712711018531</c:v>
                </c:pt>
                <c:pt idx="9">
                  <c:v>37.727939635296586</c:v>
                </c:pt>
                <c:pt idx="10">
                  <c:v>27.748047726642092</c:v>
                </c:pt>
                <c:pt idx="11">
                  <c:v>43.811192807345044</c:v>
                </c:pt>
                <c:pt idx="12">
                  <c:v>49.49406071271447</c:v>
                </c:pt>
                <c:pt idx="13">
                  <c:v>86.29467907008853</c:v>
                </c:pt>
                <c:pt idx="14">
                  <c:v>57.544967281575744</c:v>
                </c:pt>
                <c:pt idx="15">
                  <c:v>65.23359840954274</c:v>
                </c:pt>
                <c:pt idx="16">
                  <c:v>86.40853358759293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KY_Data2!$AQ$4:$AQ$20</c:f>
              <c:numCache>
                <c:ptCount val="17"/>
                <c:pt idx="0">
                  <c:v>45.06715005357984</c:v>
                </c:pt>
                <c:pt idx="1">
                  <c:v>64.07874758520809</c:v>
                </c:pt>
                <c:pt idx="2">
                  <c:v>68.2574828145142</c:v>
                </c:pt>
                <c:pt idx="3">
                  <c:v>73.07842385973932</c:v>
                </c:pt>
                <c:pt idx="4">
                  <c:v>68.03622372351991</c:v>
                </c:pt>
                <c:pt idx="5">
                  <c:v>95.78778318537178</c:v>
                </c:pt>
                <c:pt idx="6">
                  <c:v>104.66881660603816</c:v>
                </c:pt>
                <c:pt idx="7">
                  <c:v>109.38139795871942</c:v>
                </c:pt>
                <c:pt idx="8">
                  <c:v>115.11067153455231</c:v>
                </c:pt>
                <c:pt idx="9">
                  <c:v>128.2359136163273</c:v>
                </c:pt>
                <c:pt idx="10">
                  <c:v>126.78361980946595</c:v>
                </c:pt>
                <c:pt idx="11">
                  <c:v>141.71319164629767</c:v>
                </c:pt>
                <c:pt idx="12">
                  <c:v>157.36990201408574</c:v>
                </c:pt>
                <c:pt idx="13">
                  <c:v>175.0556743521278</c:v>
                </c:pt>
                <c:pt idx="14">
                  <c:v>176.90188074361743</c:v>
                </c:pt>
                <c:pt idx="15">
                  <c:v>167.14493774003574</c:v>
                </c:pt>
                <c:pt idx="16">
                  <c:v>171.68140475784716</c:v>
                </c:pt>
              </c:numCache>
            </c:numRef>
          </c:yVal>
          <c:smooth val="0"/>
        </c:ser>
        <c:axId val="3777611"/>
        <c:axId val="33998500"/>
      </c:scatterChart>
      <c:valAx>
        <c:axId val="377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998500"/>
        <c:crosses val="autoZero"/>
        <c:crossBetween val="midCat"/>
        <c:dispUnits/>
        <c:majorUnit val="1"/>
      </c:valAx>
      <c:valAx>
        <c:axId val="33998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7761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KY_Data2!$AK$4:$AK$20</c:f>
              <c:numCache>
                <c:ptCount val="17"/>
                <c:pt idx="0">
                  <c:v>35.546176133365954</c:v>
                </c:pt>
                <c:pt idx="1">
                  <c:v>50.853430161092824</c:v>
                </c:pt>
                <c:pt idx="2">
                  <c:v>54.38526521881005</c:v>
                </c:pt>
                <c:pt idx="3">
                  <c:v>57.80392919033443</c:v>
                </c:pt>
                <c:pt idx="4">
                  <c:v>52.47286511012942</c:v>
                </c:pt>
                <c:pt idx="5">
                  <c:v>76.02479468566843</c:v>
                </c:pt>
                <c:pt idx="6">
                  <c:v>81.36194680399362</c:v>
                </c:pt>
                <c:pt idx="7">
                  <c:v>85.351229616079</c:v>
                </c:pt>
                <c:pt idx="8">
                  <c:v>87.59455997245854</c:v>
                </c:pt>
                <c:pt idx="9">
                  <c:v>95.52347796157666</c:v>
                </c:pt>
                <c:pt idx="10">
                  <c:v>92.90588944429548</c:v>
                </c:pt>
                <c:pt idx="11">
                  <c:v>97.50076748625243</c:v>
                </c:pt>
                <c:pt idx="12">
                  <c:v>108.16528813117098</c:v>
                </c:pt>
                <c:pt idx="13">
                  <c:v>119.47165163566476</c:v>
                </c:pt>
                <c:pt idx="14">
                  <c:v>117.92277641847198</c:v>
                </c:pt>
                <c:pt idx="15">
                  <c:v>110.82497430761568</c:v>
                </c:pt>
                <c:pt idx="16">
                  <c:v>122.1343666486435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KY_Data2!$AL$4:$AL$20</c:f>
              <c:numCache>
                <c:ptCount val="17"/>
                <c:pt idx="0">
                  <c:v>175.46498220283752</c:v>
                </c:pt>
                <c:pt idx="1">
                  <c:v>246.43956629726483</c:v>
                </c:pt>
                <c:pt idx="2">
                  <c:v>259.96466949002183</c:v>
                </c:pt>
                <c:pt idx="3">
                  <c:v>284.19073213865113</c:v>
                </c:pt>
                <c:pt idx="4">
                  <c:v>280.55416200362754</c:v>
                </c:pt>
                <c:pt idx="5">
                  <c:v>369.0619739036972</c:v>
                </c:pt>
                <c:pt idx="6">
                  <c:v>424.41398223222546</c:v>
                </c:pt>
                <c:pt idx="7">
                  <c:v>437.82170377364235</c:v>
                </c:pt>
                <c:pt idx="8">
                  <c:v>488.87728499048353</c:v>
                </c:pt>
                <c:pt idx="9">
                  <c:v>563.1737240188196</c:v>
                </c:pt>
                <c:pt idx="10">
                  <c:v>581.8117052500343</c:v>
                </c:pt>
                <c:pt idx="11">
                  <c:v>728.6536434518497</c:v>
                </c:pt>
                <c:pt idx="12">
                  <c:v>810.6011776658619</c:v>
                </c:pt>
                <c:pt idx="13">
                  <c:v>906.1598629374472</c:v>
                </c:pt>
                <c:pt idx="14">
                  <c:v>955.9599863996708</c:v>
                </c:pt>
                <c:pt idx="15">
                  <c:v>906.1699617764899</c:v>
                </c:pt>
                <c:pt idx="16">
                  <c:v>818.2044354739804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KY_Data2!$AM$4:$AM$20</c:f>
              <c:numCache>
                <c:ptCount val="17"/>
                <c:pt idx="0">
                  <c:v>0</c:v>
                </c:pt>
                <c:pt idx="1">
                  <c:v>24.443901246638962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37.54458419373005</c:v>
                </c:pt>
                <c:pt idx="9">
                  <c:v>150.48908954100827</c:v>
                </c:pt>
                <c:pt idx="10">
                  <c:v>0</c:v>
                </c:pt>
                <c:pt idx="11">
                  <c:v>37.50937734433609</c:v>
                </c:pt>
                <c:pt idx="12">
                  <c:v>37.13330857779428</c:v>
                </c:pt>
                <c:pt idx="13">
                  <c:v>18.358729575913348</c:v>
                </c:pt>
                <c:pt idx="14">
                  <c:v>54.70459518599562</c:v>
                </c:pt>
                <c:pt idx="15">
                  <c:v>37.12641544458883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KY_Data2!$AN$4:$AN$20</c:f>
              <c:numCache>
                <c:ptCount val="17"/>
                <c:pt idx="0">
                  <c:v>7.681081496274676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6.492241771083555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9.336632276737781</c:v>
                </c:pt>
                <c:pt idx="12">
                  <c:v>4.448992303243315</c:v>
                </c:pt>
                <c:pt idx="13">
                  <c:v>20.978434169673577</c:v>
                </c:pt>
                <c:pt idx="14">
                  <c:v>12.097261986370418</c:v>
                </c:pt>
                <c:pt idx="15">
                  <c:v>11.56515034695451</c:v>
                </c:pt>
                <c:pt idx="16">
                  <c:v>18.897161646320722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KY_Data2!$AO$4:$AO$20</c:f>
              <c:numCache>
                <c:ptCount val="17"/>
                <c:pt idx="0">
                  <c:v>11.78735609602766</c:v>
                </c:pt>
                <c:pt idx="1">
                  <c:v>12.045773940975707</c:v>
                </c:pt>
                <c:pt idx="2">
                  <c:v>12.324883940676227</c:v>
                </c:pt>
                <c:pt idx="3">
                  <c:v>8.42034355001684</c:v>
                </c:pt>
                <c:pt idx="4">
                  <c:v>17.22207870489968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42.751485614125095</c:v>
                </c:pt>
                <c:pt idx="10">
                  <c:v>56.30177752754766</c:v>
                </c:pt>
                <c:pt idx="11">
                  <c:v>73.80073800738008</c:v>
                </c:pt>
                <c:pt idx="12">
                  <c:v>89.92468807373825</c:v>
                </c:pt>
                <c:pt idx="13">
                  <c:v>153.5240753663643</c:v>
                </c:pt>
                <c:pt idx="14">
                  <c:v>94.9605422574413</c:v>
                </c:pt>
                <c:pt idx="15">
                  <c:v>111.92788214296517</c:v>
                </c:pt>
                <c:pt idx="16">
                  <c:v>150.04812864503708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KY_Data2!$AQ$3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KY_Data2!$AQ$4:$AQ$20</c:f>
              <c:numCache>
                <c:ptCount val="17"/>
                <c:pt idx="0">
                  <c:v>45.06715005357984</c:v>
                </c:pt>
                <c:pt idx="1">
                  <c:v>64.07874758520809</c:v>
                </c:pt>
                <c:pt idx="2">
                  <c:v>68.2574828145142</c:v>
                </c:pt>
                <c:pt idx="3">
                  <c:v>73.07842385973932</c:v>
                </c:pt>
                <c:pt idx="4">
                  <c:v>68.03622372351991</c:v>
                </c:pt>
                <c:pt idx="5">
                  <c:v>95.78778318537178</c:v>
                </c:pt>
                <c:pt idx="6">
                  <c:v>104.66881660603816</c:v>
                </c:pt>
                <c:pt idx="7">
                  <c:v>109.38139795871942</c:v>
                </c:pt>
                <c:pt idx="8">
                  <c:v>115.11067153455231</c:v>
                </c:pt>
                <c:pt idx="9">
                  <c:v>128.2359136163273</c:v>
                </c:pt>
                <c:pt idx="10">
                  <c:v>126.78361980946595</c:v>
                </c:pt>
                <c:pt idx="11">
                  <c:v>141.71319164629767</c:v>
                </c:pt>
                <c:pt idx="12">
                  <c:v>157.36990201408574</c:v>
                </c:pt>
                <c:pt idx="13">
                  <c:v>175.0556743521278</c:v>
                </c:pt>
                <c:pt idx="14">
                  <c:v>176.90188074361743</c:v>
                </c:pt>
                <c:pt idx="15">
                  <c:v>167.14493774003574</c:v>
                </c:pt>
                <c:pt idx="16">
                  <c:v>171.68140475784716</c:v>
                </c:pt>
              </c:numCache>
            </c:numRef>
          </c:yVal>
          <c:smooth val="0"/>
        </c:ser>
        <c:axId val="37551045"/>
        <c:axId val="2415086"/>
      </c:scatterChart>
      <c:valAx>
        <c:axId val="3755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15086"/>
        <c:crosses val="autoZero"/>
        <c:crossBetween val="midCat"/>
        <c:dispUnits/>
        <c:majorUnit val="1"/>
      </c:valAx>
      <c:valAx>
        <c:axId val="2415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55104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57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KY_Data2!$K$25:$K$41</c:f>
              <c:numCache>
                <c:ptCount val="17"/>
                <c:pt idx="0">
                  <c:v>810</c:v>
                </c:pt>
                <c:pt idx="1">
                  <c:v>1067</c:v>
                </c:pt>
                <c:pt idx="2">
                  <c:v>1180</c:v>
                </c:pt>
                <c:pt idx="3">
                  <c:v>1257</c:v>
                </c:pt>
                <c:pt idx="4">
                  <c:v>1203</c:v>
                </c:pt>
                <c:pt idx="5">
                  <c:v>1641</c:v>
                </c:pt>
                <c:pt idx="6">
                  <c:v>1868</c:v>
                </c:pt>
                <c:pt idx="7">
                  <c:v>1973</c:v>
                </c:pt>
                <c:pt idx="8">
                  <c:v>1073</c:v>
                </c:pt>
                <c:pt idx="9">
                  <c:v>643</c:v>
                </c:pt>
                <c:pt idx="10">
                  <c:v>2213</c:v>
                </c:pt>
                <c:pt idx="11">
                  <c:v>2366</c:v>
                </c:pt>
                <c:pt idx="12">
                  <c:v>2637</c:v>
                </c:pt>
                <c:pt idx="13">
                  <c:v>2861</c:v>
                </c:pt>
                <c:pt idx="14">
                  <c:v>2984</c:v>
                </c:pt>
                <c:pt idx="15">
                  <c:v>2873</c:v>
                </c:pt>
                <c:pt idx="16">
                  <c:v>3104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KY_Data2!$L$25:$L$41</c:f>
              <c:numCache>
                <c:ptCount val="17"/>
                <c:pt idx="0">
                  <c:v>286</c:v>
                </c:pt>
                <c:pt idx="1">
                  <c:v>360</c:v>
                </c:pt>
                <c:pt idx="2">
                  <c:v>371</c:v>
                </c:pt>
                <c:pt idx="3">
                  <c:v>426</c:v>
                </c:pt>
                <c:pt idx="4">
                  <c:v>433</c:v>
                </c:pt>
                <c:pt idx="5">
                  <c:v>571</c:v>
                </c:pt>
                <c:pt idx="6">
                  <c:v>661</c:v>
                </c:pt>
                <c:pt idx="7">
                  <c:v>718</c:v>
                </c:pt>
                <c:pt idx="8">
                  <c:v>426</c:v>
                </c:pt>
                <c:pt idx="9">
                  <c:v>264</c:v>
                </c:pt>
                <c:pt idx="10">
                  <c:v>975</c:v>
                </c:pt>
                <c:pt idx="11">
                  <c:v>1271</c:v>
                </c:pt>
                <c:pt idx="12">
                  <c:v>1463</c:v>
                </c:pt>
                <c:pt idx="13">
                  <c:v>1526</c:v>
                </c:pt>
                <c:pt idx="14">
                  <c:v>1719</c:v>
                </c:pt>
                <c:pt idx="15">
                  <c:v>1691</c:v>
                </c:pt>
                <c:pt idx="16">
                  <c:v>1371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KY_Data2!$M$25:$M$41</c:f>
              <c:numCache>
                <c:ptCount val="17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14</c:v>
                </c:pt>
                <c:pt idx="11">
                  <c:v>23</c:v>
                </c:pt>
                <c:pt idx="12">
                  <c:v>26</c:v>
                </c:pt>
                <c:pt idx="13">
                  <c:v>44</c:v>
                </c:pt>
                <c:pt idx="14">
                  <c:v>33</c:v>
                </c:pt>
                <c:pt idx="15">
                  <c:v>38</c:v>
                </c:pt>
                <c:pt idx="16">
                  <c:v>51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KY_Data2!$N$25:$N$41</c:f>
              <c:numCache>
                <c:ptCount val="17"/>
                <c:pt idx="0">
                  <c:v>1100</c:v>
                </c:pt>
                <c:pt idx="1">
                  <c:v>1431</c:v>
                </c:pt>
                <c:pt idx="2">
                  <c:v>1554</c:v>
                </c:pt>
                <c:pt idx="3">
                  <c:v>1685</c:v>
                </c:pt>
                <c:pt idx="4">
                  <c:v>1640</c:v>
                </c:pt>
                <c:pt idx="5">
                  <c:v>2212</c:v>
                </c:pt>
                <c:pt idx="6">
                  <c:v>2529</c:v>
                </c:pt>
                <c:pt idx="7">
                  <c:v>2691</c:v>
                </c:pt>
                <c:pt idx="8">
                  <c:v>1501</c:v>
                </c:pt>
                <c:pt idx="9">
                  <c:v>911</c:v>
                </c:pt>
                <c:pt idx="10">
                  <c:v>3202</c:v>
                </c:pt>
                <c:pt idx="11">
                  <c:v>3660</c:v>
                </c:pt>
                <c:pt idx="12">
                  <c:v>4126</c:v>
                </c:pt>
                <c:pt idx="13">
                  <c:v>4431</c:v>
                </c:pt>
                <c:pt idx="14">
                  <c:v>4736</c:v>
                </c:pt>
                <c:pt idx="15">
                  <c:v>4602</c:v>
                </c:pt>
                <c:pt idx="16">
                  <c:v>4526</c:v>
                </c:pt>
              </c:numCache>
            </c:numRef>
          </c:yVal>
          <c:smooth val="0"/>
        </c:ser>
        <c:axId val="21735775"/>
        <c:axId val="61404248"/>
      </c:scatterChart>
      <c:valAx>
        <c:axId val="2173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404248"/>
        <c:crosses val="autoZero"/>
        <c:crossBetween val="midCat"/>
        <c:dispUnits/>
        <c:majorUnit val="1"/>
      </c:valAx>
      <c:valAx>
        <c:axId val="61404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735775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KENTUCKY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KY_Data2!$B$25:$B$41</c:f>
              <c:numCache>
                <c:ptCount val="17"/>
                <c:pt idx="0">
                  <c:v>810</c:v>
                </c:pt>
                <c:pt idx="1">
                  <c:v>1067</c:v>
                </c:pt>
                <c:pt idx="2">
                  <c:v>1180</c:v>
                </c:pt>
                <c:pt idx="3">
                  <c:v>1257</c:v>
                </c:pt>
                <c:pt idx="4">
                  <c:v>1203</c:v>
                </c:pt>
                <c:pt idx="5">
                  <c:v>1641</c:v>
                </c:pt>
                <c:pt idx="6">
                  <c:v>1868</c:v>
                </c:pt>
                <c:pt idx="7">
                  <c:v>1973</c:v>
                </c:pt>
                <c:pt idx="8">
                  <c:v>1073</c:v>
                </c:pt>
                <c:pt idx="9">
                  <c:v>643</c:v>
                </c:pt>
                <c:pt idx="10">
                  <c:v>2213</c:v>
                </c:pt>
                <c:pt idx="11">
                  <c:v>2366</c:v>
                </c:pt>
                <c:pt idx="12">
                  <c:v>2637</c:v>
                </c:pt>
                <c:pt idx="13">
                  <c:v>2861</c:v>
                </c:pt>
                <c:pt idx="14">
                  <c:v>2984</c:v>
                </c:pt>
                <c:pt idx="15">
                  <c:v>2873</c:v>
                </c:pt>
                <c:pt idx="16">
                  <c:v>3104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KY_Data2!$C$25:$C$41</c:f>
              <c:numCache>
                <c:ptCount val="17"/>
                <c:pt idx="0">
                  <c:v>286</c:v>
                </c:pt>
                <c:pt idx="1">
                  <c:v>360</c:v>
                </c:pt>
                <c:pt idx="2">
                  <c:v>371</c:v>
                </c:pt>
                <c:pt idx="3">
                  <c:v>426</c:v>
                </c:pt>
                <c:pt idx="4">
                  <c:v>433</c:v>
                </c:pt>
                <c:pt idx="5">
                  <c:v>571</c:v>
                </c:pt>
                <c:pt idx="6">
                  <c:v>661</c:v>
                </c:pt>
                <c:pt idx="7">
                  <c:v>718</c:v>
                </c:pt>
                <c:pt idx="8">
                  <c:v>426</c:v>
                </c:pt>
                <c:pt idx="9">
                  <c:v>264</c:v>
                </c:pt>
                <c:pt idx="10">
                  <c:v>975</c:v>
                </c:pt>
                <c:pt idx="11">
                  <c:v>1271</c:v>
                </c:pt>
                <c:pt idx="12">
                  <c:v>1463</c:v>
                </c:pt>
                <c:pt idx="13">
                  <c:v>1526</c:v>
                </c:pt>
                <c:pt idx="14">
                  <c:v>1719</c:v>
                </c:pt>
                <c:pt idx="15">
                  <c:v>1691</c:v>
                </c:pt>
                <c:pt idx="16">
                  <c:v>1371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KY_Data2!$D$25:$D$41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KY_Data2!$E$25:$E$41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KY_Data2!$F$25:$F$41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14</c:v>
                </c:pt>
                <c:pt idx="11">
                  <c:v>19</c:v>
                </c:pt>
                <c:pt idx="12">
                  <c:v>23</c:v>
                </c:pt>
                <c:pt idx="13">
                  <c:v>38</c:v>
                </c:pt>
                <c:pt idx="14">
                  <c:v>28</c:v>
                </c:pt>
                <c:pt idx="15">
                  <c:v>33</c:v>
                </c:pt>
                <c:pt idx="16">
                  <c:v>46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KY_Data2!$G$24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KY_Data2!$N$3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KY_Data2!$H$25:$H$41</c:f>
              <c:numCache>
                <c:ptCount val="17"/>
                <c:pt idx="0">
                  <c:v>1100</c:v>
                </c:pt>
                <c:pt idx="1">
                  <c:v>1431</c:v>
                </c:pt>
                <c:pt idx="2">
                  <c:v>1554</c:v>
                </c:pt>
                <c:pt idx="3">
                  <c:v>1685</c:v>
                </c:pt>
                <c:pt idx="4">
                  <c:v>1640</c:v>
                </c:pt>
                <c:pt idx="5">
                  <c:v>2212</c:v>
                </c:pt>
                <c:pt idx="6">
                  <c:v>2529</c:v>
                </c:pt>
                <c:pt idx="7">
                  <c:v>2691</c:v>
                </c:pt>
                <c:pt idx="8">
                  <c:v>1501</c:v>
                </c:pt>
                <c:pt idx="9">
                  <c:v>911</c:v>
                </c:pt>
                <c:pt idx="10">
                  <c:v>3202</c:v>
                </c:pt>
                <c:pt idx="11">
                  <c:v>3660</c:v>
                </c:pt>
                <c:pt idx="12">
                  <c:v>4126</c:v>
                </c:pt>
                <c:pt idx="13">
                  <c:v>4431</c:v>
                </c:pt>
                <c:pt idx="14">
                  <c:v>4736</c:v>
                </c:pt>
                <c:pt idx="15">
                  <c:v>4602</c:v>
                </c:pt>
                <c:pt idx="16">
                  <c:v>4526</c:v>
                </c:pt>
              </c:numCache>
            </c:numRef>
          </c:yVal>
          <c:smooth val="0"/>
        </c:ser>
        <c:axId val="15767321"/>
        <c:axId val="7688162"/>
      </c:scatterChart>
      <c:valAx>
        <c:axId val="1576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7688162"/>
        <c:crosses val="autoZero"/>
        <c:crossBetween val="midCat"/>
        <c:dispUnits/>
        <c:majorUnit val="1"/>
      </c:valAx>
      <c:valAx>
        <c:axId val="7688162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767321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KY_Data2!$AK$25:$AK$41</c:f>
              <c:numCache>
                <c:ptCount val="17"/>
                <c:pt idx="0">
                  <c:v>23.874297403006985</c:v>
                </c:pt>
                <c:pt idx="1">
                  <c:v>31.43720161175321</c:v>
                </c:pt>
                <c:pt idx="2">
                  <c:v>34.78298805322269</c:v>
                </c:pt>
                <c:pt idx="3">
                  <c:v>37.128021968446795</c:v>
                </c:pt>
                <c:pt idx="4">
                  <c:v>35.583346520566906</c:v>
                </c:pt>
                <c:pt idx="5">
                  <c:v>48.60019013602722</c:v>
                </c:pt>
                <c:pt idx="6">
                  <c:v>55.387797605634134</c:v>
                </c:pt>
                <c:pt idx="7">
                  <c:v>58.289365189520204</c:v>
                </c:pt>
                <c:pt idx="8">
                  <c:v>31.518766884791415</c:v>
                </c:pt>
                <c:pt idx="9">
                  <c:v>18.691903934660314</c:v>
                </c:pt>
                <c:pt idx="10">
                  <c:v>63.732403391266566</c:v>
                </c:pt>
                <c:pt idx="11">
                  <c:v>67.6302597104876</c:v>
                </c:pt>
                <c:pt idx="12">
                  <c:v>74.78549155791764</c:v>
                </c:pt>
                <c:pt idx="13">
                  <c:v>80.67226701195112</c:v>
                </c:pt>
                <c:pt idx="14">
                  <c:v>83.64192175724277</c:v>
                </c:pt>
                <c:pt idx="15">
                  <c:v>80.08052092197681</c:v>
                </c:pt>
                <c:pt idx="16">
                  <c:v>86.02338871735635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KY_Data2!$AL$25:$AL$41</c:f>
              <c:numCache>
                <c:ptCount val="17"/>
                <c:pt idx="0">
                  <c:v>110.29227452749788</c:v>
                </c:pt>
                <c:pt idx="1">
                  <c:v>139.05680856898954</c:v>
                </c:pt>
                <c:pt idx="2">
                  <c:v>143.0962794967331</c:v>
                </c:pt>
                <c:pt idx="3">
                  <c:v>164.49083137373012</c:v>
                </c:pt>
                <c:pt idx="4">
                  <c:v>167.09759580133525</c:v>
                </c:pt>
                <c:pt idx="5">
                  <c:v>219.9732641952099</c:v>
                </c:pt>
                <c:pt idx="6">
                  <c:v>253.88021923574755</c:v>
                </c:pt>
                <c:pt idx="7">
                  <c:v>273.35302896476105</c:v>
                </c:pt>
                <c:pt idx="8">
                  <c:v>161.19328436992723</c:v>
                </c:pt>
                <c:pt idx="9">
                  <c:v>98.26692871180991</c:v>
                </c:pt>
                <c:pt idx="10">
                  <c:v>361.77704886402006</c:v>
                </c:pt>
                <c:pt idx="11">
                  <c:v>466.7937403363413</c:v>
                </c:pt>
                <c:pt idx="12">
                  <c:v>532.7536041891985</c:v>
                </c:pt>
                <c:pt idx="13">
                  <c:v>551.575568744533</c:v>
                </c:pt>
                <c:pt idx="14">
                  <c:v>615.235947817684</c:v>
                </c:pt>
                <c:pt idx="15">
                  <c:v>599.035733136843</c:v>
                </c:pt>
                <c:pt idx="16">
                  <c:v>480.4103987301187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KY_Data2!$AR$25:$AR$41</c:f>
              <c:numCache>
                <c:ptCount val="17"/>
                <c:pt idx="0">
                  <c:v>9.432627458378532</c:v>
                </c:pt>
                <c:pt idx="1">
                  <c:v>9.41220763330039</c:v>
                </c:pt>
                <c:pt idx="2">
                  <c:v>6.959910913140312</c:v>
                </c:pt>
                <c:pt idx="3">
                  <c:v>4.623742919893654</c:v>
                </c:pt>
                <c:pt idx="4">
                  <c:v>9.215103554726197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4.339712711018531</c:v>
                </c:pt>
                <c:pt idx="9">
                  <c:v>8.383986585621463</c:v>
                </c:pt>
                <c:pt idx="10">
                  <c:v>27.748047726642092</c:v>
                </c:pt>
                <c:pt idx="11">
                  <c:v>43.811192807345044</c:v>
                </c:pt>
                <c:pt idx="12">
                  <c:v>47.66094735298431</c:v>
                </c:pt>
                <c:pt idx="13">
                  <c:v>75.93931758167791</c:v>
                </c:pt>
                <c:pt idx="14">
                  <c:v>54.25668343691427</c:v>
                </c:pt>
                <c:pt idx="15">
                  <c:v>59.02087475149105</c:v>
                </c:pt>
                <c:pt idx="16">
                  <c:v>75.97991746495241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KY_Data2!$AQ$25:$AQ$41</c:f>
              <c:numCache>
                <c:ptCount val="17"/>
                <c:pt idx="0">
                  <c:v>29.77409312849118</c:v>
                </c:pt>
                <c:pt idx="1">
                  <c:v>38.723263426703035</c:v>
                </c:pt>
                <c:pt idx="2">
                  <c:v>42.05873445430416</c:v>
                </c:pt>
                <c:pt idx="3">
                  <c:v>45.69096259876095</c:v>
                </c:pt>
                <c:pt idx="4">
                  <c:v>44.52490299544</c:v>
                </c:pt>
                <c:pt idx="5">
                  <c:v>60.10853231377089</c:v>
                </c:pt>
                <c:pt idx="6">
                  <c:v>68.77304162033528</c:v>
                </c:pt>
                <c:pt idx="7">
                  <c:v>72.87579646123149</c:v>
                </c:pt>
                <c:pt idx="8">
                  <c:v>40.40718381042166</c:v>
                </c:pt>
                <c:pt idx="9">
                  <c:v>24.252214512035327</c:v>
                </c:pt>
                <c:pt idx="10">
                  <c:v>84.43451552202787</c:v>
                </c:pt>
                <c:pt idx="11">
                  <c:v>95.73094895264849</c:v>
                </c:pt>
                <c:pt idx="12">
                  <c:v>107.02294638373459</c:v>
                </c:pt>
                <c:pt idx="13">
                  <c:v>114.17010495352933</c:v>
                </c:pt>
                <c:pt idx="14">
                  <c:v>121.19301420537712</c:v>
                </c:pt>
                <c:pt idx="15">
                  <c:v>116.97095551697757</c:v>
                </c:pt>
                <c:pt idx="16">
                  <c:v>114.26912322559063</c:v>
                </c:pt>
              </c:numCache>
            </c:numRef>
          </c:yVal>
          <c:smooth val="0"/>
        </c:ser>
        <c:axId val="2084595"/>
        <c:axId val="18761356"/>
      </c:scatterChart>
      <c:valAx>
        <c:axId val="20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761356"/>
        <c:crosses val="autoZero"/>
        <c:crossBetween val="midCat"/>
        <c:dispUnits/>
        <c:majorUnit val="1"/>
      </c:valAx>
      <c:valAx>
        <c:axId val="18761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845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KY_Data2!$AK$25:$AK$41</c:f>
              <c:numCache>
                <c:ptCount val="17"/>
                <c:pt idx="0">
                  <c:v>23.874297403006985</c:v>
                </c:pt>
                <c:pt idx="1">
                  <c:v>31.43720161175321</c:v>
                </c:pt>
                <c:pt idx="2">
                  <c:v>34.78298805322269</c:v>
                </c:pt>
                <c:pt idx="3">
                  <c:v>37.128021968446795</c:v>
                </c:pt>
                <c:pt idx="4">
                  <c:v>35.583346520566906</c:v>
                </c:pt>
                <c:pt idx="5">
                  <c:v>48.60019013602722</c:v>
                </c:pt>
                <c:pt idx="6">
                  <c:v>55.387797605634134</c:v>
                </c:pt>
                <c:pt idx="7">
                  <c:v>58.289365189520204</c:v>
                </c:pt>
                <c:pt idx="8">
                  <c:v>31.518766884791415</c:v>
                </c:pt>
                <c:pt idx="9">
                  <c:v>18.691903934660314</c:v>
                </c:pt>
                <c:pt idx="10">
                  <c:v>63.732403391266566</c:v>
                </c:pt>
                <c:pt idx="11">
                  <c:v>67.6302597104876</c:v>
                </c:pt>
                <c:pt idx="12">
                  <c:v>74.78549155791764</c:v>
                </c:pt>
                <c:pt idx="13">
                  <c:v>80.67226701195112</c:v>
                </c:pt>
                <c:pt idx="14">
                  <c:v>83.64192175724277</c:v>
                </c:pt>
                <c:pt idx="15">
                  <c:v>80.08052092197681</c:v>
                </c:pt>
                <c:pt idx="16">
                  <c:v>86.02338871735635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KY_Data2!$AL$25:$AL$41</c:f>
              <c:numCache>
                <c:ptCount val="17"/>
                <c:pt idx="0">
                  <c:v>110.29227452749788</c:v>
                </c:pt>
                <c:pt idx="1">
                  <c:v>139.05680856898954</c:v>
                </c:pt>
                <c:pt idx="2">
                  <c:v>143.0962794967331</c:v>
                </c:pt>
                <c:pt idx="3">
                  <c:v>164.49083137373012</c:v>
                </c:pt>
                <c:pt idx="4">
                  <c:v>167.09759580133525</c:v>
                </c:pt>
                <c:pt idx="5">
                  <c:v>219.9732641952099</c:v>
                </c:pt>
                <c:pt idx="6">
                  <c:v>253.88021923574755</c:v>
                </c:pt>
                <c:pt idx="7">
                  <c:v>273.35302896476105</c:v>
                </c:pt>
                <c:pt idx="8">
                  <c:v>161.19328436992723</c:v>
                </c:pt>
                <c:pt idx="9">
                  <c:v>98.26692871180991</c:v>
                </c:pt>
                <c:pt idx="10">
                  <c:v>361.77704886402006</c:v>
                </c:pt>
                <c:pt idx="11">
                  <c:v>466.7937403363413</c:v>
                </c:pt>
                <c:pt idx="12">
                  <c:v>532.7536041891985</c:v>
                </c:pt>
                <c:pt idx="13">
                  <c:v>551.575568744533</c:v>
                </c:pt>
                <c:pt idx="14">
                  <c:v>615.235947817684</c:v>
                </c:pt>
                <c:pt idx="15">
                  <c:v>599.035733136843</c:v>
                </c:pt>
                <c:pt idx="16">
                  <c:v>480.4103987301187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KY_Data2!$AM$25:$AM$41</c:f>
              <c:numCache>
                <c:ptCount val="17"/>
                <c:pt idx="0">
                  <c:v>0</c:v>
                </c:pt>
                <c:pt idx="1">
                  <c:v>24.443901246638962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37.54458419373005</c:v>
                </c:pt>
                <c:pt idx="9">
                  <c:v>18.811136192626034</c:v>
                </c:pt>
                <c:pt idx="10">
                  <c:v>0</c:v>
                </c:pt>
                <c:pt idx="11">
                  <c:v>37.50937734433609</c:v>
                </c:pt>
                <c:pt idx="12">
                  <c:v>37.13330857779428</c:v>
                </c:pt>
                <c:pt idx="13">
                  <c:v>18.358729575913348</c:v>
                </c:pt>
                <c:pt idx="14">
                  <c:v>54.70459518599562</c:v>
                </c:pt>
                <c:pt idx="15">
                  <c:v>37.12641544458883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KY_Data2!$AN$25:$AN$41</c:f>
              <c:numCache>
                <c:ptCount val="17"/>
                <c:pt idx="0">
                  <c:v>7.681081496274676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6.492241771083555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9.336632276737781</c:v>
                </c:pt>
                <c:pt idx="12">
                  <c:v>4.448992303243315</c:v>
                </c:pt>
                <c:pt idx="13">
                  <c:v>20.978434169673577</c:v>
                </c:pt>
                <c:pt idx="14">
                  <c:v>8.064841324246945</c:v>
                </c:pt>
                <c:pt idx="15">
                  <c:v>11.56515034695451</c:v>
                </c:pt>
                <c:pt idx="16">
                  <c:v>18.897161646320722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KY_Data2!$AO$25:$AO$41</c:f>
              <c:numCache>
                <c:ptCount val="17"/>
                <c:pt idx="0">
                  <c:v>11.78735609602766</c:v>
                </c:pt>
                <c:pt idx="1">
                  <c:v>12.045773940975707</c:v>
                </c:pt>
                <c:pt idx="2">
                  <c:v>12.324883940676227</c:v>
                </c:pt>
                <c:pt idx="3">
                  <c:v>8.42034355001684</c:v>
                </c:pt>
                <c:pt idx="4">
                  <c:v>12.916559028674762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12.825445684237527</c:v>
                </c:pt>
                <c:pt idx="10">
                  <c:v>56.30177752754766</c:v>
                </c:pt>
                <c:pt idx="11">
                  <c:v>73.80073800738008</c:v>
                </c:pt>
                <c:pt idx="12">
                  <c:v>86.17782607066582</c:v>
                </c:pt>
                <c:pt idx="13">
                  <c:v>132.58897418004187</c:v>
                </c:pt>
                <c:pt idx="14">
                  <c:v>91.68604080028815</c:v>
                </c:pt>
                <c:pt idx="15">
                  <c:v>99.82757055994192</c:v>
                </c:pt>
                <c:pt idx="16">
                  <c:v>130.23045127682465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KY_Data2!$AQ$24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KY_Data2!$AQ$25:$AQ$41</c:f>
              <c:numCache>
                <c:ptCount val="17"/>
                <c:pt idx="0">
                  <c:v>29.77409312849118</c:v>
                </c:pt>
                <c:pt idx="1">
                  <c:v>38.723263426703035</c:v>
                </c:pt>
                <c:pt idx="2">
                  <c:v>42.05873445430416</c:v>
                </c:pt>
                <c:pt idx="3">
                  <c:v>45.69096259876095</c:v>
                </c:pt>
                <c:pt idx="4">
                  <c:v>44.52490299544</c:v>
                </c:pt>
                <c:pt idx="5">
                  <c:v>60.10853231377089</c:v>
                </c:pt>
                <c:pt idx="6">
                  <c:v>68.77304162033528</c:v>
                </c:pt>
                <c:pt idx="7">
                  <c:v>72.87579646123149</c:v>
                </c:pt>
                <c:pt idx="8">
                  <c:v>40.40718381042166</c:v>
                </c:pt>
                <c:pt idx="9">
                  <c:v>24.252214512035327</c:v>
                </c:pt>
                <c:pt idx="10">
                  <c:v>84.43451552202787</c:v>
                </c:pt>
                <c:pt idx="11">
                  <c:v>95.73094895264849</c:v>
                </c:pt>
                <c:pt idx="12">
                  <c:v>107.02294638373459</c:v>
                </c:pt>
                <c:pt idx="13">
                  <c:v>114.17010495352933</c:v>
                </c:pt>
                <c:pt idx="14">
                  <c:v>121.19301420537712</c:v>
                </c:pt>
                <c:pt idx="15">
                  <c:v>116.97095551697757</c:v>
                </c:pt>
                <c:pt idx="16">
                  <c:v>114.26912322559063</c:v>
                </c:pt>
              </c:numCache>
            </c:numRef>
          </c:yVal>
          <c:smooth val="0"/>
        </c:ser>
        <c:axId val="34634477"/>
        <c:axId val="43274838"/>
      </c:scatterChart>
      <c:valAx>
        <c:axId val="3463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274838"/>
        <c:crosses val="autoZero"/>
        <c:crossBetween val="midCat"/>
        <c:dispUnits/>
        <c:majorUnit val="1"/>
      </c:valAx>
      <c:valAx>
        <c:axId val="43274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6344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KENTUCKY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KY_Data2!$K$69:$K$85</c:f>
              <c:numCache>
                <c:ptCount val="17"/>
                <c:pt idx="0">
                  <c:v>372</c:v>
                </c:pt>
                <c:pt idx="1">
                  <c:v>596</c:v>
                </c:pt>
                <c:pt idx="2">
                  <c:v>639</c:v>
                </c:pt>
                <c:pt idx="3">
                  <c:v>652</c:v>
                </c:pt>
                <c:pt idx="4">
                  <c:v>537</c:v>
                </c:pt>
                <c:pt idx="5">
                  <c:v>862</c:v>
                </c:pt>
                <c:pt idx="6">
                  <c:v>792</c:v>
                </c:pt>
                <c:pt idx="7">
                  <c:v>863</c:v>
                </c:pt>
                <c:pt idx="8">
                  <c:v>2134</c:v>
                </c:pt>
                <c:pt idx="9">
                  <c:v>3201</c:v>
                </c:pt>
                <c:pt idx="10">
                  <c:v>943</c:v>
                </c:pt>
                <c:pt idx="11">
                  <c:v>990</c:v>
                </c:pt>
                <c:pt idx="12">
                  <c:v>1121</c:v>
                </c:pt>
                <c:pt idx="13">
                  <c:v>1009</c:v>
                </c:pt>
                <c:pt idx="14">
                  <c:v>1148</c:v>
                </c:pt>
                <c:pt idx="15">
                  <c:v>1082</c:v>
                </c:pt>
                <c:pt idx="16">
                  <c:v>1236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KY_Data2!$L$69:$L$85</c:f>
              <c:numCache>
                <c:ptCount val="17"/>
                <c:pt idx="0">
                  <c:v>167</c:v>
                </c:pt>
                <c:pt idx="1">
                  <c:v>274</c:v>
                </c:pt>
                <c:pt idx="2">
                  <c:v>299</c:v>
                </c:pt>
                <c:pt idx="3">
                  <c:v>308</c:v>
                </c:pt>
                <c:pt idx="4">
                  <c:v>293</c:v>
                </c:pt>
                <c:pt idx="5">
                  <c:v>383</c:v>
                </c:pt>
                <c:pt idx="6">
                  <c:v>437</c:v>
                </c:pt>
                <c:pt idx="7">
                  <c:v>427</c:v>
                </c:pt>
                <c:pt idx="8">
                  <c:v>954</c:v>
                </c:pt>
                <c:pt idx="9">
                  <c:v>1435</c:v>
                </c:pt>
                <c:pt idx="10">
                  <c:v>582</c:v>
                </c:pt>
                <c:pt idx="11">
                  <c:v>687</c:v>
                </c:pt>
                <c:pt idx="12">
                  <c:v>740</c:v>
                </c:pt>
                <c:pt idx="13">
                  <c:v>815</c:v>
                </c:pt>
                <c:pt idx="14">
                  <c:v>946</c:v>
                </c:pt>
                <c:pt idx="15">
                  <c:v>858</c:v>
                </c:pt>
                <c:pt idx="16">
                  <c:v>953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KY_Data2!$M$69:$M$85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KY_Data2!$N$69:$N$85</c:f>
              <c:numCache>
                <c:ptCount val="17"/>
                <c:pt idx="0">
                  <c:v>539</c:v>
                </c:pt>
                <c:pt idx="1">
                  <c:v>870</c:v>
                </c:pt>
                <c:pt idx="2">
                  <c:v>938</c:v>
                </c:pt>
                <c:pt idx="3">
                  <c:v>960</c:v>
                </c:pt>
                <c:pt idx="4">
                  <c:v>831</c:v>
                </c:pt>
                <c:pt idx="5">
                  <c:v>1245</c:v>
                </c:pt>
                <c:pt idx="6">
                  <c:v>1229</c:v>
                </c:pt>
                <c:pt idx="7">
                  <c:v>1290</c:v>
                </c:pt>
                <c:pt idx="8">
                  <c:v>3088</c:v>
                </c:pt>
                <c:pt idx="9">
                  <c:v>4651</c:v>
                </c:pt>
                <c:pt idx="10">
                  <c:v>1525</c:v>
                </c:pt>
                <c:pt idx="11">
                  <c:v>1677</c:v>
                </c:pt>
                <c:pt idx="12">
                  <c:v>1862</c:v>
                </c:pt>
                <c:pt idx="13">
                  <c:v>1827</c:v>
                </c:pt>
                <c:pt idx="14">
                  <c:v>2097</c:v>
                </c:pt>
                <c:pt idx="15">
                  <c:v>1944</c:v>
                </c:pt>
                <c:pt idx="16">
                  <c:v>2195</c:v>
                </c:pt>
              </c:numCache>
            </c:numRef>
          </c:yVal>
          <c:smooth val="0"/>
        </c:ser>
        <c:axId val="53929223"/>
        <c:axId val="15600960"/>
      </c:scatterChart>
      <c:valAx>
        <c:axId val="5392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600960"/>
        <c:crosses val="autoZero"/>
        <c:crossBetween val="midCat"/>
        <c:dispUnits/>
        <c:majorUnit val="1"/>
      </c:valAx>
      <c:valAx>
        <c:axId val="15600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929223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KY_Data2!$B$69:$B$85</c:f>
              <c:numCache>
                <c:ptCount val="17"/>
                <c:pt idx="0">
                  <c:v>372</c:v>
                </c:pt>
                <c:pt idx="1">
                  <c:v>596</c:v>
                </c:pt>
                <c:pt idx="2">
                  <c:v>639</c:v>
                </c:pt>
                <c:pt idx="3">
                  <c:v>652</c:v>
                </c:pt>
                <c:pt idx="4">
                  <c:v>537</c:v>
                </c:pt>
                <c:pt idx="5">
                  <c:v>862</c:v>
                </c:pt>
                <c:pt idx="6">
                  <c:v>792</c:v>
                </c:pt>
                <c:pt idx="7">
                  <c:v>863</c:v>
                </c:pt>
                <c:pt idx="8">
                  <c:v>2134</c:v>
                </c:pt>
                <c:pt idx="9">
                  <c:v>3201</c:v>
                </c:pt>
                <c:pt idx="10">
                  <c:v>943</c:v>
                </c:pt>
                <c:pt idx="11">
                  <c:v>990</c:v>
                </c:pt>
                <c:pt idx="12">
                  <c:v>1121</c:v>
                </c:pt>
                <c:pt idx="13">
                  <c:v>1009</c:v>
                </c:pt>
                <c:pt idx="14">
                  <c:v>1148</c:v>
                </c:pt>
                <c:pt idx="15">
                  <c:v>1082</c:v>
                </c:pt>
                <c:pt idx="16">
                  <c:v>1236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KY_Data2!$C$69:$C$85</c:f>
              <c:numCache>
                <c:ptCount val="17"/>
                <c:pt idx="0">
                  <c:v>167</c:v>
                </c:pt>
                <c:pt idx="1">
                  <c:v>274</c:v>
                </c:pt>
                <c:pt idx="2">
                  <c:v>299</c:v>
                </c:pt>
                <c:pt idx="3">
                  <c:v>308</c:v>
                </c:pt>
                <c:pt idx="4">
                  <c:v>293</c:v>
                </c:pt>
                <c:pt idx="5">
                  <c:v>383</c:v>
                </c:pt>
                <c:pt idx="6">
                  <c:v>437</c:v>
                </c:pt>
                <c:pt idx="7">
                  <c:v>427</c:v>
                </c:pt>
                <c:pt idx="8">
                  <c:v>954</c:v>
                </c:pt>
                <c:pt idx="9">
                  <c:v>1435</c:v>
                </c:pt>
                <c:pt idx="10">
                  <c:v>582</c:v>
                </c:pt>
                <c:pt idx="11">
                  <c:v>687</c:v>
                </c:pt>
                <c:pt idx="12">
                  <c:v>740</c:v>
                </c:pt>
                <c:pt idx="13">
                  <c:v>815</c:v>
                </c:pt>
                <c:pt idx="14">
                  <c:v>946</c:v>
                </c:pt>
                <c:pt idx="15">
                  <c:v>858</c:v>
                </c:pt>
                <c:pt idx="16">
                  <c:v>953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KY_Data2!$D$69:$D$85</c:f>
              <c:numCache>
                <c:ptCount val="17"/>
                <c:pt idx="9">
                  <c:v>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KY_Data2!$E$69:$E$85</c:f>
              <c:numCache>
                <c:ptCount val="17"/>
                <c:pt idx="14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KY_Data2!$F$69:$F$85</c:f>
              <c:numCache>
                <c:ptCount val="17"/>
                <c:pt idx="4">
                  <c:v>1</c:v>
                </c:pt>
                <c:pt idx="9">
                  <c:v>7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KY_Data2!$G$68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KY_Data2!$H$68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KY_Data2!$H$69:$H$85</c:f>
              <c:numCache>
                <c:ptCount val="17"/>
                <c:pt idx="0">
                  <c:v>539</c:v>
                </c:pt>
                <c:pt idx="1">
                  <c:v>870</c:v>
                </c:pt>
                <c:pt idx="2">
                  <c:v>938</c:v>
                </c:pt>
                <c:pt idx="3">
                  <c:v>960</c:v>
                </c:pt>
                <c:pt idx="4">
                  <c:v>831</c:v>
                </c:pt>
                <c:pt idx="5">
                  <c:v>1245</c:v>
                </c:pt>
                <c:pt idx="6">
                  <c:v>1229</c:v>
                </c:pt>
                <c:pt idx="7">
                  <c:v>1290</c:v>
                </c:pt>
                <c:pt idx="8">
                  <c:v>3088</c:v>
                </c:pt>
                <c:pt idx="9">
                  <c:v>4651</c:v>
                </c:pt>
                <c:pt idx="10">
                  <c:v>1525</c:v>
                </c:pt>
                <c:pt idx="11">
                  <c:v>1677</c:v>
                </c:pt>
                <c:pt idx="12">
                  <c:v>1862</c:v>
                </c:pt>
                <c:pt idx="13">
                  <c:v>1827</c:v>
                </c:pt>
                <c:pt idx="14">
                  <c:v>2097</c:v>
                </c:pt>
                <c:pt idx="15">
                  <c:v>1944</c:v>
                </c:pt>
                <c:pt idx="16">
                  <c:v>2195</c:v>
                </c:pt>
              </c:numCache>
            </c:numRef>
          </c:yVal>
          <c:smooth val="0"/>
        </c:ser>
        <c:axId val="6190913"/>
        <c:axId val="55718218"/>
      </c:scatterChart>
      <c:valAx>
        <c:axId val="6190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5718218"/>
        <c:crosses val="autoZero"/>
        <c:crossBetween val="midCat"/>
        <c:dispUnits/>
        <c:majorUnit val="1"/>
      </c:valAx>
      <c:valAx>
        <c:axId val="5571821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90913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KY_Data1!$B$5:$B$21</c:f>
              <c:numCache>
                <c:ptCount val="17"/>
                <c:pt idx="0">
                  <c:v>193</c:v>
                </c:pt>
                <c:pt idx="1">
                  <c:v>268</c:v>
                </c:pt>
                <c:pt idx="2">
                  <c:v>254</c:v>
                </c:pt>
                <c:pt idx="3">
                  <c:v>325</c:v>
                </c:pt>
                <c:pt idx="4">
                  <c:v>291</c:v>
                </c:pt>
                <c:pt idx="5">
                  <c:v>385</c:v>
                </c:pt>
                <c:pt idx="6">
                  <c:v>413</c:v>
                </c:pt>
                <c:pt idx="7">
                  <c:v>475</c:v>
                </c:pt>
                <c:pt idx="8">
                  <c:v>222</c:v>
                </c:pt>
                <c:pt idx="9">
                  <c:v>123</c:v>
                </c:pt>
                <c:pt idx="10">
                  <c:v>530</c:v>
                </c:pt>
                <c:pt idx="11">
                  <c:v>621</c:v>
                </c:pt>
                <c:pt idx="12">
                  <c:v>610</c:v>
                </c:pt>
                <c:pt idx="13">
                  <c:v>657</c:v>
                </c:pt>
                <c:pt idx="14">
                  <c:v>661</c:v>
                </c:pt>
                <c:pt idx="15">
                  <c:v>648</c:v>
                </c:pt>
                <c:pt idx="16">
                  <c:v>665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KY_Data1!$C$5:$C$21</c:f>
              <c:numCache>
                <c:ptCount val="17"/>
                <c:pt idx="0">
                  <c:v>71</c:v>
                </c:pt>
                <c:pt idx="1">
                  <c:v>58</c:v>
                </c:pt>
                <c:pt idx="2">
                  <c:v>61</c:v>
                </c:pt>
                <c:pt idx="3">
                  <c:v>97</c:v>
                </c:pt>
                <c:pt idx="4">
                  <c:v>83</c:v>
                </c:pt>
                <c:pt idx="5">
                  <c:v>102</c:v>
                </c:pt>
                <c:pt idx="6">
                  <c:v>107</c:v>
                </c:pt>
                <c:pt idx="7">
                  <c:v>123</c:v>
                </c:pt>
                <c:pt idx="8">
                  <c:v>70</c:v>
                </c:pt>
                <c:pt idx="9">
                  <c:v>42</c:v>
                </c:pt>
                <c:pt idx="10">
                  <c:v>175</c:v>
                </c:pt>
                <c:pt idx="11">
                  <c:v>203</c:v>
                </c:pt>
                <c:pt idx="12">
                  <c:v>231</c:v>
                </c:pt>
                <c:pt idx="13">
                  <c:v>194</c:v>
                </c:pt>
                <c:pt idx="14">
                  <c:v>223</c:v>
                </c:pt>
                <c:pt idx="15">
                  <c:v>249</c:v>
                </c:pt>
                <c:pt idx="16">
                  <c:v>184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KY_Data1!$D$5:$D$21</c:f>
              <c:numCache>
                <c:ptCount val="17"/>
                <c:pt idx="0">
                  <c:v>264</c:v>
                </c:pt>
                <c:pt idx="1">
                  <c:v>326</c:v>
                </c:pt>
                <c:pt idx="2">
                  <c:v>315</c:v>
                </c:pt>
                <c:pt idx="3">
                  <c:v>422</c:v>
                </c:pt>
                <c:pt idx="4">
                  <c:v>374</c:v>
                </c:pt>
                <c:pt idx="5">
                  <c:v>487</c:v>
                </c:pt>
                <c:pt idx="6">
                  <c:v>520</c:v>
                </c:pt>
                <c:pt idx="7">
                  <c:v>598</c:v>
                </c:pt>
                <c:pt idx="8">
                  <c:v>292</c:v>
                </c:pt>
                <c:pt idx="9">
                  <c:v>165</c:v>
                </c:pt>
                <c:pt idx="10">
                  <c:v>705</c:v>
                </c:pt>
                <c:pt idx="11">
                  <c:v>824</c:v>
                </c:pt>
                <c:pt idx="12">
                  <c:v>841</c:v>
                </c:pt>
                <c:pt idx="13">
                  <c:v>851</c:v>
                </c:pt>
                <c:pt idx="14">
                  <c:v>884</c:v>
                </c:pt>
                <c:pt idx="15">
                  <c:v>897</c:v>
                </c:pt>
                <c:pt idx="16">
                  <c:v>849</c:v>
                </c:pt>
              </c:numCache>
            </c:numRef>
          </c:yVal>
          <c:smooth val="1"/>
        </c:ser>
        <c:axId val="10169857"/>
        <c:axId val="24419850"/>
      </c:scatterChart>
      <c:scatterChart>
        <c:scatterStyle val="lineMarker"/>
        <c:varyColors val="0"/>
        <c:ser>
          <c:idx val="5"/>
          <c:order val="3"/>
          <c:tx>
            <c:strRef>
              <c:f>KY_Data1!$A$23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KY_Data1!$C$28:$C$44</c:f>
              <c:numCache>
                <c:ptCount val="17"/>
                <c:pt idx="0">
                  <c:v>26.89393939393939</c:v>
                </c:pt>
                <c:pt idx="1">
                  <c:v>17.791411042944784</c:v>
                </c:pt>
                <c:pt idx="2">
                  <c:v>19.365079365079367</c:v>
                </c:pt>
                <c:pt idx="3">
                  <c:v>22.985781990521325</c:v>
                </c:pt>
                <c:pt idx="4">
                  <c:v>22.192513368983956</c:v>
                </c:pt>
                <c:pt idx="5">
                  <c:v>20.944558521560573</c:v>
                </c:pt>
                <c:pt idx="6">
                  <c:v>20.576923076923077</c:v>
                </c:pt>
                <c:pt idx="7">
                  <c:v>20.5685618729097</c:v>
                </c:pt>
                <c:pt idx="8">
                  <c:v>23.972602739726025</c:v>
                </c:pt>
                <c:pt idx="9">
                  <c:v>25.454545454545453</c:v>
                </c:pt>
                <c:pt idx="10">
                  <c:v>24.822695035460992</c:v>
                </c:pt>
                <c:pt idx="11">
                  <c:v>24.635922330097088</c:v>
                </c:pt>
                <c:pt idx="12">
                  <c:v>27.46730083234245</c:v>
                </c:pt>
                <c:pt idx="13">
                  <c:v>22.796709753231493</c:v>
                </c:pt>
                <c:pt idx="14">
                  <c:v>25.226244343891402</c:v>
                </c:pt>
                <c:pt idx="15">
                  <c:v>27.759197324414714</c:v>
                </c:pt>
                <c:pt idx="16">
                  <c:v>21.672555948174324</c:v>
                </c:pt>
              </c:numCache>
            </c:numRef>
          </c:yVal>
          <c:smooth val="0"/>
        </c:ser>
        <c:axId val="18452059"/>
        <c:axId val="31850804"/>
      </c:scatterChart>
      <c:valAx>
        <c:axId val="101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419850"/>
        <c:crossesAt val="0"/>
        <c:crossBetween val="midCat"/>
        <c:dispUnits/>
        <c:majorUnit val="1"/>
      </c:valAx>
      <c:valAx>
        <c:axId val="24419850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169857"/>
        <c:crosses val="autoZero"/>
        <c:crossBetween val="midCat"/>
        <c:dispUnits/>
        <c:majorUnit val="100"/>
      </c:valAx>
      <c:valAx>
        <c:axId val="18452059"/>
        <c:scaling>
          <c:orientation val="minMax"/>
        </c:scaling>
        <c:axPos val="b"/>
        <c:delete val="1"/>
        <c:majorTickMark val="in"/>
        <c:minorTickMark val="none"/>
        <c:tickLblPos val="nextTo"/>
        <c:crossAx val="31850804"/>
        <c:crosses val="max"/>
        <c:crossBetween val="midCat"/>
        <c:dispUnits/>
      </c:valAx>
      <c:valAx>
        <c:axId val="31850804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452059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KENTUCKY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KY_Data2!$AK$69:$AK$85</c:f>
              <c:numCache>
                <c:ptCount val="17"/>
                <c:pt idx="0">
                  <c:v>10.964492140640244</c:v>
                </c:pt>
                <c:pt idx="1">
                  <c:v>17.560048885290453</c:v>
                </c:pt>
                <c:pt idx="2">
                  <c:v>18.835872344075675</c:v>
                </c:pt>
                <c:pt idx="3">
                  <c:v>19.25813072667248</c:v>
                </c:pt>
                <c:pt idx="4">
                  <c:v>15.883837973021137</c:v>
                </c:pt>
                <c:pt idx="5">
                  <c:v>25.529167518132525</c:v>
                </c:pt>
                <c:pt idx="6">
                  <c:v>23.4834773574209</c:v>
                </c:pt>
                <c:pt idx="7">
                  <c:v>25.496057860393275</c:v>
                </c:pt>
                <c:pt idx="8">
                  <c:v>62.68504057049849</c:v>
                </c:pt>
                <c:pt idx="9">
                  <c:v>93.05254198265577</c:v>
                </c:pt>
                <c:pt idx="10">
                  <c:v>27.157549208298402</c:v>
                </c:pt>
                <c:pt idx="11">
                  <c:v>28.29837578756667</c:v>
                </c:pt>
                <c:pt idx="12">
                  <c:v>31.79163293000594</c:v>
                </c:pt>
                <c:pt idx="13">
                  <c:v>28.451002242243508</c:v>
                </c:pt>
                <c:pt idx="14">
                  <c:v>32.17859456344327</c:v>
                </c:pt>
                <c:pt idx="15">
                  <c:v>30.159110211478914</c:v>
                </c:pt>
                <c:pt idx="16">
                  <c:v>34.254158651627726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KY_Data2!$AL$69:$AL$85</c:f>
              <c:numCache>
                <c:ptCount val="17"/>
                <c:pt idx="0">
                  <c:v>64.4014330282942</c:v>
                </c:pt>
                <c:pt idx="1">
                  <c:v>105.83768207750872</c:v>
                </c:pt>
                <c:pt idx="2">
                  <c:v>115.32557296367438</c:v>
                </c:pt>
                <c:pt idx="3">
                  <c:v>118.92764334063116</c:v>
                </c:pt>
                <c:pt idx="4">
                  <c:v>113.0706595145294</c:v>
                </c:pt>
                <c:pt idx="5">
                  <c:v>147.54774113268894</c:v>
                </c:pt>
                <c:pt idx="6">
                  <c:v>167.84516763392085</c:v>
                </c:pt>
                <c:pt idx="7">
                  <c:v>162.56510218377852</c:v>
                </c:pt>
                <c:pt idx="8">
                  <c:v>360.98214387068214</c:v>
                </c:pt>
                <c:pt idx="9">
                  <c:v>534.1403132630576</c:v>
                </c:pt>
                <c:pt idx="10">
                  <c:v>215.95306916806118</c:v>
                </c:pt>
                <c:pt idx="11">
                  <c:v>252.3110146428532</c:v>
                </c:pt>
                <c:pt idx="12">
                  <c:v>269.47208961039433</c:v>
                </c:pt>
                <c:pt idx="13">
                  <c:v>294.58328212765036</c:v>
                </c:pt>
                <c:pt idx="14">
                  <c:v>338.5766181707557</c:v>
                </c:pt>
                <c:pt idx="15">
                  <c:v>303.9459840516921</c:v>
                </c:pt>
                <c:pt idx="16">
                  <c:v>333.9395404739629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KY_Data2!$AR$69:$AR$86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2.303775888681549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31.439949696080486</c:v>
                </c:pt>
                <c:pt idx="10">
                  <c:v>0</c:v>
                </c:pt>
                <c:pt idx="11">
                  <c:v>0</c:v>
                </c:pt>
                <c:pt idx="12">
                  <c:v>1.8331133597301656</c:v>
                </c:pt>
                <c:pt idx="13">
                  <c:v>5.177680744205312</c:v>
                </c:pt>
                <c:pt idx="14">
                  <c:v>4.932425766992207</c:v>
                </c:pt>
                <c:pt idx="15">
                  <c:v>6.212723658051689</c:v>
                </c:pt>
                <c:pt idx="16">
                  <c:v>8.938813819406166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KY_Data2!$AQ$69:$AQ$85</c:f>
              <c:numCache>
                <c:ptCount val="17"/>
                <c:pt idx="0">
                  <c:v>14.58930563296068</c:v>
                </c:pt>
                <c:pt idx="1">
                  <c:v>23.54244526990331</c:v>
                </c:pt>
                <c:pt idx="2">
                  <c:v>25.386803679625032</c:v>
                </c:pt>
                <c:pt idx="3">
                  <c:v>26.031646347068552</c:v>
                </c:pt>
                <c:pt idx="4">
                  <c:v>22.561094139762584</c:v>
                </c:pt>
                <c:pt idx="5">
                  <c:v>33.831429805897265</c:v>
                </c:pt>
                <c:pt idx="6">
                  <c:v>33.421142013203664</c:v>
                </c:pt>
                <c:pt idx="7">
                  <c:v>34.934885706052995</c:v>
                </c:pt>
                <c:pt idx="8">
                  <c:v>83.12950273589746</c:v>
                </c:pt>
                <c:pt idx="9">
                  <c:v>123.81673951204863</c:v>
                </c:pt>
                <c:pt idx="10">
                  <c:v>40.2131905593668</c:v>
                </c:pt>
                <c:pt idx="11">
                  <c:v>43.86360693813976</c:v>
                </c:pt>
                <c:pt idx="12">
                  <c:v>48.29780081592676</c:v>
                </c:pt>
                <c:pt idx="13">
                  <c:v>47.07487739790072</c:v>
                </c:pt>
                <c:pt idx="14">
                  <c:v>53.661687244230535</c:v>
                </c:pt>
                <c:pt idx="15">
                  <c:v>49.41145969687187</c:v>
                </c:pt>
                <c:pt idx="16">
                  <c:v>55.41774756521685</c:v>
                </c:pt>
              </c:numCache>
            </c:numRef>
          </c:yVal>
          <c:smooth val="0"/>
        </c:ser>
        <c:axId val="31701915"/>
        <c:axId val="16881780"/>
      </c:scatterChart>
      <c:valAx>
        <c:axId val="3170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881780"/>
        <c:crosses val="autoZero"/>
        <c:crossBetween val="midCat"/>
        <c:dispUnits/>
        <c:majorUnit val="1"/>
      </c:valAx>
      <c:valAx>
        <c:axId val="16881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7019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KY_Data2!$AK$69:$AK$85</c:f>
              <c:numCache>
                <c:ptCount val="17"/>
                <c:pt idx="0">
                  <c:v>10.964492140640244</c:v>
                </c:pt>
                <c:pt idx="1">
                  <c:v>17.560048885290453</c:v>
                </c:pt>
                <c:pt idx="2">
                  <c:v>18.835872344075675</c:v>
                </c:pt>
                <c:pt idx="3">
                  <c:v>19.25813072667248</c:v>
                </c:pt>
                <c:pt idx="4">
                  <c:v>15.883837973021137</c:v>
                </c:pt>
                <c:pt idx="5">
                  <c:v>25.529167518132525</c:v>
                </c:pt>
                <c:pt idx="6">
                  <c:v>23.4834773574209</c:v>
                </c:pt>
                <c:pt idx="7">
                  <c:v>25.496057860393275</c:v>
                </c:pt>
                <c:pt idx="8">
                  <c:v>62.68504057049849</c:v>
                </c:pt>
                <c:pt idx="9">
                  <c:v>93.05254198265577</c:v>
                </c:pt>
                <c:pt idx="10">
                  <c:v>27.157549208298402</c:v>
                </c:pt>
                <c:pt idx="11">
                  <c:v>28.29837578756667</c:v>
                </c:pt>
                <c:pt idx="12">
                  <c:v>31.79163293000594</c:v>
                </c:pt>
                <c:pt idx="13">
                  <c:v>28.451002242243508</c:v>
                </c:pt>
                <c:pt idx="14">
                  <c:v>32.17859456344327</c:v>
                </c:pt>
                <c:pt idx="15">
                  <c:v>30.159110211478914</c:v>
                </c:pt>
                <c:pt idx="16">
                  <c:v>34.254158651627726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KY_Data2!$AL$69:$AL$85</c:f>
              <c:numCache>
                <c:ptCount val="17"/>
                <c:pt idx="0">
                  <c:v>64.4014330282942</c:v>
                </c:pt>
                <c:pt idx="1">
                  <c:v>105.83768207750872</c:v>
                </c:pt>
                <c:pt idx="2">
                  <c:v>115.32557296367438</c:v>
                </c:pt>
                <c:pt idx="3">
                  <c:v>118.92764334063116</c:v>
                </c:pt>
                <c:pt idx="4">
                  <c:v>113.0706595145294</c:v>
                </c:pt>
                <c:pt idx="5">
                  <c:v>147.54774113268894</c:v>
                </c:pt>
                <c:pt idx="6">
                  <c:v>167.84516763392085</c:v>
                </c:pt>
                <c:pt idx="7">
                  <c:v>162.56510218377852</c:v>
                </c:pt>
                <c:pt idx="8">
                  <c:v>360.98214387068214</c:v>
                </c:pt>
                <c:pt idx="9">
                  <c:v>534.1403132630576</c:v>
                </c:pt>
                <c:pt idx="10">
                  <c:v>215.95306916806118</c:v>
                </c:pt>
                <c:pt idx="11">
                  <c:v>252.3110146428532</c:v>
                </c:pt>
                <c:pt idx="12">
                  <c:v>269.47208961039433</c:v>
                </c:pt>
                <c:pt idx="13">
                  <c:v>294.58328212765036</c:v>
                </c:pt>
                <c:pt idx="14">
                  <c:v>338.5766181707557</c:v>
                </c:pt>
                <c:pt idx="15">
                  <c:v>303.9459840516921</c:v>
                </c:pt>
                <c:pt idx="16">
                  <c:v>333.9395404739629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KY_Data2!$AM$69:$AM$85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150.48908954100827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KY_Data2!$AN$69:$AN$85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4.032420662123473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KY_Data2!$AO$69:$AO$85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4.30551967622492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29.926039929887562</c:v>
                </c:pt>
                <c:pt idx="10">
                  <c:v>0</c:v>
                </c:pt>
                <c:pt idx="11">
                  <c:v>0</c:v>
                </c:pt>
                <c:pt idx="12">
                  <c:v>3.746862003072427</c:v>
                </c:pt>
                <c:pt idx="13">
                  <c:v>10.467550593161201</c:v>
                </c:pt>
                <c:pt idx="14">
                  <c:v>6.549002914306297</c:v>
                </c:pt>
                <c:pt idx="15">
                  <c:v>12.100311583023263</c:v>
                </c:pt>
                <c:pt idx="16">
                  <c:v>16.986580601324953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KY_Data2!$AQ$24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KY_Data2!$AQ$69:$AQ$85</c:f>
              <c:numCache>
                <c:ptCount val="17"/>
                <c:pt idx="0">
                  <c:v>14.58930563296068</c:v>
                </c:pt>
                <c:pt idx="1">
                  <c:v>23.54244526990331</c:v>
                </c:pt>
                <c:pt idx="2">
                  <c:v>25.386803679625032</c:v>
                </c:pt>
                <c:pt idx="3">
                  <c:v>26.031646347068552</c:v>
                </c:pt>
                <c:pt idx="4">
                  <c:v>22.561094139762584</c:v>
                </c:pt>
                <c:pt idx="5">
                  <c:v>33.831429805897265</c:v>
                </c:pt>
                <c:pt idx="6">
                  <c:v>33.421142013203664</c:v>
                </c:pt>
                <c:pt idx="7">
                  <c:v>34.934885706052995</c:v>
                </c:pt>
                <c:pt idx="8">
                  <c:v>83.12950273589746</c:v>
                </c:pt>
                <c:pt idx="9">
                  <c:v>123.81673951204863</c:v>
                </c:pt>
                <c:pt idx="10">
                  <c:v>40.2131905593668</c:v>
                </c:pt>
                <c:pt idx="11">
                  <c:v>43.86360693813976</c:v>
                </c:pt>
                <c:pt idx="12">
                  <c:v>48.29780081592676</c:v>
                </c:pt>
                <c:pt idx="13">
                  <c:v>47.07487739790072</c:v>
                </c:pt>
                <c:pt idx="14">
                  <c:v>53.661687244230535</c:v>
                </c:pt>
                <c:pt idx="15">
                  <c:v>49.41145969687187</c:v>
                </c:pt>
                <c:pt idx="16">
                  <c:v>55.41774756521685</c:v>
                </c:pt>
              </c:numCache>
            </c:numRef>
          </c:yVal>
          <c:smooth val="0"/>
        </c:ser>
        <c:axId val="17718293"/>
        <c:axId val="25246910"/>
      </c:scatterChart>
      <c:valAx>
        <c:axId val="1771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246910"/>
        <c:crosses val="autoZero"/>
        <c:crossBetween val="midCat"/>
        <c:dispUnits/>
        <c:majorUnit val="1"/>
      </c:valAx>
      <c:valAx>
        <c:axId val="25246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7182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KENTUCKY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KY_Data2!$K$90:$K$106</c:f>
              <c:numCache>
                <c:ptCount val="17"/>
                <c:pt idx="0">
                  <c:v>41</c:v>
                </c:pt>
                <c:pt idx="1">
                  <c:v>82</c:v>
                </c:pt>
                <c:pt idx="2">
                  <c:v>47</c:v>
                </c:pt>
                <c:pt idx="3">
                  <c:v>63</c:v>
                </c:pt>
                <c:pt idx="4">
                  <c:v>56</c:v>
                </c:pt>
                <c:pt idx="5">
                  <c:v>96</c:v>
                </c:pt>
                <c:pt idx="6">
                  <c:v>116</c:v>
                </c:pt>
                <c:pt idx="7">
                  <c:v>95</c:v>
                </c:pt>
                <c:pt idx="8">
                  <c:v>91</c:v>
                </c:pt>
                <c:pt idx="9">
                  <c:v>131</c:v>
                </c:pt>
                <c:pt idx="10">
                  <c:v>125</c:v>
                </c:pt>
                <c:pt idx="11">
                  <c:v>108</c:v>
                </c:pt>
                <c:pt idx="12">
                  <c:v>115</c:v>
                </c:pt>
                <c:pt idx="13">
                  <c:v>422</c:v>
                </c:pt>
                <c:pt idx="14">
                  <c:v>124</c:v>
                </c:pt>
                <c:pt idx="15">
                  <c:v>84</c:v>
                </c:pt>
                <c:pt idx="16">
                  <c:v>128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KY_Data2!$L$90:$L$106</c:f>
              <c:numCache>
                <c:ptCount val="17"/>
                <c:pt idx="0">
                  <c:v>5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17</c:v>
                </c:pt>
                <c:pt idx="6">
                  <c:v>27</c:v>
                </c:pt>
                <c:pt idx="7">
                  <c:v>19</c:v>
                </c:pt>
                <c:pt idx="8">
                  <c:v>16</c:v>
                </c:pt>
                <c:pt idx="9">
                  <c:v>30</c:v>
                </c:pt>
                <c:pt idx="10">
                  <c:v>25</c:v>
                </c:pt>
                <c:pt idx="11">
                  <c:v>39</c:v>
                </c:pt>
                <c:pt idx="12">
                  <c:v>34</c:v>
                </c:pt>
                <c:pt idx="13">
                  <c:v>185</c:v>
                </c:pt>
                <c:pt idx="14">
                  <c:v>28</c:v>
                </c:pt>
                <c:pt idx="15">
                  <c:v>31</c:v>
                </c:pt>
                <c:pt idx="16">
                  <c:v>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KY_Data2!$M$90:$M$106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KY_Data2!$N$90:$N$106</c:f>
              <c:numCache>
                <c:ptCount val="17"/>
                <c:pt idx="0">
                  <c:v>46</c:v>
                </c:pt>
                <c:pt idx="1">
                  <c:v>92</c:v>
                </c:pt>
                <c:pt idx="2">
                  <c:v>55</c:v>
                </c:pt>
                <c:pt idx="3">
                  <c:v>71</c:v>
                </c:pt>
                <c:pt idx="4">
                  <c:v>63</c:v>
                </c:pt>
                <c:pt idx="5">
                  <c:v>113</c:v>
                </c:pt>
                <c:pt idx="6">
                  <c:v>143</c:v>
                </c:pt>
                <c:pt idx="7">
                  <c:v>114</c:v>
                </c:pt>
                <c:pt idx="8">
                  <c:v>107</c:v>
                </c:pt>
                <c:pt idx="9">
                  <c:v>162</c:v>
                </c:pt>
                <c:pt idx="10">
                  <c:v>150</c:v>
                </c:pt>
                <c:pt idx="11">
                  <c:v>147</c:v>
                </c:pt>
                <c:pt idx="12">
                  <c:v>149</c:v>
                </c:pt>
                <c:pt idx="13">
                  <c:v>610</c:v>
                </c:pt>
                <c:pt idx="14">
                  <c:v>152</c:v>
                </c:pt>
                <c:pt idx="15">
                  <c:v>115</c:v>
                </c:pt>
                <c:pt idx="16">
                  <c:v>166</c:v>
                </c:pt>
              </c:numCache>
            </c:numRef>
          </c:yVal>
          <c:smooth val="0"/>
        </c:ser>
        <c:axId val="25895599"/>
        <c:axId val="31733800"/>
      </c:scatterChart>
      <c:valAx>
        <c:axId val="2589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733800"/>
        <c:crosses val="autoZero"/>
        <c:crossBetween val="midCat"/>
        <c:dispUnits/>
        <c:majorUnit val="1"/>
      </c:valAx>
      <c:valAx>
        <c:axId val="3173380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89559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KENTUCKY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KY_Data2!$B$90:$B$106</c:f>
              <c:numCache>
                <c:ptCount val="17"/>
                <c:pt idx="0">
                  <c:v>41</c:v>
                </c:pt>
                <c:pt idx="1">
                  <c:v>82</c:v>
                </c:pt>
                <c:pt idx="2">
                  <c:v>47</c:v>
                </c:pt>
                <c:pt idx="3">
                  <c:v>63</c:v>
                </c:pt>
                <c:pt idx="4">
                  <c:v>56</c:v>
                </c:pt>
                <c:pt idx="5">
                  <c:v>96</c:v>
                </c:pt>
                <c:pt idx="6">
                  <c:v>116</c:v>
                </c:pt>
                <c:pt idx="7">
                  <c:v>95</c:v>
                </c:pt>
                <c:pt idx="8">
                  <c:v>91</c:v>
                </c:pt>
                <c:pt idx="9">
                  <c:v>131</c:v>
                </c:pt>
                <c:pt idx="10">
                  <c:v>125</c:v>
                </c:pt>
                <c:pt idx="11">
                  <c:v>108</c:v>
                </c:pt>
                <c:pt idx="12">
                  <c:v>115</c:v>
                </c:pt>
                <c:pt idx="13">
                  <c:v>422</c:v>
                </c:pt>
                <c:pt idx="14">
                  <c:v>124</c:v>
                </c:pt>
                <c:pt idx="15">
                  <c:v>84</c:v>
                </c:pt>
                <c:pt idx="16">
                  <c:v>128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KY_Data2!$C$90:$C$106</c:f>
              <c:numCache>
                <c:ptCount val="17"/>
                <c:pt idx="0">
                  <c:v>5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17</c:v>
                </c:pt>
                <c:pt idx="6">
                  <c:v>27</c:v>
                </c:pt>
                <c:pt idx="7">
                  <c:v>19</c:v>
                </c:pt>
                <c:pt idx="8">
                  <c:v>16</c:v>
                </c:pt>
                <c:pt idx="9">
                  <c:v>30</c:v>
                </c:pt>
                <c:pt idx="10">
                  <c:v>25</c:v>
                </c:pt>
                <c:pt idx="11">
                  <c:v>39</c:v>
                </c:pt>
                <c:pt idx="12">
                  <c:v>34</c:v>
                </c:pt>
                <c:pt idx="13">
                  <c:v>185</c:v>
                </c:pt>
                <c:pt idx="14">
                  <c:v>28</c:v>
                </c:pt>
                <c:pt idx="15">
                  <c:v>31</c:v>
                </c:pt>
                <c:pt idx="16">
                  <c:v>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KY_Data2!$D$90:$D$106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KY_Data2!$E$90:$E$106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KY_Data2!$F$90:$F$106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KY_Data2!$G$68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KY_Data2!$N$3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KY_Data2!$H$90:$H$106</c:f>
              <c:numCache>
                <c:ptCount val="17"/>
                <c:pt idx="0">
                  <c:v>46</c:v>
                </c:pt>
                <c:pt idx="1">
                  <c:v>92</c:v>
                </c:pt>
                <c:pt idx="2">
                  <c:v>55</c:v>
                </c:pt>
                <c:pt idx="3">
                  <c:v>71</c:v>
                </c:pt>
                <c:pt idx="4">
                  <c:v>63</c:v>
                </c:pt>
                <c:pt idx="5">
                  <c:v>113</c:v>
                </c:pt>
                <c:pt idx="6">
                  <c:v>143</c:v>
                </c:pt>
                <c:pt idx="7">
                  <c:v>114</c:v>
                </c:pt>
                <c:pt idx="8">
                  <c:v>107</c:v>
                </c:pt>
                <c:pt idx="9">
                  <c:v>162</c:v>
                </c:pt>
                <c:pt idx="10">
                  <c:v>150</c:v>
                </c:pt>
                <c:pt idx="11">
                  <c:v>147</c:v>
                </c:pt>
                <c:pt idx="12">
                  <c:v>149</c:v>
                </c:pt>
                <c:pt idx="13">
                  <c:v>610</c:v>
                </c:pt>
                <c:pt idx="14">
                  <c:v>152</c:v>
                </c:pt>
                <c:pt idx="15">
                  <c:v>115</c:v>
                </c:pt>
                <c:pt idx="16">
                  <c:v>166</c:v>
                </c:pt>
              </c:numCache>
            </c:numRef>
          </c:yVal>
          <c:smooth val="0"/>
        </c:ser>
        <c:axId val="17168745"/>
        <c:axId val="20300978"/>
      </c:scatterChart>
      <c:valAx>
        <c:axId val="17168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0300978"/>
        <c:crosses val="autoZero"/>
        <c:crossBetween val="midCat"/>
        <c:dispUnits/>
        <c:majorUnit val="1"/>
      </c:valAx>
      <c:valAx>
        <c:axId val="20300978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16874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KENTUCKY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KY_Data2!$AK$90:$AK$106</c:f>
              <c:numCache>
                <c:ptCount val="17"/>
                <c:pt idx="0">
                  <c:v>1.2084520907694893</c:v>
                </c:pt>
                <c:pt idx="1">
                  <c:v>2.4159798801909687</c:v>
                </c:pt>
                <c:pt idx="2">
                  <c:v>1.3854241004249714</c:v>
                </c:pt>
                <c:pt idx="3">
                  <c:v>1.8608316499698871</c:v>
                </c:pt>
                <c:pt idx="4">
                  <c:v>1.6564151331269716</c:v>
                </c:pt>
                <c:pt idx="5">
                  <c:v>2.843155547263019</c:v>
                </c:pt>
                <c:pt idx="6">
                  <c:v>3.439499208915182</c:v>
                </c:pt>
                <c:pt idx="7">
                  <c:v>2.8066344110514034</c:v>
                </c:pt>
                <c:pt idx="8">
                  <c:v>2.6730734263895797</c:v>
                </c:pt>
                <c:pt idx="9">
                  <c:v>3.80814839104277</c:v>
                </c:pt>
                <c:pt idx="10">
                  <c:v>3.5998872227330865</c:v>
                </c:pt>
                <c:pt idx="11">
                  <c:v>3.087095540461818</c:v>
                </c:pt>
                <c:pt idx="12">
                  <c:v>3.2614074816687633</c:v>
                </c:pt>
                <c:pt idx="13">
                  <c:v>11.899229877330782</c:v>
                </c:pt>
                <c:pt idx="14">
                  <c:v>3.475736695006067</c:v>
                </c:pt>
                <c:pt idx="15">
                  <c:v>2.341372696639768</c:v>
                </c:pt>
                <c:pt idx="16">
                  <c:v>3.547356235767272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KY_Data2!$AL$90:$AL$106</c:f>
              <c:numCache>
                <c:ptCount val="17"/>
                <c:pt idx="0">
                  <c:v>1.928186617613599</c:v>
                </c:pt>
                <c:pt idx="1">
                  <c:v>3.8626891269163766</c:v>
                </c:pt>
                <c:pt idx="2">
                  <c:v>3.0856340592287457</c:v>
                </c:pt>
                <c:pt idx="3">
                  <c:v>3.0890296971592512</c:v>
                </c:pt>
                <c:pt idx="4">
                  <c:v>2.7013468143402926</c:v>
                </c:pt>
                <c:pt idx="5">
                  <c:v>6.549116447142851</c:v>
                </c:pt>
                <c:pt idx="6">
                  <c:v>10.37029639843447</c:v>
                </c:pt>
                <c:pt idx="7">
                  <c:v>7.233575975390613</c:v>
                </c:pt>
                <c:pt idx="8">
                  <c:v>6.054207863659238</c:v>
                </c:pt>
                <c:pt idx="9">
                  <c:v>11.166696444523852</c:v>
                </c:pt>
                <c:pt idx="10">
                  <c:v>9.276334586256924</c:v>
                </c:pt>
                <c:pt idx="11">
                  <c:v>14.323332708982933</c:v>
                </c:pt>
                <c:pt idx="12">
                  <c:v>12.381150063180282</c:v>
                </c:pt>
                <c:pt idx="13">
                  <c:v>66.86859778357707</c:v>
                </c:pt>
                <c:pt idx="14">
                  <c:v>10.021295252411374</c:v>
                </c:pt>
                <c:pt idx="15">
                  <c:v>10.981731358511018</c:v>
                </c:pt>
                <c:pt idx="16">
                  <c:v>12.96512381693245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KY_Data2!$AR$90:$AR$106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2.0959966464053656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5.177680744205312</c:v>
                </c:pt>
                <c:pt idx="14">
                  <c:v>0</c:v>
                </c:pt>
                <c:pt idx="15">
                  <c:v>0</c:v>
                </c:pt>
                <c:pt idx="16">
                  <c:v>1.4898023032343608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KY_Data2!$AQ$90:$AQ$106</c:f>
              <c:numCache>
                <c:ptCount val="17"/>
                <c:pt idx="0">
                  <c:v>1.2450984399187222</c:v>
                </c:pt>
                <c:pt idx="1">
                  <c:v>2.4895459365874766</c:v>
                </c:pt>
                <c:pt idx="2">
                  <c:v>1.4885652477392077</c:v>
                </c:pt>
                <c:pt idx="3">
                  <c:v>1.925257177751945</c:v>
                </c:pt>
                <c:pt idx="4">
                  <c:v>1.7104078589711709</c:v>
                </c:pt>
                <c:pt idx="5">
                  <c:v>3.0706438297722016</c:v>
                </c:pt>
                <c:pt idx="6">
                  <c:v>3.888708956784478</c:v>
                </c:pt>
                <c:pt idx="7">
                  <c:v>3.0872689693721256</c:v>
                </c:pt>
                <c:pt idx="8">
                  <c:v>2.880458805939452</c:v>
                </c:pt>
                <c:pt idx="9">
                  <c:v>4.312687981283998</c:v>
                </c:pt>
                <c:pt idx="10">
                  <c:v>3.955395792724603</c:v>
                </c:pt>
                <c:pt idx="11">
                  <c:v>3.8449315562948985</c:v>
                </c:pt>
                <c:pt idx="12">
                  <c:v>3.8648616120156216</c:v>
                </c:pt>
                <c:pt idx="13">
                  <c:v>15.717392015719453</c:v>
                </c:pt>
                <c:pt idx="14">
                  <c:v>3.889640658618523</c:v>
                </c:pt>
                <c:pt idx="15">
                  <c:v>2.9230030170474617</c:v>
                </c:pt>
                <c:pt idx="16">
                  <c:v>4.191046057323915</c:v>
                </c:pt>
              </c:numCache>
            </c:numRef>
          </c:yVal>
          <c:smooth val="0"/>
        </c:ser>
        <c:axId val="48491075"/>
        <c:axId val="33766492"/>
      </c:scatterChart>
      <c:valAx>
        <c:axId val="4849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766492"/>
        <c:crosses val="autoZero"/>
        <c:crossBetween val="midCat"/>
        <c:dispUnits/>
        <c:majorUnit val="1"/>
      </c:valAx>
      <c:valAx>
        <c:axId val="33766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491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KY_Data2!$AK$90:$AK$106</c:f>
              <c:numCache>
                <c:ptCount val="17"/>
                <c:pt idx="0">
                  <c:v>1.2084520907694893</c:v>
                </c:pt>
                <c:pt idx="1">
                  <c:v>2.4159798801909687</c:v>
                </c:pt>
                <c:pt idx="2">
                  <c:v>1.3854241004249714</c:v>
                </c:pt>
                <c:pt idx="3">
                  <c:v>1.8608316499698871</c:v>
                </c:pt>
                <c:pt idx="4">
                  <c:v>1.6564151331269716</c:v>
                </c:pt>
                <c:pt idx="5">
                  <c:v>2.843155547263019</c:v>
                </c:pt>
                <c:pt idx="6">
                  <c:v>3.439499208915182</c:v>
                </c:pt>
                <c:pt idx="7">
                  <c:v>2.8066344110514034</c:v>
                </c:pt>
                <c:pt idx="8">
                  <c:v>2.6730734263895797</c:v>
                </c:pt>
                <c:pt idx="9">
                  <c:v>3.80814839104277</c:v>
                </c:pt>
                <c:pt idx="10">
                  <c:v>3.5998872227330865</c:v>
                </c:pt>
                <c:pt idx="11">
                  <c:v>3.087095540461818</c:v>
                </c:pt>
                <c:pt idx="12">
                  <c:v>3.2614074816687633</c:v>
                </c:pt>
                <c:pt idx="13">
                  <c:v>11.899229877330782</c:v>
                </c:pt>
                <c:pt idx="14">
                  <c:v>3.475736695006067</c:v>
                </c:pt>
                <c:pt idx="15">
                  <c:v>2.341372696639768</c:v>
                </c:pt>
                <c:pt idx="16">
                  <c:v>3.547356235767272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KY_Data2!$AL$90:$AL$106</c:f>
              <c:numCache>
                <c:ptCount val="17"/>
                <c:pt idx="0">
                  <c:v>1.928186617613599</c:v>
                </c:pt>
                <c:pt idx="1">
                  <c:v>3.8626891269163766</c:v>
                </c:pt>
                <c:pt idx="2">
                  <c:v>3.0856340592287457</c:v>
                </c:pt>
                <c:pt idx="3">
                  <c:v>3.0890296971592512</c:v>
                </c:pt>
                <c:pt idx="4">
                  <c:v>2.7013468143402926</c:v>
                </c:pt>
                <c:pt idx="5">
                  <c:v>6.549116447142851</c:v>
                </c:pt>
                <c:pt idx="6">
                  <c:v>10.37029639843447</c:v>
                </c:pt>
                <c:pt idx="7">
                  <c:v>7.233575975390613</c:v>
                </c:pt>
                <c:pt idx="8">
                  <c:v>6.054207863659238</c:v>
                </c:pt>
                <c:pt idx="9">
                  <c:v>11.166696444523852</c:v>
                </c:pt>
                <c:pt idx="10">
                  <c:v>9.276334586256924</c:v>
                </c:pt>
                <c:pt idx="11">
                  <c:v>14.323332708982933</c:v>
                </c:pt>
                <c:pt idx="12">
                  <c:v>12.381150063180282</c:v>
                </c:pt>
                <c:pt idx="13">
                  <c:v>66.86859778357707</c:v>
                </c:pt>
                <c:pt idx="14">
                  <c:v>10.021295252411374</c:v>
                </c:pt>
                <c:pt idx="15">
                  <c:v>10.981731358511018</c:v>
                </c:pt>
                <c:pt idx="16">
                  <c:v>12.96512381693245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KY_Data2!$AM$90:$AM$106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KY_Data2!$AN$90:$AN$106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KY_Data2!$AO$90:$AO$106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4.275148561412509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10.467550593161201</c:v>
                </c:pt>
                <c:pt idx="14">
                  <c:v>0</c:v>
                </c:pt>
                <c:pt idx="15">
                  <c:v>0</c:v>
                </c:pt>
                <c:pt idx="16">
                  <c:v>2.8310967668874922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KY_Data2!$AQ$24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KY_Data2!$AQ$90:$AQ$105</c:f>
              <c:numCache>
                <c:ptCount val="16"/>
                <c:pt idx="0">
                  <c:v>1.2450984399187222</c:v>
                </c:pt>
                <c:pt idx="1">
                  <c:v>2.4895459365874766</c:v>
                </c:pt>
                <c:pt idx="2">
                  <c:v>1.4885652477392077</c:v>
                </c:pt>
                <c:pt idx="3">
                  <c:v>1.925257177751945</c:v>
                </c:pt>
                <c:pt idx="4">
                  <c:v>1.7104078589711709</c:v>
                </c:pt>
                <c:pt idx="5">
                  <c:v>3.0706438297722016</c:v>
                </c:pt>
                <c:pt idx="6">
                  <c:v>3.888708956784478</c:v>
                </c:pt>
                <c:pt idx="7">
                  <c:v>3.0872689693721256</c:v>
                </c:pt>
                <c:pt idx="8">
                  <c:v>2.880458805939452</c:v>
                </c:pt>
                <c:pt idx="9">
                  <c:v>4.312687981283998</c:v>
                </c:pt>
                <c:pt idx="10">
                  <c:v>3.955395792724603</c:v>
                </c:pt>
                <c:pt idx="11">
                  <c:v>3.8449315562948985</c:v>
                </c:pt>
                <c:pt idx="12">
                  <c:v>3.8648616120156216</c:v>
                </c:pt>
                <c:pt idx="13">
                  <c:v>15.717392015719453</c:v>
                </c:pt>
                <c:pt idx="14">
                  <c:v>3.889640658618523</c:v>
                </c:pt>
                <c:pt idx="15">
                  <c:v>2.9230030170474617</c:v>
                </c:pt>
              </c:numCache>
            </c:numRef>
          </c:yVal>
          <c:smooth val="0"/>
        </c:ser>
        <c:axId val="35462973"/>
        <c:axId val="50731302"/>
      </c:scatterChart>
      <c:valAx>
        <c:axId val="3546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731302"/>
        <c:crosses val="autoZero"/>
        <c:crossBetween val="midCat"/>
        <c:dispUnits/>
        <c:majorUnit val="1"/>
      </c:valAx>
      <c:valAx>
        <c:axId val="50731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4629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KENTUCKY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KY_Data2!$K$47:$K$63</c:f>
              <c:numCache>
                <c:ptCount val="17"/>
                <c:pt idx="0">
                  <c:v>396</c:v>
                </c:pt>
                <c:pt idx="1">
                  <c:v>659</c:v>
                </c:pt>
                <c:pt idx="2">
                  <c:v>665</c:v>
                </c:pt>
                <c:pt idx="3">
                  <c:v>700</c:v>
                </c:pt>
                <c:pt idx="4">
                  <c:v>571</c:v>
                </c:pt>
                <c:pt idx="5">
                  <c:v>926</c:v>
                </c:pt>
                <c:pt idx="6">
                  <c:v>876</c:v>
                </c:pt>
                <c:pt idx="7">
                  <c:v>916</c:v>
                </c:pt>
                <c:pt idx="8">
                  <c:v>1909</c:v>
                </c:pt>
                <c:pt idx="9">
                  <c:v>2643</c:v>
                </c:pt>
                <c:pt idx="10">
                  <c:v>1013</c:v>
                </c:pt>
                <c:pt idx="11">
                  <c:v>1045</c:v>
                </c:pt>
                <c:pt idx="12">
                  <c:v>1177</c:v>
                </c:pt>
                <c:pt idx="13">
                  <c:v>1376</c:v>
                </c:pt>
                <c:pt idx="14">
                  <c:v>1223</c:v>
                </c:pt>
                <c:pt idx="15">
                  <c:v>1103</c:v>
                </c:pt>
                <c:pt idx="16">
                  <c:v>1303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KY_Data2!$L$47:$L$63</c:f>
              <c:numCache>
                <c:ptCount val="17"/>
                <c:pt idx="0">
                  <c:v>169</c:v>
                </c:pt>
                <c:pt idx="1">
                  <c:v>278</c:v>
                </c:pt>
                <c:pt idx="2">
                  <c:v>303</c:v>
                </c:pt>
                <c:pt idx="3">
                  <c:v>310</c:v>
                </c:pt>
                <c:pt idx="4">
                  <c:v>294</c:v>
                </c:pt>
                <c:pt idx="5">
                  <c:v>387</c:v>
                </c:pt>
                <c:pt idx="6">
                  <c:v>444</c:v>
                </c:pt>
                <c:pt idx="7">
                  <c:v>432</c:v>
                </c:pt>
                <c:pt idx="8">
                  <c:v>866</c:v>
                </c:pt>
                <c:pt idx="9">
                  <c:v>1249</c:v>
                </c:pt>
                <c:pt idx="10">
                  <c:v>593</c:v>
                </c:pt>
                <c:pt idx="11">
                  <c:v>713</c:v>
                </c:pt>
                <c:pt idx="12">
                  <c:v>763</c:v>
                </c:pt>
                <c:pt idx="13">
                  <c:v>981</c:v>
                </c:pt>
                <c:pt idx="14">
                  <c:v>952</c:v>
                </c:pt>
                <c:pt idx="15">
                  <c:v>867</c:v>
                </c:pt>
                <c:pt idx="16">
                  <c:v>964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KY_Data2!$M$47:$M$63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6</c:v>
                </c:pt>
                <c:pt idx="14">
                  <c:v>2</c:v>
                </c:pt>
                <c:pt idx="15">
                  <c:v>4</c:v>
                </c:pt>
                <c:pt idx="16">
                  <c:v>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KY_Data2!$N$47:$N$63</c:f>
              <c:numCache>
                <c:ptCount val="17"/>
                <c:pt idx="0">
                  <c:v>565</c:v>
                </c:pt>
                <c:pt idx="1">
                  <c:v>937</c:v>
                </c:pt>
                <c:pt idx="2">
                  <c:v>968</c:v>
                </c:pt>
                <c:pt idx="3">
                  <c:v>1010</c:v>
                </c:pt>
                <c:pt idx="4">
                  <c:v>866</c:v>
                </c:pt>
                <c:pt idx="5">
                  <c:v>1313</c:v>
                </c:pt>
                <c:pt idx="6">
                  <c:v>1320</c:v>
                </c:pt>
                <c:pt idx="7">
                  <c:v>1348</c:v>
                </c:pt>
                <c:pt idx="8">
                  <c:v>2775</c:v>
                </c:pt>
                <c:pt idx="9">
                  <c:v>3906</c:v>
                </c:pt>
                <c:pt idx="10">
                  <c:v>1606</c:v>
                </c:pt>
                <c:pt idx="11">
                  <c:v>1758</c:v>
                </c:pt>
                <c:pt idx="12">
                  <c:v>1941</c:v>
                </c:pt>
                <c:pt idx="13">
                  <c:v>2363</c:v>
                </c:pt>
                <c:pt idx="14">
                  <c:v>2177</c:v>
                </c:pt>
                <c:pt idx="15">
                  <c:v>1974</c:v>
                </c:pt>
                <c:pt idx="16">
                  <c:v>2274</c:v>
                </c:pt>
              </c:numCache>
            </c:numRef>
          </c:yVal>
          <c:smooth val="0"/>
        </c:ser>
        <c:axId val="53928535"/>
        <c:axId val="15594768"/>
      </c:scatterChart>
      <c:valAx>
        <c:axId val="53928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594768"/>
        <c:crosses val="autoZero"/>
        <c:crossBetween val="midCat"/>
        <c:dispUnits/>
        <c:majorUnit val="1"/>
      </c:valAx>
      <c:valAx>
        <c:axId val="1559476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928535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KY_Data2!$B$47:$B$63</c:f>
              <c:numCache>
                <c:ptCount val="17"/>
                <c:pt idx="0">
                  <c:v>355</c:v>
                </c:pt>
                <c:pt idx="1">
                  <c:v>577</c:v>
                </c:pt>
                <c:pt idx="2">
                  <c:v>618</c:v>
                </c:pt>
                <c:pt idx="3">
                  <c:v>637</c:v>
                </c:pt>
                <c:pt idx="4">
                  <c:v>515</c:v>
                </c:pt>
                <c:pt idx="5">
                  <c:v>830</c:v>
                </c:pt>
                <c:pt idx="6">
                  <c:v>760</c:v>
                </c:pt>
                <c:pt idx="7">
                  <c:v>821</c:v>
                </c:pt>
                <c:pt idx="8">
                  <c:v>1818</c:v>
                </c:pt>
                <c:pt idx="9">
                  <c:v>2512</c:v>
                </c:pt>
                <c:pt idx="10">
                  <c:v>888</c:v>
                </c:pt>
                <c:pt idx="11">
                  <c:v>937</c:v>
                </c:pt>
                <c:pt idx="12">
                  <c:v>1062</c:v>
                </c:pt>
                <c:pt idx="13">
                  <c:v>954</c:v>
                </c:pt>
                <c:pt idx="14">
                  <c:v>1099</c:v>
                </c:pt>
                <c:pt idx="15">
                  <c:v>1019</c:v>
                </c:pt>
                <c:pt idx="16">
                  <c:v>1175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KY_Data2!$C$47:$C$63</c:f>
              <c:numCache>
                <c:ptCount val="17"/>
                <c:pt idx="0">
                  <c:v>164</c:v>
                </c:pt>
                <c:pt idx="1">
                  <c:v>268</c:v>
                </c:pt>
                <c:pt idx="2">
                  <c:v>295</c:v>
                </c:pt>
                <c:pt idx="3">
                  <c:v>302</c:v>
                </c:pt>
                <c:pt idx="4">
                  <c:v>287</c:v>
                </c:pt>
                <c:pt idx="5">
                  <c:v>370</c:v>
                </c:pt>
                <c:pt idx="6">
                  <c:v>417</c:v>
                </c:pt>
                <c:pt idx="7">
                  <c:v>413</c:v>
                </c:pt>
                <c:pt idx="8">
                  <c:v>850</c:v>
                </c:pt>
                <c:pt idx="9">
                  <c:v>1219</c:v>
                </c:pt>
                <c:pt idx="10">
                  <c:v>568</c:v>
                </c:pt>
                <c:pt idx="11">
                  <c:v>674</c:v>
                </c:pt>
                <c:pt idx="12">
                  <c:v>729</c:v>
                </c:pt>
                <c:pt idx="13">
                  <c:v>796</c:v>
                </c:pt>
                <c:pt idx="14">
                  <c:v>924</c:v>
                </c:pt>
                <c:pt idx="15">
                  <c:v>836</c:v>
                </c:pt>
                <c:pt idx="16">
                  <c:v>927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KY_Data2!$D$47:$D$63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KY_Data2!$E$47:$E$63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KY_Data2!$F$47:$F$63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  <c:pt idx="16">
                  <c:v>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KY_Data2!$G$46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KY_Data2!$G$47:$G$63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KY_Data2!$H$46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KY_Data2!$H$47:$H$63</c:f>
              <c:numCache>
                <c:ptCount val="17"/>
                <c:pt idx="0">
                  <c:v>565</c:v>
                </c:pt>
                <c:pt idx="1">
                  <c:v>937</c:v>
                </c:pt>
                <c:pt idx="2">
                  <c:v>968</c:v>
                </c:pt>
                <c:pt idx="3">
                  <c:v>1010</c:v>
                </c:pt>
                <c:pt idx="4">
                  <c:v>866</c:v>
                </c:pt>
                <c:pt idx="5">
                  <c:v>1313</c:v>
                </c:pt>
                <c:pt idx="6">
                  <c:v>1320</c:v>
                </c:pt>
                <c:pt idx="7">
                  <c:v>1348</c:v>
                </c:pt>
                <c:pt idx="8">
                  <c:v>2775</c:v>
                </c:pt>
                <c:pt idx="9">
                  <c:v>3906</c:v>
                </c:pt>
                <c:pt idx="10">
                  <c:v>1606</c:v>
                </c:pt>
                <c:pt idx="11">
                  <c:v>1758</c:v>
                </c:pt>
                <c:pt idx="12">
                  <c:v>1941</c:v>
                </c:pt>
                <c:pt idx="13">
                  <c:v>2363</c:v>
                </c:pt>
                <c:pt idx="14">
                  <c:v>2177</c:v>
                </c:pt>
                <c:pt idx="15">
                  <c:v>1974</c:v>
                </c:pt>
                <c:pt idx="16">
                  <c:v>2274</c:v>
                </c:pt>
              </c:numCache>
            </c:numRef>
          </c:yVal>
          <c:smooth val="0"/>
        </c:ser>
        <c:axId val="6135185"/>
        <c:axId val="55216666"/>
      </c:scatterChart>
      <c:valAx>
        <c:axId val="613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5216666"/>
        <c:crosses val="autoZero"/>
        <c:crossBetween val="midCat"/>
        <c:dispUnits/>
        <c:majorUnit val="1"/>
      </c:valAx>
      <c:valAx>
        <c:axId val="55216666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35185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KENTUCKY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KY_Data2!$AK$47:$AK$63</c:f>
              <c:numCache>
                <c:ptCount val="17"/>
                <c:pt idx="0">
                  <c:v>10.46342663958948</c:v>
                </c:pt>
                <c:pt idx="1">
                  <c:v>17.000248669148643</c:v>
                </c:pt>
                <c:pt idx="2">
                  <c:v>18.21685306516239</c:v>
                </c:pt>
                <c:pt idx="3">
                  <c:v>18.815075571917745</c:v>
                </c:pt>
                <c:pt idx="4">
                  <c:v>15.233103456435543</c:v>
                </c:pt>
                <c:pt idx="5">
                  <c:v>24.581449002378182</c:v>
                </c:pt>
                <c:pt idx="6">
                  <c:v>22.534649989444294</c:v>
                </c:pt>
                <c:pt idx="7">
                  <c:v>24.255230015507394</c:v>
                </c:pt>
                <c:pt idx="8">
                  <c:v>53.40271966127754</c:v>
                </c:pt>
                <c:pt idx="9">
                  <c:v>73.02342563587358</c:v>
                </c:pt>
                <c:pt idx="10">
                  <c:v>25.573598830295843</c:v>
                </c:pt>
                <c:pt idx="11">
                  <c:v>26.783412235302993</c:v>
                </c:pt>
                <c:pt idx="12">
                  <c:v>30.11838909158458</c:v>
                </c:pt>
                <c:pt idx="13">
                  <c:v>26.90015474638286</c:v>
                </c:pt>
                <c:pt idx="14">
                  <c:v>30.805117966223126</c:v>
                </c:pt>
                <c:pt idx="15">
                  <c:v>28.403080688999086</c:v>
                </c:pt>
                <c:pt idx="16">
                  <c:v>32.563621695519885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KY_Data2!$AL$47:$AL$63</c:f>
              <c:numCache>
                <c:ptCount val="17"/>
                <c:pt idx="0">
                  <c:v>63.244521057726054</c:v>
                </c:pt>
                <c:pt idx="1">
                  <c:v>103.5200686013589</c:v>
                </c:pt>
                <c:pt idx="2">
                  <c:v>113.78275593405999</c:v>
                </c:pt>
                <c:pt idx="3">
                  <c:v>116.61087106776174</c:v>
                </c:pt>
                <c:pt idx="4">
                  <c:v>110.755219387952</c:v>
                </c:pt>
                <c:pt idx="5">
                  <c:v>142.53959326134444</c:v>
                </c:pt>
                <c:pt idx="6">
                  <c:v>160.16346659804347</c:v>
                </c:pt>
                <c:pt idx="7">
                  <c:v>157.2350988334907</c:v>
                </c:pt>
                <c:pt idx="8">
                  <c:v>321.6297927568971</c:v>
                </c:pt>
                <c:pt idx="9">
                  <c:v>453.74009886248587</c:v>
                </c:pt>
                <c:pt idx="10">
                  <c:v>210.7583217997573</c:v>
                </c:pt>
                <c:pt idx="11">
                  <c:v>247.53657040652556</c:v>
                </c:pt>
                <c:pt idx="12">
                  <c:v>265.4664234134831</c:v>
                </c:pt>
                <c:pt idx="13">
                  <c:v>287.71569640933706</c:v>
                </c:pt>
                <c:pt idx="14">
                  <c:v>330.70274332957536</c:v>
                </c:pt>
                <c:pt idx="15">
                  <c:v>296.1524972811358</c:v>
                </c:pt>
                <c:pt idx="16">
                  <c:v>324.82891292692926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KY_Data2!$AR$47:$AR$63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2.303775888681549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27.247956403269757</c:v>
                </c:pt>
                <c:pt idx="10">
                  <c:v>0</c:v>
                </c:pt>
                <c:pt idx="11">
                  <c:v>0</c:v>
                </c:pt>
                <c:pt idx="12">
                  <c:v>1.8331133597301656</c:v>
                </c:pt>
                <c:pt idx="13">
                  <c:v>5.177680744205312</c:v>
                </c:pt>
                <c:pt idx="14">
                  <c:v>3.288283844661471</c:v>
                </c:pt>
                <c:pt idx="15">
                  <c:v>6.212723658051689</c:v>
                </c:pt>
                <c:pt idx="16">
                  <c:v>8.938813819406166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KY_Data2!$AQ$47:$AQ$63</c:f>
              <c:numCache>
                <c:ptCount val="17"/>
                <c:pt idx="0">
                  <c:v>15.293056925088651</c:v>
                </c:pt>
                <c:pt idx="1">
                  <c:v>25.355484158505057</c:v>
                </c:pt>
                <c:pt idx="2">
                  <c:v>26.198748360210057</c:v>
                </c:pt>
                <c:pt idx="3">
                  <c:v>27.387461260978373</c:v>
                </c:pt>
                <c:pt idx="4">
                  <c:v>23.5113207280799</c:v>
                </c:pt>
                <c:pt idx="5">
                  <c:v>35.67925087160089</c:v>
                </c:pt>
                <c:pt idx="6">
                  <c:v>35.89577498570288</c:v>
                </c:pt>
                <c:pt idx="7">
                  <c:v>36.50560149748794</c:v>
                </c:pt>
                <c:pt idx="8">
                  <c:v>74.70348772413065</c:v>
                </c:pt>
                <c:pt idx="9">
                  <c:v>103.98369910429197</c:v>
                </c:pt>
                <c:pt idx="10">
                  <c:v>42.34910428743809</c:v>
                </c:pt>
                <c:pt idx="11">
                  <c:v>45.98224269364919</c:v>
                </c:pt>
                <c:pt idx="12">
                  <c:v>50.34695563035115</c:v>
                </c:pt>
                <c:pt idx="13">
                  <c:v>60.88556939859847</c:v>
                </c:pt>
                <c:pt idx="14">
                  <c:v>55.70886653824029</c:v>
                </c:pt>
                <c:pt idx="15">
                  <c:v>50.173982223058175</c:v>
                </c:pt>
                <c:pt idx="16">
                  <c:v>57.412281532256536</c:v>
                </c:pt>
              </c:numCache>
            </c:numRef>
          </c:yVal>
          <c:smooth val="0"/>
        </c:ser>
        <c:axId val="27187947"/>
        <c:axId val="43364932"/>
      </c:scatterChart>
      <c:valAx>
        <c:axId val="2718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3364932"/>
        <c:crosses val="autoZero"/>
        <c:crossBetween val="midCat"/>
        <c:dispUnits/>
        <c:majorUnit val="1"/>
      </c:valAx>
      <c:valAx>
        <c:axId val="43364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1879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KY_Data2!$AK$47:$AK$63</c:f>
              <c:numCache>
                <c:ptCount val="17"/>
                <c:pt idx="0">
                  <c:v>10.46342663958948</c:v>
                </c:pt>
                <c:pt idx="1">
                  <c:v>17.000248669148643</c:v>
                </c:pt>
                <c:pt idx="2">
                  <c:v>18.21685306516239</c:v>
                </c:pt>
                <c:pt idx="3">
                  <c:v>18.815075571917745</c:v>
                </c:pt>
                <c:pt idx="4">
                  <c:v>15.233103456435543</c:v>
                </c:pt>
                <c:pt idx="5">
                  <c:v>24.581449002378182</c:v>
                </c:pt>
                <c:pt idx="6">
                  <c:v>22.534649989444294</c:v>
                </c:pt>
                <c:pt idx="7">
                  <c:v>24.255230015507394</c:v>
                </c:pt>
                <c:pt idx="8">
                  <c:v>53.40271966127754</c:v>
                </c:pt>
                <c:pt idx="9">
                  <c:v>73.02342563587358</c:v>
                </c:pt>
                <c:pt idx="10">
                  <c:v>25.573598830295843</c:v>
                </c:pt>
                <c:pt idx="11">
                  <c:v>26.783412235302993</c:v>
                </c:pt>
                <c:pt idx="12">
                  <c:v>30.11838909158458</c:v>
                </c:pt>
                <c:pt idx="13">
                  <c:v>26.90015474638286</c:v>
                </c:pt>
                <c:pt idx="14">
                  <c:v>30.805117966223126</c:v>
                </c:pt>
                <c:pt idx="15">
                  <c:v>28.403080688999086</c:v>
                </c:pt>
                <c:pt idx="16">
                  <c:v>32.563621695519885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KY_Data2!$AL$47:$AL$63</c:f>
              <c:numCache>
                <c:ptCount val="17"/>
                <c:pt idx="0">
                  <c:v>63.244521057726054</c:v>
                </c:pt>
                <c:pt idx="1">
                  <c:v>103.5200686013589</c:v>
                </c:pt>
                <c:pt idx="2">
                  <c:v>113.78275593405999</c:v>
                </c:pt>
                <c:pt idx="3">
                  <c:v>116.61087106776174</c:v>
                </c:pt>
                <c:pt idx="4">
                  <c:v>110.755219387952</c:v>
                </c:pt>
                <c:pt idx="5">
                  <c:v>142.53959326134444</c:v>
                </c:pt>
                <c:pt idx="6">
                  <c:v>160.16346659804347</c:v>
                </c:pt>
                <c:pt idx="7">
                  <c:v>157.2350988334907</c:v>
                </c:pt>
                <c:pt idx="8">
                  <c:v>321.6297927568971</c:v>
                </c:pt>
                <c:pt idx="9">
                  <c:v>453.74009886248587</c:v>
                </c:pt>
                <c:pt idx="10">
                  <c:v>210.7583217997573</c:v>
                </c:pt>
                <c:pt idx="11">
                  <c:v>247.53657040652556</c:v>
                </c:pt>
                <c:pt idx="12">
                  <c:v>265.4664234134831</c:v>
                </c:pt>
                <c:pt idx="13">
                  <c:v>287.71569640933706</c:v>
                </c:pt>
                <c:pt idx="14">
                  <c:v>330.70274332957536</c:v>
                </c:pt>
                <c:pt idx="15">
                  <c:v>296.1524972811358</c:v>
                </c:pt>
                <c:pt idx="16">
                  <c:v>324.82891292692926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KY_Data2!$AM$47:$AM$63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131.67795334838223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KY_Data2!$AN$47:$AN$63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4.032420662123473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KY_Data2!$AO$47:$AO$63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4.30551967622492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25.650891368475055</c:v>
                </c:pt>
                <c:pt idx="10">
                  <c:v>0</c:v>
                </c:pt>
                <c:pt idx="11">
                  <c:v>0</c:v>
                </c:pt>
                <c:pt idx="12">
                  <c:v>3.746862003072427</c:v>
                </c:pt>
                <c:pt idx="13">
                  <c:v>10.467550593161201</c:v>
                </c:pt>
                <c:pt idx="14">
                  <c:v>3.2745014571531486</c:v>
                </c:pt>
                <c:pt idx="15">
                  <c:v>12.100311583023263</c:v>
                </c:pt>
                <c:pt idx="16">
                  <c:v>16.986580601324953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KY_Data2!$AQ$24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KY_Data2!$AQ$47:$AQ$63</c:f>
              <c:numCache>
                <c:ptCount val="17"/>
                <c:pt idx="0">
                  <c:v>15.293056925088651</c:v>
                </c:pt>
                <c:pt idx="1">
                  <c:v>25.355484158505057</c:v>
                </c:pt>
                <c:pt idx="2">
                  <c:v>26.198748360210057</c:v>
                </c:pt>
                <c:pt idx="3">
                  <c:v>27.387461260978373</c:v>
                </c:pt>
                <c:pt idx="4">
                  <c:v>23.5113207280799</c:v>
                </c:pt>
                <c:pt idx="5">
                  <c:v>35.67925087160089</c:v>
                </c:pt>
                <c:pt idx="6">
                  <c:v>35.89577498570288</c:v>
                </c:pt>
                <c:pt idx="7">
                  <c:v>36.50560149748794</c:v>
                </c:pt>
                <c:pt idx="8">
                  <c:v>74.70348772413065</c:v>
                </c:pt>
                <c:pt idx="9">
                  <c:v>103.98369910429197</c:v>
                </c:pt>
                <c:pt idx="10">
                  <c:v>42.34910428743809</c:v>
                </c:pt>
                <c:pt idx="11">
                  <c:v>45.98224269364919</c:v>
                </c:pt>
                <c:pt idx="12">
                  <c:v>50.34695563035115</c:v>
                </c:pt>
                <c:pt idx="13">
                  <c:v>60.88556939859847</c:v>
                </c:pt>
                <c:pt idx="14">
                  <c:v>55.70886653824029</c:v>
                </c:pt>
                <c:pt idx="15">
                  <c:v>50.173982223058175</c:v>
                </c:pt>
                <c:pt idx="16">
                  <c:v>57.412281532256536</c:v>
                </c:pt>
              </c:numCache>
            </c:numRef>
          </c:yVal>
          <c:smooth val="0"/>
        </c:ser>
        <c:axId val="54740069"/>
        <c:axId val="22898574"/>
      </c:scatterChart>
      <c:valAx>
        <c:axId val="5474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898574"/>
        <c:crosses val="autoZero"/>
        <c:crossBetween val="midCat"/>
        <c:dispUnits/>
        <c:majorUnit val="1"/>
      </c:valAx>
      <c:valAx>
        <c:axId val="22898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740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KY_Data3!$L$4:$L$20</c:f>
              <c:numCache>
                <c:ptCount val="17"/>
                <c:pt idx="0">
                  <c:v>5.688567158988084</c:v>
                </c:pt>
                <c:pt idx="1">
                  <c:v>7.89612936452658</c:v>
                </c:pt>
                <c:pt idx="2">
                  <c:v>7.487185563998783</c:v>
                </c:pt>
                <c:pt idx="3">
                  <c:v>9.59952835301926</c:v>
                </c:pt>
                <c:pt idx="4">
                  <c:v>8.607442923927655</c:v>
                </c:pt>
                <c:pt idx="5">
                  <c:v>11.402238392669398</c:v>
                </c:pt>
                <c:pt idx="6">
                  <c:v>12.245803217948017</c:v>
                </c:pt>
                <c:pt idx="7">
                  <c:v>14.033172055257019</c:v>
                </c:pt>
                <c:pt idx="8">
                  <c:v>6.521124183060293</c:v>
                </c:pt>
                <c:pt idx="9">
                  <c:v>3.575589710673746</c:v>
                </c:pt>
                <c:pt idx="10">
                  <c:v>15.263521824388285</c:v>
                </c:pt>
                <c:pt idx="11">
                  <c:v>17.750799357655453</c:v>
                </c:pt>
                <c:pt idx="12">
                  <c:v>17.29963968537344</c:v>
                </c:pt>
                <c:pt idx="13">
                  <c:v>18.525578268735366</c:v>
                </c:pt>
                <c:pt idx="14">
                  <c:v>18.52791899515331</c:v>
                </c:pt>
                <c:pt idx="15">
                  <c:v>18.062017945506778</c:v>
                </c:pt>
                <c:pt idx="16">
                  <c:v>18.42962419363466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KY_Data3!$M$4:$M$20</c:f>
              <c:numCache>
                <c:ptCount val="17"/>
                <c:pt idx="0">
                  <c:v>27.38024997011311</c:v>
                </c:pt>
                <c:pt idx="1">
                  <c:v>22.403596936114983</c:v>
                </c:pt>
                <c:pt idx="2">
                  <c:v>23.52795970161919</c:v>
                </c:pt>
                <c:pt idx="3">
                  <c:v>37.454485078055924</c:v>
                </c:pt>
                <c:pt idx="4">
                  <c:v>32.030255084320615</c:v>
                </c:pt>
                <c:pt idx="5">
                  <c:v>39.29469868285711</c:v>
                </c:pt>
                <c:pt idx="6">
                  <c:v>41.09710054194401</c:v>
                </c:pt>
                <c:pt idx="7">
                  <c:v>46.8278865775287</c:v>
                </c:pt>
                <c:pt idx="8">
                  <c:v>26.48715940350917</c:v>
                </c:pt>
                <c:pt idx="9">
                  <c:v>15.633375022333393</c:v>
                </c:pt>
                <c:pt idx="10">
                  <c:v>64.93434210379849</c:v>
                </c:pt>
                <c:pt idx="11">
                  <c:v>74.55478307496246</c:v>
                </c:pt>
                <c:pt idx="12">
                  <c:v>84.11899013513661</c:v>
                </c:pt>
                <c:pt idx="13">
                  <c:v>70.12166470277812</c:v>
                </c:pt>
                <c:pt idx="14">
                  <c:v>79.81245861741915</c:v>
                </c:pt>
                <c:pt idx="15">
                  <c:v>88.2081002667498</c:v>
                </c:pt>
                <c:pt idx="16">
                  <c:v>64.47521033285328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KY_Data3!$N$4:$N$20</c:f>
              <c:numCache>
                <c:ptCount val="17"/>
                <c:pt idx="0">
                  <c:v>7.228755331549327</c:v>
                </c:pt>
                <c:pt idx="1">
                  <c:v>8.924281848530846</c:v>
                </c:pt>
                <c:pt idx="2">
                  <c:v>8.626050837835995</c:v>
                </c:pt>
                <c:pt idx="3">
                  <c:v>11.578888448659429</c:v>
                </c:pt>
                <c:pt idx="4">
                  <c:v>10.274936983591695</c:v>
                </c:pt>
                <c:pt idx="5">
                  <c:v>13.39344524239798</c:v>
                </c:pt>
                <c:pt idx="6">
                  <c:v>14.313464318047378</c:v>
                </c:pt>
                <c:pt idx="7">
                  <c:v>16.394786457906388</c:v>
                </c:pt>
                <c:pt idx="8">
                  <c:v>7.959439568227661</c:v>
                </c:pt>
                <c:pt idx="9">
                  <c:v>4.449060681952021</c:v>
                </c:pt>
                <c:pt idx="10">
                  <c:v>18.841028223058533</c:v>
                </c:pt>
                <c:pt idx="11">
                  <c:v>21.852607872720228</c:v>
                </c:pt>
                <c:pt idx="12">
                  <c:v>22.12752611626923</c:v>
                </c:pt>
                <c:pt idx="13">
                  <c:v>22.25936475801115</c:v>
                </c:pt>
                <c:pt idx="14">
                  <c:v>22.978980471505803</c:v>
                </c:pt>
                <c:pt idx="15">
                  <c:v>23.178737784650146</c:v>
                </c:pt>
                <c:pt idx="16">
                  <c:v>21.804442147858257</c:v>
                </c:pt>
              </c:numCache>
            </c:numRef>
          </c:yVal>
          <c:smooth val="1"/>
        </c:ser>
        <c:axId val="18221781"/>
        <c:axId val="29778302"/>
      </c:scatterChart>
      <c:valAx>
        <c:axId val="1822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778302"/>
        <c:crossesAt val="0"/>
        <c:crossBetween val="midCat"/>
        <c:dispUnits/>
        <c:majorUnit val="1"/>
      </c:valAx>
      <c:valAx>
        <c:axId val="297783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221781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KY_Data2!$Q$4:$Q$20</c:f>
              <c:numCache>
                <c:ptCount val="17"/>
                <c:pt idx="0">
                  <c:v>72.43243243243244</c:v>
                </c:pt>
                <c:pt idx="1">
                  <c:v>72.88851351351352</c:v>
                </c:pt>
                <c:pt idx="2">
                  <c:v>73.15622521808088</c:v>
                </c:pt>
                <c:pt idx="3">
                  <c:v>72.61595547309832</c:v>
                </c:pt>
                <c:pt idx="4">
                  <c:v>70.7901037509976</c:v>
                </c:pt>
                <c:pt idx="5">
                  <c:v>72.822695035461</c:v>
                </c:pt>
                <c:pt idx="6">
                  <c:v>71.29124447908548</c:v>
                </c:pt>
                <c:pt idx="7">
                  <c:v>71.52760584303046</c:v>
                </c:pt>
                <c:pt idx="8">
                  <c:v>69.73807296538821</c:v>
                </c:pt>
                <c:pt idx="9">
                  <c:v>68.21673240606187</c:v>
                </c:pt>
                <c:pt idx="10">
                  <c:v>67.09650582362728</c:v>
                </c:pt>
                <c:pt idx="11">
                  <c:v>62.95681063122923</c:v>
                </c:pt>
                <c:pt idx="12">
                  <c:v>62.86467776495797</c:v>
                </c:pt>
                <c:pt idx="13">
                  <c:v>62.36385045628495</c:v>
                </c:pt>
                <c:pt idx="14">
                  <c:v>60.85635758715464</c:v>
                </c:pt>
                <c:pt idx="15">
                  <c:v>60.46228710462287</c:v>
                </c:pt>
                <c:pt idx="16">
                  <c:v>64.80882352941177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KY_Data2!$R$4:$R$20</c:f>
              <c:numCache>
                <c:ptCount val="17"/>
                <c:pt idx="0">
                  <c:v>27.32732732732733</c:v>
                </c:pt>
                <c:pt idx="1">
                  <c:v>26.942567567567565</c:v>
                </c:pt>
                <c:pt idx="2">
                  <c:v>26.724821570182396</c:v>
                </c:pt>
                <c:pt idx="3">
                  <c:v>27.309833024118742</c:v>
                </c:pt>
                <c:pt idx="4">
                  <c:v>29.010375099760576</c:v>
                </c:pt>
                <c:pt idx="5">
                  <c:v>27.177304964539005</c:v>
                </c:pt>
                <c:pt idx="6">
                  <c:v>28.708755520914526</c:v>
                </c:pt>
                <c:pt idx="7">
                  <c:v>28.47239415696955</c:v>
                </c:pt>
                <c:pt idx="8">
                  <c:v>30.21515434985968</c:v>
                </c:pt>
                <c:pt idx="9">
                  <c:v>31.409591031762506</c:v>
                </c:pt>
                <c:pt idx="10">
                  <c:v>32.61231281198003</c:v>
                </c:pt>
                <c:pt idx="11">
                  <c:v>36.6186784791436</c:v>
                </c:pt>
                <c:pt idx="12">
                  <c:v>36.69029174221197</c:v>
                </c:pt>
                <c:pt idx="13">
                  <c:v>36.90020606417427</c:v>
                </c:pt>
                <c:pt idx="14">
                  <c:v>38.63734992043975</c:v>
                </c:pt>
                <c:pt idx="15">
                  <c:v>38.89902676399027</c:v>
                </c:pt>
                <c:pt idx="16">
                  <c:v>34.338235294117645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KY_Data2!$S$3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KY_Data2!$S$4:$S$20</c:f>
              <c:numCache>
                <c:ptCount val="17"/>
                <c:pt idx="0">
                  <c:v>0</c:v>
                </c:pt>
                <c:pt idx="1">
                  <c:v>0.04222972972972973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0.04677268475210477</c:v>
                </c:pt>
                <c:pt idx="9">
                  <c:v>0.1660784720780569</c:v>
                </c:pt>
                <c:pt idx="10">
                  <c:v>0</c:v>
                </c:pt>
                <c:pt idx="11">
                  <c:v>0.03691399040236249</c:v>
                </c:pt>
                <c:pt idx="12">
                  <c:v>0.032965221691115876</c:v>
                </c:pt>
                <c:pt idx="13">
                  <c:v>0.014718869590815427</c:v>
                </c:pt>
                <c:pt idx="14">
                  <c:v>0.04339649934905251</c:v>
                </c:pt>
                <c:pt idx="15">
                  <c:v>0.030413625304136254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KY_Data2!$T$3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KY_Data2!$T$4:$T$20</c:f>
              <c:numCache>
                <c:ptCount val="17"/>
                <c:pt idx="0">
                  <c:v>0.06006006006006006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0.03990422984836393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0.03691399040236249</c:v>
                </c:pt>
                <c:pt idx="12">
                  <c:v>0.016482610845557938</c:v>
                </c:pt>
                <c:pt idx="13">
                  <c:v>0.07359434795407713</c:v>
                </c:pt>
                <c:pt idx="14">
                  <c:v>0.04339649934905251</c:v>
                </c:pt>
                <c:pt idx="15">
                  <c:v>0.04562043795620438</c:v>
                </c:pt>
                <c:pt idx="16">
                  <c:v>0.07352941176470588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KY_Data2!$U$3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KY_Data2!$U$4:$U$20</c:f>
              <c:numCache>
                <c:ptCount val="17"/>
                <c:pt idx="0">
                  <c:v>0.18018018018018017</c:v>
                </c:pt>
                <c:pt idx="1">
                  <c:v>0.1266891891891892</c:v>
                </c:pt>
                <c:pt idx="2">
                  <c:v>0.11895321173671689</c:v>
                </c:pt>
                <c:pt idx="3">
                  <c:v>0.07421150278293136</c:v>
                </c:pt>
                <c:pt idx="4">
                  <c:v>0.1596169193934557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0.2075980900975711</c:v>
                </c:pt>
                <c:pt idx="10">
                  <c:v>0.2911813643926789</c:v>
                </c:pt>
                <c:pt idx="11">
                  <c:v>0.35068290882244374</c:v>
                </c:pt>
                <c:pt idx="12">
                  <c:v>0.3955826602933905</c:v>
                </c:pt>
                <c:pt idx="13">
                  <c:v>0.6476302619958787</c:v>
                </c:pt>
                <c:pt idx="14">
                  <c:v>0.4194994937075076</c:v>
                </c:pt>
                <c:pt idx="15">
                  <c:v>0.5626520681265207</c:v>
                </c:pt>
                <c:pt idx="16">
                  <c:v>0.7794117647058824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KY_Data2!$V$3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760575"/>
        <c:axId val="42845176"/>
      </c:scatterChart>
      <c:valAx>
        <c:axId val="4760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845176"/>
        <c:crosses val="autoZero"/>
        <c:crossBetween val="midCat"/>
        <c:dispUnits/>
        <c:majorUnit val="1"/>
      </c:valAx>
      <c:valAx>
        <c:axId val="4284517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605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KY_Data2!$R$4:$R$20</c:f>
              <c:numCache>
                <c:ptCount val="17"/>
                <c:pt idx="0">
                  <c:v>27.32732732732733</c:v>
                </c:pt>
                <c:pt idx="1">
                  <c:v>26.942567567567565</c:v>
                </c:pt>
                <c:pt idx="2">
                  <c:v>26.724821570182396</c:v>
                </c:pt>
                <c:pt idx="3">
                  <c:v>27.309833024118742</c:v>
                </c:pt>
                <c:pt idx="4">
                  <c:v>29.010375099760576</c:v>
                </c:pt>
                <c:pt idx="5">
                  <c:v>27.177304964539005</c:v>
                </c:pt>
                <c:pt idx="6">
                  <c:v>28.708755520914526</c:v>
                </c:pt>
                <c:pt idx="7">
                  <c:v>28.47239415696955</c:v>
                </c:pt>
                <c:pt idx="8">
                  <c:v>30.21515434985968</c:v>
                </c:pt>
                <c:pt idx="9">
                  <c:v>31.409591031762506</c:v>
                </c:pt>
                <c:pt idx="10">
                  <c:v>32.61231281198003</c:v>
                </c:pt>
                <c:pt idx="11">
                  <c:v>36.6186784791436</c:v>
                </c:pt>
                <c:pt idx="12">
                  <c:v>36.69029174221197</c:v>
                </c:pt>
                <c:pt idx="13">
                  <c:v>36.90020606417427</c:v>
                </c:pt>
                <c:pt idx="14">
                  <c:v>38.63734992043975</c:v>
                </c:pt>
                <c:pt idx="15">
                  <c:v>38.89902676399027</c:v>
                </c:pt>
                <c:pt idx="16">
                  <c:v>34.338235294117645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KY_Data2!$S$3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KY_Data2!$S$4:$S$20</c:f>
              <c:numCache>
                <c:ptCount val="17"/>
                <c:pt idx="0">
                  <c:v>0</c:v>
                </c:pt>
                <c:pt idx="1">
                  <c:v>0.04222972972972973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0.04677268475210477</c:v>
                </c:pt>
                <c:pt idx="9">
                  <c:v>0.1660784720780569</c:v>
                </c:pt>
                <c:pt idx="10">
                  <c:v>0</c:v>
                </c:pt>
                <c:pt idx="11">
                  <c:v>0.03691399040236249</c:v>
                </c:pt>
                <c:pt idx="12">
                  <c:v>0.032965221691115876</c:v>
                </c:pt>
                <c:pt idx="13">
                  <c:v>0.014718869590815427</c:v>
                </c:pt>
                <c:pt idx="14">
                  <c:v>0.04339649934905251</c:v>
                </c:pt>
                <c:pt idx="15">
                  <c:v>0.030413625304136254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KY_Data2!$T$3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KY_Data2!$T$4:$T$20</c:f>
              <c:numCache>
                <c:ptCount val="17"/>
                <c:pt idx="0">
                  <c:v>0.06006006006006006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0.03990422984836393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0.03691399040236249</c:v>
                </c:pt>
                <c:pt idx="12">
                  <c:v>0.016482610845557938</c:v>
                </c:pt>
                <c:pt idx="13">
                  <c:v>0.07359434795407713</c:v>
                </c:pt>
                <c:pt idx="14">
                  <c:v>0.04339649934905251</c:v>
                </c:pt>
                <c:pt idx="15">
                  <c:v>0.04562043795620438</c:v>
                </c:pt>
                <c:pt idx="16">
                  <c:v>0.07352941176470588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KY_Data2!$U$4:$U$20</c:f>
              <c:numCache>
                <c:ptCount val="17"/>
                <c:pt idx="0">
                  <c:v>0.18018018018018017</c:v>
                </c:pt>
                <c:pt idx="1">
                  <c:v>0.1266891891891892</c:v>
                </c:pt>
                <c:pt idx="2">
                  <c:v>0.11895321173671689</c:v>
                </c:pt>
                <c:pt idx="3">
                  <c:v>0.07421150278293136</c:v>
                </c:pt>
                <c:pt idx="4">
                  <c:v>0.1596169193934557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0.2075980900975711</c:v>
                </c:pt>
                <c:pt idx="10">
                  <c:v>0.2911813643926789</c:v>
                </c:pt>
                <c:pt idx="11">
                  <c:v>0.35068290882244374</c:v>
                </c:pt>
                <c:pt idx="12">
                  <c:v>0.3955826602933905</c:v>
                </c:pt>
                <c:pt idx="13">
                  <c:v>0.6476302619958787</c:v>
                </c:pt>
                <c:pt idx="14">
                  <c:v>0.4194994937075076</c:v>
                </c:pt>
                <c:pt idx="15">
                  <c:v>0.5626520681265207</c:v>
                </c:pt>
                <c:pt idx="16">
                  <c:v>0.7794117647058824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0062265"/>
        <c:axId val="47907202"/>
      </c:scatterChart>
      <c:valAx>
        <c:axId val="50062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47907202"/>
        <c:crosses val="autoZero"/>
        <c:crossBetween val="midCat"/>
        <c:dispUnits/>
        <c:majorUnit val="1"/>
      </c:valAx>
      <c:valAx>
        <c:axId val="47907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00622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KY_Data2!$D$4:$D$20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KY_Data2!$E$4:$E$20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KY_Data2!$F$3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KY_Data2!$F$4:$F$20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14</c:v>
                </c:pt>
                <c:pt idx="11">
                  <c:v>19</c:v>
                </c:pt>
                <c:pt idx="12">
                  <c:v>24</c:v>
                </c:pt>
                <c:pt idx="13">
                  <c:v>44</c:v>
                </c:pt>
                <c:pt idx="14">
                  <c:v>29</c:v>
                </c:pt>
                <c:pt idx="15">
                  <c:v>37</c:v>
                </c:pt>
                <c:pt idx="16">
                  <c:v>53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KY_Data2!$G$3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KY_Data2!$G$4:$G$20</c:f>
              <c:numCache>
                <c:ptCount val="17"/>
              </c:numCache>
            </c:numRef>
          </c:yVal>
          <c:smooth val="0"/>
        </c:ser>
        <c:axId val="28511635"/>
        <c:axId val="55278124"/>
      </c:scatterChart>
      <c:valAx>
        <c:axId val="2851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278124"/>
        <c:crosses val="autoZero"/>
        <c:crossBetween val="midCat"/>
        <c:dispUnits/>
        <c:majorUnit val="1"/>
      </c:valAx>
      <c:valAx>
        <c:axId val="5527812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51163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KY_Data2!$AM$4:$AM$20</c:f>
              <c:numCache>
                <c:ptCount val="17"/>
                <c:pt idx="0">
                  <c:v>0</c:v>
                </c:pt>
                <c:pt idx="1">
                  <c:v>24.443901246638962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37.54458419373005</c:v>
                </c:pt>
                <c:pt idx="9">
                  <c:v>150.48908954100827</c:v>
                </c:pt>
                <c:pt idx="10">
                  <c:v>0</c:v>
                </c:pt>
                <c:pt idx="11">
                  <c:v>37.50937734433609</c:v>
                </c:pt>
                <c:pt idx="12">
                  <c:v>37.13330857779428</c:v>
                </c:pt>
                <c:pt idx="13">
                  <c:v>18.358729575913348</c:v>
                </c:pt>
                <c:pt idx="14">
                  <c:v>54.70459518599562</c:v>
                </c:pt>
                <c:pt idx="15">
                  <c:v>37.12641544458883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KY_Data2!$AN$4:$AN$20</c:f>
              <c:numCache>
                <c:ptCount val="17"/>
                <c:pt idx="0">
                  <c:v>7.681081496274676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6.492241771083555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9.336632276737781</c:v>
                </c:pt>
                <c:pt idx="12">
                  <c:v>4.448992303243315</c:v>
                </c:pt>
                <c:pt idx="13">
                  <c:v>20.978434169673577</c:v>
                </c:pt>
                <c:pt idx="14">
                  <c:v>12.097261986370418</c:v>
                </c:pt>
                <c:pt idx="15">
                  <c:v>11.56515034695451</c:v>
                </c:pt>
                <c:pt idx="16">
                  <c:v>18.897161646320722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KY_Data2!$AO$3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KY_Data2!$AO$4:$AO$20</c:f>
              <c:numCache>
                <c:ptCount val="17"/>
                <c:pt idx="0">
                  <c:v>11.78735609602766</c:v>
                </c:pt>
                <c:pt idx="1">
                  <c:v>12.045773940975707</c:v>
                </c:pt>
                <c:pt idx="2">
                  <c:v>12.324883940676227</c:v>
                </c:pt>
                <c:pt idx="3">
                  <c:v>8.42034355001684</c:v>
                </c:pt>
                <c:pt idx="4">
                  <c:v>17.22207870489968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42.751485614125095</c:v>
                </c:pt>
                <c:pt idx="10">
                  <c:v>56.30177752754766</c:v>
                </c:pt>
                <c:pt idx="11">
                  <c:v>73.80073800738008</c:v>
                </c:pt>
                <c:pt idx="12">
                  <c:v>89.92468807373825</c:v>
                </c:pt>
                <c:pt idx="13">
                  <c:v>153.5240753663643</c:v>
                </c:pt>
                <c:pt idx="14">
                  <c:v>94.9605422574413</c:v>
                </c:pt>
                <c:pt idx="15">
                  <c:v>111.92788214296517</c:v>
                </c:pt>
                <c:pt idx="16">
                  <c:v>150.04812864503708</c:v>
                </c:pt>
              </c:numCache>
            </c:numRef>
          </c:yVal>
          <c:smooth val="0"/>
        </c:ser>
        <c:axId val="27741069"/>
        <c:axId val="48343030"/>
      </c:scatterChart>
      <c:valAx>
        <c:axId val="27741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343030"/>
        <c:crosses val="autoZero"/>
        <c:crossBetween val="midCat"/>
        <c:dispUnits/>
        <c:majorUnit val="1"/>
      </c:valAx>
      <c:valAx>
        <c:axId val="48343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741069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KY_Data2!$R$25:$R$41</c:f>
              <c:numCache>
                <c:ptCount val="17"/>
                <c:pt idx="0">
                  <c:v>26</c:v>
                </c:pt>
                <c:pt idx="1">
                  <c:v>25.157232704402517</c:v>
                </c:pt>
                <c:pt idx="2">
                  <c:v>23.873873873873876</c:v>
                </c:pt>
                <c:pt idx="3">
                  <c:v>25.281899109792285</c:v>
                </c:pt>
                <c:pt idx="4">
                  <c:v>26.402439024390244</c:v>
                </c:pt>
                <c:pt idx="5">
                  <c:v>25.81374321880651</c:v>
                </c:pt>
                <c:pt idx="6">
                  <c:v>26.13681296955318</c:v>
                </c:pt>
                <c:pt idx="7">
                  <c:v>26.681531029357114</c:v>
                </c:pt>
                <c:pt idx="8">
                  <c:v>28.381079280479682</c:v>
                </c:pt>
                <c:pt idx="9">
                  <c:v>28.979143798024147</c:v>
                </c:pt>
                <c:pt idx="10">
                  <c:v>30.449718925671455</c:v>
                </c:pt>
                <c:pt idx="11">
                  <c:v>34.72677595628415</c:v>
                </c:pt>
                <c:pt idx="12">
                  <c:v>35.45807077072225</c:v>
                </c:pt>
                <c:pt idx="13">
                  <c:v>34.4391785150079</c:v>
                </c:pt>
                <c:pt idx="14">
                  <c:v>36.2964527027027</c:v>
                </c:pt>
                <c:pt idx="15">
                  <c:v>36.74489352455454</c:v>
                </c:pt>
                <c:pt idx="16">
                  <c:v>30.291648254529385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KY_Data2!$S$24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KY_Data2!$S$25:$S$41</c:f>
              <c:numCache>
                <c:ptCount val="17"/>
                <c:pt idx="0">
                  <c:v>0</c:v>
                </c:pt>
                <c:pt idx="1">
                  <c:v>0.06988120195667365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0.13324450366422386</c:v>
                </c:pt>
                <c:pt idx="9">
                  <c:v>0.10976948408342481</c:v>
                </c:pt>
                <c:pt idx="10">
                  <c:v>0</c:v>
                </c:pt>
                <c:pt idx="11">
                  <c:v>0.0546448087431694</c:v>
                </c:pt>
                <c:pt idx="12">
                  <c:v>0.048473097430925836</c:v>
                </c:pt>
                <c:pt idx="13">
                  <c:v>0.022568269013766643</c:v>
                </c:pt>
                <c:pt idx="14">
                  <c:v>0.0633445945945946</c:v>
                </c:pt>
                <c:pt idx="15">
                  <c:v>0.0434593654932638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KY_Data2!$T$24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KY_Data2!$T$25:$T$41</c:f>
              <c:numCache>
                <c:ptCount val="17"/>
                <c:pt idx="0">
                  <c:v>0.09090909090909091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0.06097560975609756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0.0546448087431694</c:v>
                </c:pt>
                <c:pt idx="12">
                  <c:v>0.024236548715462918</c:v>
                </c:pt>
                <c:pt idx="13">
                  <c:v>0.11284134506883321</c:v>
                </c:pt>
                <c:pt idx="14">
                  <c:v>0.04222972972972973</c:v>
                </c:pt>
                <c:pt idx="15">
                  <c:v>0.0651890482398957</c:v>
                </c:pt>
                <c:pt idx="16">
                  <c:v>0.11047282368537341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KY_Data2!$U$24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KY_Data2!$U$25:$U$41</c:f>
              <c:numCache>
                <c:ptCount val="17"/>
                <c:pt idx="0">
                  <c:v>0.27272727272727276</c:v>
                </c:pt>
                <c:pt idx="1">
                  <c:v>0.20964360587002098</c:v>
                </c:pt>
                <c:pt idx="2">
                  <c:v>0.19305019305019305</c:v>
                </c:pt>
                <c:pt idx="3">
                  <c:v>0.11869436201780414</c:v>
                </c:pt>
                <c:pt idx="4">
                  <c:v>0.1829268292682927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0.3293084522502744</c:v>
                </c:pt>
                <c:pt idx="10">
                  <c:v>0.43722673329169265</c:v>
                </c:pt>
                <c:pt idx="11">
                  <c:v>0.5191256830601093</c:v>
                </c:pt>
                <c:pt idx="12">
                  <c:v>0.5574406204556471</c:v>
                </c:pt>
                <c:pt idx="13">
                  <c:v>0.8575942225231324</c:v>
                </c:pt>
                <c:pt idx="14">
                  <c:v>0.5912162162162162</c:v>
                </c:pt>
                <c:pt idx="15">
                  <c:v>0.7170795306388527</c:v>
                </c:pt>
                <c:pt idx="16">
                  <c:v>1.0163499779054352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KY_Data2!$V$24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32434087"/>
        <c:axId val="23471328"/>
      </c:scatterChart>
      <c:valAx>
        <c:axId val="3243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471328"/>
        <c:crosses val="autoZero"/>
        <c:crossBetween val="midCat"/>
        <c:dispUnits/>
        <c:majorUnit val="1"/>
      </c:valAx>
      <c:valAx>
        <c:axId val="2347132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434087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KENTUCKY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KY_Data2!$D$25:$D$41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KY_Data2!$E$25:$E$41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KY_Data2!$F$24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KY_Data2!$F$25:$F$41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14</c:v>
                </c:pt>
                <c:pt idx="11">
                  <c:v>19</c:v>
                </c:pt>
                <c:pt idx="12">
                  <c:v>23</c:v>
                </c:pt>
                <c:pt idx="13">
                  <c:v>38</c:v>
                </c:pt>
                <c:pt idx="14">
                  <c:v>28</c:v>
                </c:pt>
                <c:pt idx="15">
                  <c:v>33</c:v>
                </c:pt>
                <c:pt idx="16">
                  <c:v>46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KY_Data2!$G$24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KY_Data2!$G$25:$G$41</c:f>
              <c:numCache>
                <c:ptCount val="17"/>
              </c:numCache>
            </c:numRef>
          </c:yVal>
          <c:smooth val="0"/>
        </c:ser>
        <c:axId val="9915361"/>
        <c:axId val="22129386"/>
      </c:scatterChart>
      <c:valAx>
        <c:axId val="991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129386"/>
        <c:crosses val="autoZero"/>
        <c:crossBetween val="midCat"/>
        <c:dispUnits/>
        <c:majorUnit val="1"/>
      </c:valAx>
      <c:valAx>
        <c:axId val="22129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9153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KY_Data2!$AM$24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KY_Data2!$AM$25:$AM$41</c:f>
              <c:numCache>
                <c:ptCount val="17"/>
                <c:pt idx="0">
                  <c:v>0</c:v>
                </c:pt>
                <c:pt idx="1">
                  <c:v>24.443901246638962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37.54458419373005</c:v>
                </c:pt>
                <c:pt idx="9">
                  <c:v>18.811136192626034</c:v>
                </c:pt>
                <c:pt idx="10">
                  <c:v>0</c:v>
                </c:pt>
                <c:pt idx="11">
                  <c:v>37.50937734433609</c:v>
                </c:pt>
                <c:pt idx="12">
                  <c:v>37.13330857779428</c:v>
                </c:pt>
                <c:pt idx="13">
                  <c:v>18.358729575913348</c:v>
                </c:pt>
                <c:pt idx="14">
                  <c:v>54.70459518599562</c:v>
                </c:pt>
                <c:pt idx="15">
                  <c:v>37.12641544458883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KY_Data2!$AN$24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KY_Data2!$AN$25:$AN$41</c:f>
              <c:numCache>
                <c:ptCount val="17"/>
                <c:pt idx="0">
                  <c:v>7.681081496274676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6.492241771083555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9.336632276737781</c:v>
                </c:pt>
                <c:pt idx="12">
                  <c:v>4.448992303243315</c:v>
                </c:pt>
                <c:pt idx="13">
                  <c:v>20.978434169673577</c:v>
                </c:pt>
                <c:pt idx="14">
                  <c:v>8.064841324246945</c:v>
                </c:pt>
                <c:pt idx="15">
                  <c:v>11.56515034695451</c:v>
                </c:pt>
                <c:pt idx="16">
                  <c:v>18.897161646320722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KY_Data2!$AO$24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KY_Data2!$AO$25:$AO$41</c:f>
              <c:numCache>
                <c:ptCount val="17"/>
                <c:pt idx="0">
                  <c:v>11.78735609602766</c:v>
                </c:pt>
                <c:pt idx="1">
                  <c:v>12.045773940975707</c:v>
                </c:pt>
                <c:pt idx="2">
                  <c:v>12.324883940676227</c:v>
                </c:pt>
                <c:pt idx="3">
                  <c:v>8.42034355001684</c:v>
                </c:pt>
                <c:pt idx="4">
                  <c:v>12.916559028674762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12.825445684237527</c:v>
                </c:pt>
                <c:pt idx="10">
                  <c:v>56.30177752754766</c:v>
                </c:pt>
                <c:pt idx="11">
                  <c:v>73.80073800738008</c:v>
                </c:pt>
                <c:pt idx="12">
                  <c:v>86.17782607066582</c:v>
                </c:pt>
                <c:pt idx="13">
                  <c:v>132.58897418004187</c:v>
                </c:pt>
                <c:pt idx="14">
                  <c:v>91.68604080028815</c:v>
                </c:pt>
                <c:pt idx="15">
                  <c:v>99.82757055994192</c:v>
                </c:pt>
                <c:pt idx="16">
                  <c:v>130.23045127682465</c:v>
                </c:pt>
              </c:numCache>
            </c:numRef>
          </c:yVal>
          <c:smooth val="0"/>
        </c:ser>
        <c:axId val="64946747"/>
        <c:axId val="47649812"/>
      </c:scatterChart>
      <c:valAx>
        <c:axId val="64946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649812"/>
        <c:crosses val="autoZero"/>
        <c:crossBetween val="midCat"/>
        <c:dispUnits/>
        <c:majorUnit val="1"/>
      </c:valAx>
      <c:valAx>
        <c:axId val="47649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9467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KY_Data1!$E$5:$E$21</c:f>
              <c:numCache>
                <c:ptCount val="17"/>
                <c:pt idx="0">
                  <c:v>323</c:v>
                </c:pt>
                <c:pt idx="1">
                  <c:v>304</c:v>
                </c:pt>
                <c:pt idx="2">
                  <c:v>322</c:v>
                </c:pt>
                <c:pt idx="3">
                  <c:v>357</c:v>
                </c:pt>
                <c:pt idx="4">
                  <c:v>320</c:v>
                </c:pt>
                <c:pt idx="5">
                  <c:v>444</c:v>
                </c:pt>
                <c:pt idx="6">
                  <c:v>463</c:v>
                </c:pt>
                <c:pt idx="7">
                  <c:v>471</c:v>
                </c:pt>
                <c:pt idx="8">
                  <c:v>261</c:v>
                </c:pt>
                <c:pt idx="9">
                  <c:v>143</c:v>
                </c:pt>
                <c:pt idx="10">
                  <c:v>457</c:v>
                </c:pt>
                <c:pt idx="11">
                  <c:v>522</c:v>
                </c:pt>
                <c:pt idx="12">
                  <c:v>549</c:v>
                </c:pt>
                <c:pt idx="13">
                  <c:v>599</c:v>
                </c:pt>
                <c:pt idx="14">
                  <c:v>578</c:v>
                </c:pt>
                <c:pt idx="15">
                  <c:v>623</c:v>
                </c:pt>
                <c:pt idx="16">
                  <c:v>572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KY_Data1!$F$5:$F$21</c:f>
              <c:numCache>
                <c:ptCount val="17"/>
                <c:pt idx="0">
                  <c:v>117</c:v>
                </c:pt>
                <c:pt idx="1">
                  <c:v>131</c:v>
                </c:pt>
                <c:pt idx="2">
                  <c:v>116</c:v>
                </c:pt>
                <c:pt idx="3">
                  <c:v>125</c:v>
                </c:pt>
                <c:pt idx="4">
                  <c:v>129</c:v>
                </c:pt>
                <c:pt idx="5">
                  <c:v>170</c:v>
                </c:pt>
                <c:pt idx="6">
                  <c:v>160</c:v>
                </c:pt>
                <c:pt idx="7">
                  <c:v>152</c:v>
                </c:pt>
                <c:pt idx="8">
                  <c:v>86</c:v>
                </c:pt>
                <c:pt idx="9">
                  <c:v>29</c:v>
                </c:pt>
                <c:pt idx="10">
                  <c:v>205</c:v>
                </c:pt>
                <c:pt idx="11">
                  <c:v>222</c:v>
                </c:pt>
                <c:pt idx="12">
                  <c:v>238</c:v>
                </c:pt>
                <c:pt idx="13">
                  <c:v>269</c:v>
                </c:pt>
                <c:pt idx="14">
                  <c:v>266</c:v>
                </c:pt>
                <c:pt idx="15">
                  <c:v>272</c:v>
                </c:pt>
                <c:pt idx="16">
                  <c:v>234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KY_Data1!$G$5:$G$21</c:f>
              <c:numCache>
                <c:ptCount val="17"/>
                <c:pt idx="0">
                  <c:v>440</c:v>
                </c:pt>
                <c:pt idx="1">
                  <c:v>435</c:v>
                </c:pt>
                <c:pt idx="2">
                  <c:v>438</c:v>
                </c:pt>
                <c:pt idx="3">
                  <c:v>482</c:v>
                </c:pt>
                <c:pt idx="4">
                  <c:v>449</c:v>
                </c:pt>
                <c:pt idx="5">
                  <c:v>614</c:v>
                </c:pt>
                <c:pt idx="6">
                  <c:v>623</c:v>
                </c:pt>
                <c:pt idx="7">
                  <c:v>623</c:v>
                </c:pt>
                <c:pt idx="8">
                  <c:v>347</c:v>
                </c:pt>
                <c:pt idx="9">
                  <c:v>172</c:v>
                </c:pt>
                <c:pt idx="10">
                  <c:v>662</c:v>
                </c:pt>
                <c:pt idx="11">
                  <c:v>744</c:v>
                </c:pt>
                <c:pt idx="12">
                  <c:v>787</c:v>
                </c:pt>
                <c:pt idx="13">
                  <c:v>868</c:v>
                </c:pt>
                <c:pt idx="14">
                  <c:v>844</c:v>
                </c:pt>
                <c:pt idx="15">
                  <c:v>895</c:v>
                </c:pt>
                <c:pt idx="16">
                  <c:v>806</c:v>
                </c:pt>
              </c:numCache>
            </c:numRef>
          </c:yVal>
          <c:smooth val="1"/>
        </c:ser>
        <c:axId val="66678127"/>
        <c:axId val="63232232"/>
      </c:scatterChart>
      <c:scatterChart>
        <c:scatterStyle val="lineMarker"/>
        <c:varyColors val="0"/>
        <c:ser>
          <c:idx val="5"/>
          <c:order val="3"/>
          <c:tx>
            <c:strRef>
              <c:f>KY_Data1!$A$23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KY_Data1!$F$28:$F$44</c:f>
              <c:numCache>
                <c:ptCount val="17"/>
                <c:pt idx="0">
                  <c:v>26.590909090909093</c:v>
                </c:pt>
                <c:pt idx="1">
                  <c:v>30.114942528735632</c:v>
                </c:pt>
                <c:pt idx="2">
                  <c:v>26.48401826484018</c:v>
                </c:pt>
                <c:pt idx="3">
                  <c:v>25.933609958506228</c:v>
                </c:pt>
                <c:pt idx="4">
                  <c:v>28.73051224944321</c:v>
                </c:pt>
                <c:pt idx="5">
                  <c:v>27.68729641693811</c:v>
                </c:pt>
                <c:pt idx="6">
                  <c:v>25.68218298555377</c:v>
                </c:pt>
                <c:pt idx="7">
                  <c:v>24.398073836276083</c:v>
                </c:pt>
                <c:pt idx="8">
                  <c:v>24.78386167146974</c:v>
                </c:pt>
                <c:pt idx="9">
                  <c:v>16.86046511627907</c:v>
                </c:pt>
                <c:pt idx="10">
                  <c:v>30.966767371601208</c:v>
                </c:pt>
                <c:pt idx="11">
                  <c:v>29.838709677419356</c:v>
                </c:pt>
                <c:pt idx="12">
                  <c:v>30.241423125794153</c:v>
                </c:pt>
                <c:pt idx="13">
                  <c:v>30.99078341013825</c:v>
                </c:pt>
                <c:pt idx="14">
                  <c:v>31.516587677725116</c:v>
                </c:pt>
                <c:pt idx="15">
                  <c:v>30.391061452513966</c:v>
                </c:pt>
                <c:pt idx="16">
                  <c:v>29.03225806451613</c:v>
                </c:pt>
              </c:numCache>
            </c:numRef>
          </c:yVal>
          <c:smooth val="0"/>
        </c:ser>
        <c:axId val="32219177"/>
        <c:axId val="21537138"/>
      </c:scatterChart>
      <c:valAx>
        <c:axId val="6667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3232232"/>
        <c:crossesAt val="0"/>
        <c:crossBetween val="midCat"/>
        <c:dispUnits/>
        <c:majorUnit val="1"/>
      </c:valAx>
      <c:valAx>
        <c:axId val="63232232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678127"/>
        <c:crosses val="autoZero"/>
        <c:crossBetween val="midCat"/>
        <c:dispUnits/>
        <c:majorUnit val="100"/>
      </c:valAx>
      <c:valAx>
        <c:axId val="32219177"/>
        <c:scaling>
          <c:orientation val="minMax"/>
        </c:scaling>
        <c:axPos val="b"/>
        <c:delete val="1"/>
        <c:majorTickMark val="in"/>
        <c:minorTickMark val="none"/>
        <c:tickLblPos val="nextTo"/>
        <c:crossAx val="21537138"/>
        <c:crosses val="max"/>
        <c:crossBetween val="midCat"/>
        <c:dispUnits/>
      </c:valAx>
      <c:valAx>
        <c:axId val="21537138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2191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KY_Data3!$L$24:$L$40</c:f>
              <c:numCache>
                <c:ptCount val="17"/>
                <c:pt idx="0">
                  <c:v>9.520244519964512</c:v>
                </c:pt>
                <c:pt idx="1">
                  <c:v>8.956803458268956</c:v>
                </c:pt>
                <c:pt idx="2">
                  <c:v>9.491628943337039</c:v>
                </c:pt>
                <c:pt idx="3">
                  <c:v>10.544712683162693</c:v>
                </c:pt>
                <c:pt idx="4">
                  <c:v>9.465229332154124</c:v>
                </c:pt>
                <c:pt idx="5">
                  <c:v>13.14959440609146</c:v>
                </c:pt>
                <c:pt idx="6">
                  <c:v>13.72834598041146</c:v>
                </c:pt>
                <c:pt idx="7">
                  <c:v>13.914997974791698</c:v>
                </c:pt>
                <c:pt idx="8">
                  <c:v>7.666727080084399</c:v>
                </c:pt>
                <c:pt idx="9">
                  <c:v>4.156986411596305</c:v>
                </c:pt>
                <c:pt idx="10">
                  <c:v>13.161187686312163</c:v>
                </c:pt>
                <c:pt idx="11">
                  <c:v>14.920961778898787</c:v>
                </c:pt>
                <c:pt idx="12">
                  <c:v>15.569675716836095</c:v>
                </c:pt>
                <c:pt idx="13">
                  <c:v>16.890139091282318</c:v>
                </c:pt>
                <c:pt idx="14">
                  <c:v>16.201417820270215</c:v>
                </c:pt>
                <c:pt idx="15">
                  <c:v>17.36518083341161</c:v>
                </c:pt>
                <c:pt idx="16">
                  <c:v>15.852248178584999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KY_Data3!$M$24:$M$40</c:f>
              <c:numCache>
                <c:ptCount val="17"/>
                <c:pt idx="0">
                  <c:v>45.11956685215822</c:v>
                </c:pt>
                <c:pt idx="1">
                  <c:v>50.601227562604535</c:v>
                </c:pt>
                <c:pt idx="2">
                  <c:v>44.74169385881682</c:v>
                </c:pt>
                <c:pt idx="3">
                  <c:v>48.2660890181133</c:v>
                </c:pt>
                <c:pt idx="4">
                  <c:v>49.78196272141396</c:v>
                </c:pt>
                <c:pt idx="5">
                  <c:v>65.49116447142852</c:v>
                </c:pt>
                <c:pt idx="6">
                  <c:v>61.45360828701908</c:v>
                </c:pt>
                <c:pt idx="7">
                  <c:v>57.8686078031249</c:v>
                </c:pt>
                <c:pt idx="8">
                  <c:v>32.541367267168404</c:v>
                </c:pt>
                <c:pt idx="9">
                  <c:v>10.794473229706389</c:v>
                </c:pt>
                <c:pt idx="10">
                  <c:v>76.06594360730679</c:v>
                </c:pt>
                <c:pt idx="11">
                  <c:v>81.53281695882593</c:v>
                </c:pt>
                <c:pt idx="12">
                  <c:v>86.66805044226197</c:v>
                </c:pt>
                <c:pt idx="13">
                  <c:v>97.23055569612018</c:v>
                </c:pt>
                <c:pt idx="14">
                  <c:v>95.20230489790805</c:v>
                </c:pt>
                <c:pt idx="15">
                  <c:v>96.35583643596766</c:v>
                </c:pt>
                <c:pt idx="16">
                  <c:v>81.99564792330253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KY_Data3!$N$24:$N$40</c:f>
              <c:numCache>
                <c:ptCount val="17"/>
                <c:pt idx="0">
                  <c:v>12.047925552582212</c:v>
                </c:pt>
                <c:pt idx="1">
                  <c:v>11.908167497272757</c:v>
                </c:pt>
                <c:pt idx="2">
                  <c:v>11.994318307848145</c:v>
                </c:pt>
                <c:pt idx="3">
                  <c:v>13.225175905814796</c:v>
                </c:pt>
                <c:pt idx="4">
                  <c:v>12.335418999017838</c:v>
                </c:pt>
                <c:pt idx="5">
                  <c:v>16.886191742982263</c:v>
                </c:pt>
                <c:pt idx="6">
                  <c:v>17.148631288737533</c:v>
                </c:pt>
                <c:pt idx="7">
                  <c:v>17.080187229557993</c:v>
                </c:pt>
                <c:pt idx="8">
                  <c:v>9.458649075941775</c:v>
                </c:pt>
                <c:pt idx="9">
                  <c:v>4.637808710883319</c:v>
                </c:pt>
                <c:pt idx="10">
                  <c:v>17.6918591257656</c:v>
                </c:pt>
                <c:pt idx="11">
                  <c:v>19.73099545789302</c:v>
                </c:pt>
                <c:pt idx="12">
                  <c:v>20.706733714035533</c:v>
                </c:pt>
                <c:pt idx="13">
                  <c:v>22.704028918864484</c:v>
                </c:pt>
                <c:pt idx="14">
                  <c:v>21.93920759949197</c:v>
                </c:pt>
                <c:pt idx="15">
                  <c:v>23.127057209879467</c:v>
                </c:pt>
                <c:pt idx="16">
                  <c:v>20.70009466569347</c:v>
                </c:pt>
              </c:numCache>
            </c:numRef>
          </c:yVal>
          <c:smooth val="1"/>
        </c:ser>
        <c:axId val="59616515"/>
        <c:axId val="66786588"/>
      </c:scatterChart>
      <c:valAx>
        <c:axId val="5961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786588"/>
        <c:crossesAt val="0"/>
        <c:crossBetween val="midCat"/>
        <c:dispUnits/>
        <c:majorUnit val="1"/>
      </c:valAx>
      <c:valAx>
        <c:axId val="66786588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61651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KY_Data1!$H$5:$H$21</c:f>
              <c:numCache>
                <c:ptCount val="17"/>
                <c:pt idx="0">
                  <c:v>134</c:v>
                </c:pt>
                <c:pt idx="1">
                  <c:v>165</c:v>
                </c:pt>
                <c:pt idx="2">
                  <c:v>203</c:v>
                </c:pt>
                <c:pt idx="3">
                  <c:v>204</c:v>
                </c:pt>
                <c:pt idx="4">
                  <c:v>170</c:v>
                </c:pt>
                <c:pt idx="5">
                  <c:v>242</c:v>
                </c:pt>
                <c:pt idx="6">
                  <c:v>305</c:v>
                </c:pt>
                <c:pt idx="7">
                  <c:v>286</c:v>
                </c:pt>
                <c:pt idx="8">
                  <c:v>181</c:v>
                </c:pt>
                <c:pt idx="9">
                  <c:v>105</c:v>
                </c:pt>
                <c:pt idx="10">
                  <c:v>334</c:v>
                </c:pt>
                <c:pt idx="11">
                  <c:v>292</c:v>
                </c:pt>
                <c:pt idx="12">
                  <c:v>361</c:v>
                </c:pt>
                <c:pt idx="13">
                  <c:v>383</c:v>
                </c:pt>
                <c:pt idx="14">
                  <c:v>426</c:v>
                </c:pt>
                <c:pt idx="15">
                  <c:v>369</c:v>
                </c:pt>
                <c:pt idx="16">
                  <c:v>395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KY_Data1!$I$5:$I$21</c:f>
              <c:numCache>
                <c:ptCount val="17"/>
                <c:pt idx="0">
                  <c:v>55</c:v>
                </c:pt>
                <c:pt idx="1">
                  <c:v>48</c:v>
                </c:pt>
                <c:pt idx="2">
                  <c:v>46</c:v>
                </c:pt>
                <c:pt idx="3">
                  <c:v>63</c:v>
                </c:pt>
                <c:pt idx="4">
                  <c:v>72</c:v>
                </c:pt>
                <c:pt idx="5">
                  <c:v>93</c:v>
                </c:pt>
                <c:pt idx="6">
                  <c:v>96</c:v>
                </c:pt>
                <c:pt idx="7">
                  <c:v>97</c:v>
                </c:pt>
                <c:pt idx="8">
                  <c:v>56</c:v>
                </c:pt>
                <c:pt idx="9">
                  <c:v>48</c:v>
                </c:pt>
                <c:pt idx="10">
                  <c:v>122</c:v>
                </c:pt>
                <c:pt idx="11">
                  <c:v>131</c:v>
                </c:pt>
                <c:pt idx="12">
                  <c:v>149</c:v>
                </c:pt>
                <c:pt idx="13">
                  <c:v>151</c:v>
                </c:pt>
                <c:pt idx="14">
                  <c:v>161</c:v>
                </c:pt>
                <c:pt idx="15">
                  <c:v>151</c:v>
                </c:pt>
                <c:pt idx="16">
                  <c:v>122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KY_Data1!$J$5:$J$21</c:f>
              <c:numCache>
                <c:ptCount val="17"/>
                <c:pt idx="0">
                  <c:v>189</c:v>
                </c:pt>
                <c:pt idx="1">
                  <c:v>213</c:v>
                </c:pt>
                <c:pt idx="2">
                  <c:v>249</c:v>
                </c:pt>
                <c:pt idx="3">
                  <c:v>267</c:v>
                </c:pt>
                <c:pt idx="4">
                  <c:v>242</c:v>
                </c:pt>
                <c:pt idx="5">
                  <c:v>335</c:v>
                </c:pt>
                <c:pt idx="6">
                  <c:v>401</c:v>
                </c:pt>
                <c:pt idx="7">
                  <c:v>383</c:v>
                </c:pt>
                <c:pt idx="8">
                  <c:v>237</c:v>
                </c:pt>
                <c:pt idx="9">
                  <c:v>153</c:v>
                </c:pt>
                <c:pt idx="10">
                  <c:v>456</c:v>
                </c:pt>
                <c:pt idx="11">
                  <c:v>423</c:v>
                </c:pt>
                <c:pt idx="12">
                  <c:v>510</c:v>
                </c:pt>
                <c:pt idx="13">
                  <c:v>534</c:v>
                </c:pt>
                <c:pt idx="14">
                  <c:v>587</c:v>
                </c:pt>
                <c:pt idx="15">
                  <c:v>520</c:v>
                </c:pt>
                <c:pt idx="16">
                  <c:v>517</c:v>
                </c:pt>
              </c:numCache>
            </c:numRef>
          </c:yVal>
          <c:smooth val="1"/>
        </c:ser>
        <c:axId val="64208381"/>
        <c:axId val="41004518"/>
      </c:scatterChart>
      <c:scatterChart>
        <c:scatterStyle val="lineMarker"/>
        <c:varyColors val="0"/>
        <c:ser>
          <c:idx val="5"/>
          <c:order val="3"/>
          <c:tx>
            <c:strRef>
              <c:f>KY_Data1!$A$23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KY_Data1!$I$28:$I$44</c:f>
              <c:numCache>
                <c:ptCount val="17"/>
                <c:pt idx="0">
                  <c:v>29.100529100529098</c:v>
                </c:pt>
                <c:pt idx="1">
                  <c:v>22.535211267605636</c:v>
                </c:pt>
                <c:pt idx="2">
                  <c:v>18.473895582329316</c:v>
                </c:pt>
                <c:pt idx="3">
                  <c:v>23.595505617977526</c:v>
                </c:pt>
                <c:pt idx="4">
                  <c:v>29.75206611570248</c:v>
                </c:pt>
                <c:pt idx="5">
                  <c:v>27.761194029850746</c:v>
                </c:pt>
                <c:pt idx="6">
                  <c:v>23.940149625935163</c:v>
                </c:pt>
                <c:pt idx="7">
                  <c:v>25.326370757180154</c:v>
                </c:pt>
                <c:pt idx="8">
                  <c:v>23.628691983122362</c:v>
                </c:pt>
                <c:pt idx="9">
                  <c:v>31.372549019607842</c:v>
                </c:pt>
                <c:pt idx="10">
                  <c:v>26.75438596491228</c:v>
                </c:pt>
                <c:pt idx="11">
                  <c:v>30.969267139479907</c:v>
                </c:pt>
                <c:pt idx="12">
                  <c:v>29.215686274509807</c:v>
                </c:pt>
                <c:pt idx="13">
                  <c:v>28.277153558052436</c:v>
                </c:pt>
                <c:pt idx="14">
                  <c:v>27.427597955706982</c:v>
                </c:pt>
                <c:pt idx="15">
                  <c:v>29.03846153846154</c:v>
                </c:pt>
                <c:pt idx="16">
                  <c:v>23.597678916827853</c:v>
                </c:pt>
              </c:numCache>
            </c:numRef>
          </c:yVal>
          <c:smooth val="0"/>
        </c:ser>
        <c:axId val="33496343"/>
        <c:axId val="33031632"/>
      </c:scatterChart>
      <c:valAx>
        <c:axId val="6420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004518"/>
        <c:crossesAt val="0"/>
        <c:crossBetween val="midCat"/>
        <c:dispUnits/>
        <c:majorUnit val="1"/>
      </c:valAx>
      <c:valAx>
        <c:axId val="4100451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208381"/>
        <c:crosses val="autoZero"/>
        <c:crossBetween val="midCat"/>
        <c:dispUnits/>
        <c:majorUnit val="100"/>
      </c:valAx>
      <c:valAx>
        <c:axId val="33496343"/>
        <c:scaling>
          <c:orientation val="minMax"/>
        </c:scaling>
        <c:axPos val="b"/>
        <c:delete val="1"/>
        <c:majorTickMark val="in"/>
        <c:minorTickMark val="none"/>
        <c:tickLblPos val="nextTo"/>
        <c:crossAx val="33031632"/>
        <c:crosses val="max"/>
        <c:crossBetween val="midCat"/>
        <c:dispUnits/>
      </c:valAx>
      <c:valAx>
        <c:axId val="33031632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496343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KY_Data3!$L$44:$L$60</c:f>
              <c:numCache>
                <c:ptCount val="17"/>
                <c:pt idx="0">
                  <c:v>3.94957512592955</c:v>
                </c:pt>
                <c:pt idx="1">
                  <c:v>4.861422929652559</c:v>
                </c:pt>
                <c:pt idx="2">
                  <c:v>5.98385302949509</c:v>
                </c:pt>
                <c:pt idx="3">
                  <c:v>6.025550104664396</c:v>
                </c:pt>
                <c:pt idx="4">
                  <c:v>5.028403082706879</c:v>
                </c:pt>
                <c:pt idx="5">
                  <c:v>7.1671212753921925</c:v>
                </c:pt>
                <c:pt idx="6">
                  <c:v>9.043510851026987</c:v>
                </c:pt>
                <c:pt idx="7">
                  <c:v>8.449446753270541</c:v>
                </c:pt>
                <c:pt idx="8">
                  <c:v>5.316772419522131</c:v>
                </c:pt>
                <c:pt idx="9">
                  <c:v>3.0523326798434414</c:v>
                </c:pt>
                <c:pt idx="10">
                  <c:v>9.618898659142808</c:v>
                </c:pt>
                <c:pt idx="11">
                  <c:v>8.346591646433804</c:v>
                </c:pt>
                <c:pt idx="12">
                  <c:v>10.237983485934116</c:v>
                </c:pt>
                <c:pt idx="13">
                  <c:v>10.799538016629597</c:v>
                </c:pt>
                <c:pt idx="14">
                  <c:v>11.940837355424069</c:v>
                </c:pt>
                <c:pt idx="15">
                  <c:v>10.285315774524694</c:v>
                </c:pt>
                <c:pt idx="16">
                  <c:v>10.946919633813067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KY_Data3!$M$44:$M$60</c:f>
              <c:numCache>
                <c:ptCount val="17"/>
                <c:pt idx="0">
                  <c:v>21.21005279374959</c:v>
                </c:pt>
                <c:pt idx="1">
                  <c:v>18.540907809198607</c:v>
                </c:pt>
                <c:pt idx="2">
                  <c:v>17.74239584056529</c:v>
                </c:pt>
                <c:pt idx="3">
                  <c:v>24.3261088651291</c:v>
                </c:pt>
                <c:pt idx="4">
                  <c:v>27.785281518928727</c:v>
                </c:pt>
                <c:pt idx="5">
                  <c:v>35.82751938731089</c:v>
                </c:pt>
                <c:pt idx="6">
                  <c:v>36.87216497221144</c:v>
                </c:pt>
                <c:pt idx="7">
                  <c:v>36.92930892699418</c:v>
                </c:pt>
                <c:pt idx="8">
                  <c:v>21.189727522807335</c:v>
                </c:pt>
                <c:pt idx="9">
                  <c:v>17.866714311238162</c:v>
                </c:pt>
                <c:pt idx="10">
                  <c:v>45.26851278093379</c:v>
                </c:pt>
                <c:pt idx="11">
                  <c:v>48.111707304532416</c:v>
                </c:pt>
                <c:pt idx="12">
                  <c:v>54.25856939452534</c:v>
                </c:pt>
                <c:pt idx="13">
                  <c:v>54.57923386659534</c:v>
                </c:pt>
                <c:pt idx="14">
                  <c:v>57.6224477013654</c:v>
                </c:pt>
                <c:pt idx="15">
                  <c:v>53.49165919790851</c:v>
                </c:pt>
                <c:pt idx="16">
                  <c:v>42.74986772069619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KY_Data3!$N$44:$N$60</c:f>
              <c:numCache>
                <c:ptCount val="17"/>
                <c:pt idx="0">
                  <c:v>5.175131657813723</c:v>
                </c:pt>
                <c:pt idx="1">
                  <c:v>5.8308958090094185</c:v>
                </c:pt>
                <c:pt idx="2">
                  <c:v>6.818687805146548</c:v>
                </c:pt>
                <c:pt idx="3">
                  <c:v>7.325979184341391</c:v>
                </c:pt>
                <c:pt idx="4">
                  <c:v>6.648488636441685</c:v>
                </c:pt>
                <c:pt idx="5">
                  <c:v>9.21315021807664</c:v>
                </c:pt>
                <c:pt idx="6">
                  <c:v>11.037883060648076</c:v>
                </c:pt>
                <c:pt idx="7">
                  <c:v>10.500339821702585</c:v>
                </c:pt>
                <c:pt idx="8">
                  <c:v>6.460230060513547</c:v>
                </c:pt>
                <c:pt idx="9">
                  <c:v>4.125492632355511</c:v>
                </c:pt>
                <c:pt idx="10">
                  <c:v>12.186537403850625</c:v>
                </c:pt>
                <c:pt idx="11">
                  <c:v>11.218025643398855</c:v>
                </c:pt>
                <c:pt idx="12">
                  <c:v>13.418594909984908</c:v>
                </c:pt>
                <c:pt idx="13">
                  <c:v>13.967685993863634</c:v>
                </c:pt>
                <c:pt idx="14">
                  <c:v>15.258666896803062</c:v>
                </c:pt>
                <c:pt idx="15">
                  <c:v>13.436949440376896</c:v>
                </c:pt>
                <c:pt idx="16">
                  <c:v>13.277852285562686</c:v>
                </c:pt>
              </c:numCache>
            </c:numRef>
          </c:yVal>
          <c:smooth val="1"/>
        </c:ser>
        <c:axId val="28849233"/>
        <c:axId val="58316506"/>
      </c:scatterChart>
      <c:valAx>
        <c:axId val="2884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316506"/>
        <c:crossesAt val="0"/>
        <c:crossBetween val="midCat"/>
        <c:dispUnits/>
        <c:majorUnit val="1"/>
      </c:valAx>
      <c:valAx>
        <c:axId val="5831650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84923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KENTUCKY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KY_Data1!$B$4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KY_Data1!$K$5:$K$21</c:f>
              <c:numCache>
                <c:ptCount val="17"/>
                <c:pt idx="0">
                  <c:v>78</c:v>
                </c:pt>
                <c:pt idx="1">
                  <c:v>129</c:v>
                </c:pt>
                <c:pt idx="2">
                  <c:v>119</c:v>
                </c:pt>
                <c:pt idx="3">
                  <c:v>136</c:v>
                </c:pt>
                <c:pt idx="4">
                  <c:v>150</c:v>
                </c:pt>
                <c:pt idx="5">
                  <c:v>232</c:v>
                </c:pt>
                <c:pt idx="6">
                  <c:v>328</c:v>
                </c:pt>
                <c:pt idx="7">
                  <c:v>339</c:v>
                </c:pt>
                <c:pt idx="8">
                  <c:v>223</c:v>
                </c:pt>
                <c:pt idx="9">
                  <c:v>121</c:v>
                </c:pt>
                <c:pt idx="10">
                  <c:v>364</c:v>
                </c:pt>
                <c:pt idx="11">
                  <c:v>366</c:v>
                </c:pt>
                <c:pt idx="12">
                  <c:v>424</c:v>
                </c:pt>
                <c:pt idx="13">
                  <c:v>490</c:v>
                </c:pt>
                <c:pt idx="14">
                  <c:v>522</c:v>
                </c:pt>
                <c:pt idx="15">
                  <c:v>501</c:v>
                </c:pt>
                <c:pt idx="16">
                  <c:v>701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KY_Data1!$C$4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KY_Data1!$L$5:$L$21</c:f>
              <c:numCache>
                <c:ptCount val="17"/>
                <c:pt idx="0">
                  <c:v>19</c:v>
                </c:pt>
                <c:pt idx="1">
                  <c:v>42</c:v>
                </c:pt>
                <c:pt idx="2">
                  <c:v>52</c:v>
                </c:pt>
                <c:pt idx="3">
                  <c:v>47</c:v>
                </c:pt>
                <c:pt idx="4">
                  <c:v>58</c:v>
                </c:pt>
                <c:pt idx="5">
                  <c:v>83</c:v>
                </c:pt>
                <c:pt idx="6">
                  <c:v>182</c:v>
                </c:pt>
                <c:pt idx="7">
                  <c:v>223</c:v>
                </c:pt>
                <c:pt idx="8">
                  <c:v>162</c:v>
                </c:pt>
                <c:pt idx="9">
                  <c:v>115</c:v>
                </c:pt>
                <c:pt idx="10">
                  <c:v>364</c:v>
                </c:pt>
                <c:pt idx="11">
                  <c:v>537</c:v>
                </c:pt>
                <c:pt idx="12">
                  <c:v>685</c:v>
                </c:pt>
                <c:pt idx="13">
                  <c:v>703</c:v>
                </c:pt>
                <c:pt idx="14">
                  <c:v>800</c:v>
                </c:pt>
                <c:pt idx="15">
                  <c:v>756</c:v>
                </c:pt>
                <c:pt idx="16">
                  <c:v>605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KY_Data1!$D$4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KY_Data1!$M$5:$M$21</c:f>
              <c:numCache>
                <c:ptCount val="17"/>
                <c:pt idx="0">
                  <c:v>97</c:v>
                </c:pt>
                <c:pt idx="1">
                  <c:v>171</c:v>
                </c:pt>
                <c:pt idx="2">
                  <c:v>171</c:v>
                </c:pt>
                <c:pt idx="3">
                  <c:v>183</c:v>
                </c:pt>
                <c:pt idx="4">
                  <c:v>208</c:v>
                </c:pt>
                <c:pt idx="5">
                  <c:v>315</c:v>
                </c:pt>
                <c:pt idx="6">
                  <c:v>510</c:v>
                </c:pt>
                <c:pt idx="7">
                  <c:v>562</c:v>
                </c:pt>
                <c:pt idx="8">
                  <c:v>385</c:v>
                </c:pt>
                <c:pt idx="9">
                  <c:v>236</c:v>
                </c:pt>
                <c:pt idx="10">
                  <c:v>728</c:v>
                </c:pt>
                <c:pt idx="11">
                  <c:v>903</c:v>
                </c:pt>
                <c:pt idx="12">
                  <c:v>1109</c:v>
                </c:pt>
                <c:pt idx="13">
                  <c:v>1193</c:v>
                </c:pt>
                <c:pt idx="14">
                  <c:v>1322</c:v>
                </c:pt>
                <c:pt idx="15">
                  <c:v>1257</c:v>
                </c:pt>
                <c:pt idx="16">
                  <c:v>1306</c:v>
                </c:pt>
              </c:numCache>
            </c:numRef>
          </c:yVal>
          <c:smooth val="1"/>
        </c:ser>
        <c:axId val="55086507"/>
        <c:axId val="26016516"/>
      </c:scatterChart>
      <c:scatterChart>
        <c:scatterStyle val="lineMarker"/>
        <c:varyColors val="0"/>
        <c:ser>
          <c:idx val="5"/>
          <c:order val="3"/>
          <c:tx>
            <c:strRef>
              <c:f>KY_Data1!$A$23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KY_Data1!$L$28:$L$44</c:f>
              <c:numCache>
                <c:ptCount val="17"/>
                <c:pt idx="0">
                  <c:v>19.587628865979383</c:v>
                </c:pt>
                <c:pt idx="1">
                  <c:v>24.561403508771928</c:v>
                </c:pt>
                <c:pt idx="2">
                  <c:v>30.409356725146196</c:v>
                </c:pt>
                <c:pt idx="3">
                  <c:v>25.683060109289617</c:v>
                </c:pt>
                <c:pt idx="4">
                  <c:v>27.884615384615387</c:v>
                </c:pt>
                <c:pt idx="5">
                  <c:v>26.34920634920635</c:v>
                </c:pt>
                <c:pt idx="6">
                  <c:v>35.68627450980392</c:v>
                </c:pt>
                <c:pt idx="7">
                  <c:v>39.679715302491104</c:v>
                </c:pt>
                <c:pt idx="8">
                  <c:v>42.077922077922075</c:v>
                </c:pt>
                <c:pt idx="9">
                  <c:v>48.728813559322035</c:v>
                </c:pt>
                <c:pt idx="10">
                  <c:v>50</c:v>
                </c:pt>
                <c:pt idx="11">
                  <c:v>59.46843853820598</c:v>
                </c:pt>
                <c:pt idx="12">
                  <c:v>61.76735798016231</c:v>
                </c:pt>
                <c:pt idx="13">
                  <c:v>58.92707460184409</c:v>
                </c:pt>
                <c:pt idx="14">
                  <c:v>60.514372163388806</c:v>
                </c:pt>
                <c:pt idx="15">
                  <c:v>60.14319809069213</c:v>
                </c:pt>
                <c:pt idx="16">
                  <c:v>46.324655436447166</c:v>
                </c:pt>
              </c:numCache>
            </c:numRef>
          </c:yVal>
          <c:smooth val="0"/>
        </c:ser>
        <c:axId val="32822053"/>
        <c:axId val="26963022"/>
      </c:scatterChart>
      <c:valAx>
        <c:axId val="5508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016516"/>
        <c:crossesAt val="0"/>
        <c:crossBetween val="midCat"/>
        <c:dispUnits/>
        <c:majorUnit val="1"/>
      </c:valAx>
      <c:valAx>
        <c:axId val="2601651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086507"/>
        <c:crosses val="autoZero"/>
        <c:crossBetween val="midCat"/>
        <c:dispUnits/>
        <c:majorUnit val="200"/>
      </c:valAx>
      <c:valAx>
        <c:axId val="32822053"/>
        <c:scaling>
          <c:orientation val="minMax"/>
        </c:scaling>
        <c:axPos val="b"/>
        <c:delete val="1"/>
        <c:majorTickMark val="in"/>
        <c:minorTickMark val="none"/>
        <c:tickLblPos val="nextTo"/>
        <c:crossAx val="26963022"/>
        <c:crosses val="max"/>
        <c:crossBetween val="midCat"/>
        <c:dispUnits/>
      </c:valAx>
      <c:valAx>
        <c:axId val="26963022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82205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55" zoomScaleNormal="55" workbookViewId="0" topLeftCell="A69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0</v>
      </c>
    </row>
    <row r="2" ht="12.75">
      <c r="A2" s="4" t="str">
        <f>CONCATENATE("New Admissions by Race (BW Only) x Offense: ",$A$1)</f>
        <v>New Admissions by Race (BW Only) x Offense: KENTUCKY</v>
      </c>
    </row>
    <row r="3" spans="2:19" s="4" customFormat="1" ht="12.75">
      <c r="B3" s="30" t="s">
        <v>15</v>
      </c>
      <c r="C3" s="30"/>
      <c r="D3" s="30"/>
      <c r="E3" s="30" t="s">
        <v>16</v>
      </c>
      <c r="F3" s="30"/>
      <c r="G3" s="30"/>
      <c r="H3" s="30" t="s">
        <v>17</v>
      </c>
      <c r="I3" s="30"/>
      <c r="J3" s="30"/>
      <c r="K3" s="30" t="s">
        <v>18</v>
      </c>
      <c r="L3" s="30"/>
      <c r="M3" s="30"/>
      <c r="N3" s="30" t="s">
        <v>19</v>
      </c>
      <c r="O3" s="30"/>
      <c r="P3" s="30"/>
      <c r="Q3" s="30" t="s">
        <v>20</v>
      </c>
      <c r="R3" s="30"/>
      <c r="S3" s="30"/>
    </row>
    <row r="4" spans="1:19" s="12" customFormat="1" ht="12.75">
      <c r="A4" s="15" t="s">
        <v>26</v>
      </c>
      <c r="B4" s="16" t="s">
        <v>12</v>
      </c>
      <c r="C4" s="16" t="s">
        <v>13</v>
      </c>
      <c r="D4" s="17" t="s">
        <v>32</v>
      </c>
      <c r="E4" s="16" t="s">
        <v>12</v>
      </c>
      <c r="F4" s="16" t="s">
        <v>13</v>
      </c>
      <c r="G4" s="17" t="s">
        <v>32</v>
      </c>
      <c r="H4" s="16" t="s">
        <v>12</v>
      </c>
      <c r="I4" s="16" t="s">
        <v>13</v>
      </c>
      <c r="J4" s="17" t="s">
        <v>32</v>
      </c>
      <c r="K4" s="16" t="s">
        <v>12</v>
      </c>
      <c r="L4" s="16" t="s">
        <v>13</v>
      </c>
      <c r="M4" s="17" t="s">
        <v>32</v>
      </c>
      <c r="N4" s="16" t="s">
        <v>12</v>
      </c>
      <c r="O4" s="16" t="s">
        <v>13</v>
      </c>
      <c r="P4" s="17" t="s">
        <v>32</v>
      </c>
      <c r="Q4" s="16" t="s">
        <v>12</v>
      </c>
      <c r="R4" s="16" t="s">
        <v>13</v>
      </c>
      <c r="S4" s="17" t="s">
        <v>32</v>
      </c>
    </row>
    <row r="5" spans="1:19" ht="12.75">
      <c r="A5" s="9">
        <v>1983</v>
      </c>
      <c r="B5" s="8">
        <v>193</v>
      </c>
      <c r="C5" s="8">
        <v>71</v>
      </c>
      <c r="D5" s="10">
        <v>264</v>
      </c>
      <c r="E5">
        <v>323</v>
      </c>
      <c r="F5">
        <v>117</v>
      </c>
      <c r="G5" s="10">
        <v>440</v>
      </c>
      <c r="H5">
        <v>134</v>
      </c>
      <c r="I5">
        <v>55</v>
      </c>
      <c r="J5" s="10">
        <v>189</v>
      </c>
      <c r="K5">
        <v>78</v>
      </c>
      <c r="L5">
        <v>19</v>
      </c>
      <c r="M5" s="10">
        <v>97</v>
      </c>
      <c r="N5">
        <v>82</v>
      </c>
      <c r="O5">
        <v>24</v>
      </c>
      <c r="P5" s="10">
        <v>106</v>
      </c>
      <c r="Q5">
        <v>810</v>
      </c>
      <c r="R5">
        <v>286</v>
      </c>
      <c r="S5" s="10">
        <v>1096</v>
      </c>
    </row>
    <row r="6" spans="1:19" ht="12.75">
      <c r="A6" s="9">
        <v>1984</v>
      </c>
      <c r="B6" s="8">
        <v>268</v>
      </c>
      <c r="C6" s="8">
        <v>58</v>
      </c>
      <c r="D6" s="10">
        <v>326</v>
      </c>
      <c r="E6">
        <v>304</v>
      </c>
      <c r="F6">
        <v>131</v>
      </c>
      <c r="G6" s="10">
        <v>435</v>
      </c>
      <c r="H6">
        <v>165</v>
      </c>
      <c r="I6">
        <v>48</v>
      </c>
      <c r="J6" s="10">
        <v>213</v>
      </c>
      <c r="K6">
        <v>129</v>
      </c>
      <c r="L6">
        <v>42</v>
      </c>
      <c r="M6" s="10">
        <v>171</v>
      </c>
      <c r="N6">
        <v>201</v>
      </c>
      <c r="O6">
        <v>81</v>
      </c>
      <c r="P6" s="10">
        <v>282</v>
      </c>
      <c r="Q6">
        <v>1067</v>
      </c>
      <c r="R6">
        <v>360</v>
      </c>
      <c r="S6" s="10">
        <v>1427</v>
      </c>
    </row>
    <row r="7" spans="1:19" ht="12.75">
      <c r="A7" s="9">
        <v>1985</v>
      </c>
      <c r="B7" s="8">
        <v>254</v>
      </c>
      <c r="C7" s="8">
        <v>61</v>
      </c>
      <c r="D7" s="10">
        <v>315</v>
      </c>
      <c r="E7">
        <v>322</v>
      </c>
      <c r="F7">
        <v>116</v>
      </c>
      <c r="G7" s="10">
        <v>438</v>
      </c>
      <c r="H7">
        <v>203</v>
      </c>
      <c r="I7">
        <v>46</v>
      </c>
      <c r="J7" s="10">
        <v>249</v>
      </c>
      <c r="K7">
        <v>119</v>
      </c>
      <c r="L7">
        <v>52</v>
      </c>
      <c r="M7" s="10">
        <v>171</v>
      </c>
      <c r="N7">
        <v>282</v>
      </c>
      <c r="O7">
        <v>96</v>
      </c>
      <c r="P7" s="10">
        <v>378</v>
      </c>
      <c r="Q7">
        <v>1180</v>
      </c>
      <c r="R7">
        <v>371</v>
      </c>
      <c r="S7" s="10">
        <v>1551</v>
      </c>
    </row>
    <row r="8" spans="1:19" ht="12.75">
      <c r="A8" s="9">
        <v>1986</v>
      </c>
      <c r="B8" s="8">
        <v>325</v>
      </c>
      <c r="C8" s="8">
        <v>97</v>
      </c>
      <c r="D8" s="10">
        <v>422</v>
      </c>
      <c r="E8">
        <v>357</v>
      </c>
      <c r="F8">
        <v>125</v>
      </c>
      <c r="G8" s="10">
        <v>482</v>
      </c>
      <c r="H8">
        <v>204</v>
      </c>
      <c r="I8">
        <v>63</v>
      </c>
      <c r="J8" s="10">
        <v>267</v>
      </c>
      <c r="K8">
        <v>136</v>
      </c>
      <c r="L8">
        <v>47</v>
      </c>
      <c r="M8" s="10">
        <v>183</v>
      </c>
      <c r="N8">
        <v>235</v>
      </c>
      <c r="O8">
        <v>94</v>
      </c>
      <c r="P8" s="10">
        <v>329</v>
      </c>
      <c r="Q8">
        <v>1257</v>
      </c>
      <c r="R8">
        <v>426</v>
      </c>
      <c r="S8" s="10">
        <v>1683</v>
      </c>
    </row>
    <row r="9" spans="1:19" ht="12.75">
      <c r="A9" s="9">
        <v>1987</v>
      </c>
      <c r="B9" s="8">
        <v>291</v>
      </c>
      <c r="C9" s="8">
        <v>83</v>
      </c>
      <c r="D9" s="10">
        <v>374</v>
      </c>
      <c r="E9">
        <v>320</v>
      </c>
      <c r="F9">
        <v>129</v>
      </c>
      <c r="G9" s="10">
        <v>449</v>
      </c>
      <c r="H9">
        <v>170</v>
      </c>
      <c r="I9">
        <v>72</v>
      </c>
      <c r="J9" s="10">
        <v>242</v>
      </c>
      <c r="K9">
        <v>150</v>
      </c>
      <c r="L9">
        <v>58</v>
      </c>
      <c r="M9" s="10">
        <v>208</v>
      </c>
      <c r="N9">
        <v>272</v>
      </c>
      <c r="O9">
        <v>91</v>
      </c>
      <c r="P9" s="10">
        <v>363</v>
      </c>
      <c r="Q9">
        <v>1203</v>
      </c>
      <c r="R9">
        <v>433</v>
      </c>
      <c r="S9" s="10">
        <v>1636</v>
      </c>
    </row>
    <row r="10" spans="1:19" ht="12.75">
      <c r="A10" s="9">
        <v>1988</v>
      </c>
      <c r="B10" s="8">
        <v>385</v>
      </c>
      <c r="C10" s="8">
        <v>102</v>
      </c>
      <c r="D10" s="10">
        <v>487</v>
      </c>
      <c r="E10">
        <v>444</v>
      </c>
      <c r="F10">
        <v>170</v>
      </c>
      <c r="G10" s="10">
        <v>614</v>
      </c>
      <c r="H10">
        <v>242</v>
      </c>
      <c r="I10">
        <v>93</v>
      </c>
      <c r="J10" s="10">
        <v>335</v>
      </c>
      <c r="K10">
        <v>232</v>
      </c>
      <c r="L10">
        <v>83</v>
      </c>
      <c r="M10" s="10">
        <v>315</v>
      </c>
      <c r="N10">
        <v>338</v>
      </c>
      <c r="O10">
        <v>123</v>
      </c>
      <c r="P10" s="10">
        <v>461</v>
      </c>
      <c r="Q10">
        <v>1641</v>
      </c>
      <c r="R10">
        <v>571</v>
      </c>
      <c r="S10" s="10">
        <v>2212</v>
      </c>
    </row>
    <row r="11" spans="1:19" ht="12.75">
      <c r="A11" s="9">
        <v>1989</v>
      </c>
      <c r="B11" s="8">
        <v>413</v>
      </c>
      <c r="C11" s="8">
        <v>107</v>
      </c>
      <c r="D11" s="10">
        <v>520</v>
      </c>
      <c r="E11">
        <v>463</v>
      </c>
      <c r="F11">
        <v>160</v>
      </c>
      <c r="G11" s="10">
        <v>623</v>
      </c>
      <c r="H11">
        <v>305</v>
      </c>
      <c r="I11">
        <v>96</v>
      </c>
      <c r="J11" s="10">
        <v>401</v>
      </c>
      <c r="K11">
        <v>328</v>
      </c>
      <c r="L11">
        <v>182</v>
      </c>
      <c r="M11" s="10">
        <v>510</v>
      </c>
      <c r="N11">
        <v>359</v>
      </c>
      <c r="O11">
        <v>116</v>
      </c>
      <c r="P11" s="10">
        <v>475</v>
      </c>
      <c r="Q11">
        <v>1868</v>
      </c>
      <c r="R11">
        <v>661</v>
      </c>
      <c r="S11" s="10">
        <v>2529</v>
      </c>
    </row>
    <row r="12" spans="1:19" ht="12.75">
      <c r="A12" s="9">
        <v>1990</v>
      </c>
      <c r="B12" s="8">
        <v>475</v>
      </c>
      <c r="C12" s="8">
        <v>123</v>
      </c>
      <c r="D12" s="10">
        <v>598</v>
      </c>
      <c r="E12">
        <v>471</v>
      </c>
      <c r="F12">
        <v>152</v>
      </c>
      <c r="G12" s="10">
        <v>623</v>
      </c>
      <c r="H12">
        <v>286</v>
      </c>
      <c r="I12">
        <v>97</v>
      </c>
      <c r="J12" s="10">
        <v>383</v>
      </c>
      <c r="K12">
        <v>339</v>
      </c>
      <c r="L12">
        <v>223</v>
      </c>
      <c r="M12" s="10">
        <v>562</v>
      </c>
      <c r="N12">
        <v>402</v>
      </c>
      <c r="O12">
        <v>123</v>
      </c>
      <c r="P12" s="10">
        <v>525</v>
      </c>
      <c r="Q12">
        <v>1973</v>
      </c>
      <c r="R12">
        <v>718</v>
      </c>
      <c r="S12" s="10">
        <v>2691</v>
      </c>
    </row>
    <row r="13" spans="1:19" ht="12.75">
      <c r="A13" s="9">
        <v>1991</v>
      </c>
      <c r="B13" s="8">
        <v>222</v>
      </c>
      <c r="C13" s="8">
        <v>70</v>
      </c>
      <c r="D13" s="10">
        <v>292</v>
      </c>
      <c r="E13">
        <v>261</v>
      </c>
      <c r="F13">
        <v>86</v>
      </c>
      <c r="G13" s="10">
        <v>347</v>
      </c>
      <c r="H13">
        <v>181</v>
      </c>
      <c r="I13">
        <v>56</v>
      </c>
      <c r="J13" s="10">
        <v>237</v>
      </c>
      <c r="K13">
        <v>223</v>
      </c>
      <c r="L13">
        <v>162</v>
      </c>
      <c r="M13" s="10">
        <v>385</v>
      </c>
      <c r="N13">
        <v>186</v>
      </c>
      <c r="O13">
        <v>52</v>
      </c>
      <c r="P13" s="10">
        <v>238</v>
      </c>
      <c r="Q13">
        <v>1073</v>
      </c>
      <c r="R13">
        <v>426</v>
      </c>
      <c r="S13" s="10">
        <v>1499</v>
      </c>
    </row>
    <row r="14" spans="1:19" ht="12.75">
      <c r="A14" s="9">
        <v>1992</v>
      </c>
      <c r="B14" s="8">
        <v>123</v>
      </c>
      <c r="C14" s="8">
        <v>42</v>
      </c>
      <c r="D14" s="10">
        <v>165</v>
      </c>
      <c r="E14">
        <v>143</v>
      </c>
      <c r="F14">
        <v>29</v>
      </c>
      <c r="G14" s="10">
        <v>172</v>
      </c>
      <c r="H14">
        <v>105</v>
      </c>
      <c r="I14">
        <v>48</v>
      </c>
      <c r="J14" s="10">
        <v>153</v>
      </c>
      <c r="K14">
        <v>121</v>
      </c>
      <c r="L14">
        <v>115</v>
      </c>
      <c r="M14" s="10">
        <v>236</v>
      </c>
      <c r="N14">
        <v>151</v>
      </c>
      <c r="O14">
        <v>30</v>
      </c>
      <c r="P14" s="10">
        <v>181</v>
      </c>
      <c r="Q14">
        <v>643</v>
      </c>
      <c r="R14">
        <v>264</v>
      </c>
      <c r="S14" s="10">
        <v>907</v>
      </c>
    </row>
    <row r="15" spans="1:19" ht="12.75">
      <c r="A15" s="9">
        <v>1993</v>
      </c>
      <c r="B15" s="8">
        <v>530</v>
      </c>
      <c r="C15" s="8">
        <v>175</v>
      </c>
      <c r="D15" s="10">
        <v>705</v>
      </c>
      <c r="E15">
        <v>457</v>
      </c>
      <c r="F15">
        <v>205</v>
      </c>
      <c r="G15" s="10">
        <v>662</v>
      </c>
      <c r="H15">
        <v>334</v>
      </c>
      <c r="I15">
        <v>122</v>
      </c>
      <c r="J15" s="10">
        <v>456</v>
      </c>
      <c r="K15">
        <v>364</v>
      </c>
      <c r="L15">
        <v>364</v>
      </c>
      <c r="M15" s="10">
        <v>728</v>
      </c>
      <c r="N15">
        <v>528</v>
      </c>
      <c r="O15">
        <v>109</v>
      </c>
      <c r="P15" s="10">
        <v>637</v>
      </c>
      <c r="Q15">
        <v>2213</v>
      </c>
      <c r="R15">
        <v>975</v>
      </c>
      <c r="S15" s="10">
        <v>3188</v>
      </c>
    </row>
    <row r="16" spans="1:19" ht="12.75">
      <c r="A16" s="9">
        <v>1994</v>
      </c>
      <c r="B16" s="8">
        <v>621</v>
      </c>
      <c r="C16" s="8">
        <v>203</v>
      </c>
      <c r="D16" s="10">
        <v>824</v>
      </c>
      <c r="E16">
        <v>522</v>
      </c>
      <c r="F16">
        <v>222</v>
      </c>
      <c r="G16" s="10">
        <v>744</v>
      </c>
      <c r="H16">
        <v>292</v>
      </c>
      <c r="I16">
        <v>131</v>
      </c>
      <c r="J16" s="10">
        <v>423</v>
      </c>
      <c r="K16">
        <v>366</v>
      </c>
      <c r="L16">
        <v>537</v>
      </c>
      <c r="M16" s="10">
        <v>903</v>
      </c>
      <c r="N16">
        <v>565</v>
      </c>
      <c r="O16">
        <v>178</v>
      </c>
      <c r="P16" s="10">
        <v>743</v>
      </c>
      <c r="Q16">
        <v>2366</v>
      </c>
      <c r="R16">
        <v>1271</v>
      </c>
      <c r="S16" s="10">
        <v>3637</v>
      </c>
    </row>
    <row r="17" spans="1:19" ht="12.75">
      <c r="A17" s="9">
        <v>1995</v>
      </c>
      <c r="B17" s="8">
        <v>610</v>
      </c>
      <c r="C17" s="8">
        <v>231</v>
      </c>
      <c r="D17" s="10">
        <v>841</v>
      </c>
      <c r="E17">
        <v>549</v>
      </c>
      <c r="F17">
        <v>238</v>
      </c>
      <c r="G17" s="10">
        <v>787</v>
      </c>
      <c r="H17">
        <v>361</v>
      </c>
      <c r="I17">
        <v>149</v>
      </c>
      <c r="J17" s="10">
        <v>510</v>
      </c>
      <c r="K17">
        <v>424</v>
      </c>
      <c r="L17">
        <v>685</v>
      </c>
      <c r="M17" s="10">
        <v>1109</v>
      </c>
      <c r="N17">
        <v>693</v>
      </c>
      <c r="O17">
        <v>160</v>
      </c>
      <c r="P17" s="10">
        <v>853</v>
      </c>
      <c r="Q17">
        <v>2637</v>
      </c>
      <c r="R17">
        <v>1463</v>
      </c>
      <c r="S17" s="10">
        <v>4100</v>
      </c>
    </row>
    <row r="18" spans="1:19" ht="12.75">
      <c r="A18" s="9">
        <v>1996</v>
      </c>
      <c r="B18" s="8">
        <v>657</v>
      </c>
      <c r="C18" s="8">
        <v>194</v>
      </c>
      <c r="D18" s="10">
        <v>851</v>
      </c>
      <c r="E18">
        <v>599</v>
      </c>
      <c r="F18">
        <v>269</v>
      </c>
      <c r="G18" s="10">
        <v>868</v>
      </c>
      <c r="H18">
        <v>383</v>
      </c>
      <c r="I18">
        <v>151</v>
      </c>
      <c r="J18" s="10">
        <v>534</v>
      </c>
      <c r="K18">
        <v>490</v>
      </c>
      <c r="L18">
        <v>703</v>
      </c>
      <c r="M18" s="10">
        <v>1193</v>
      </c>
      <c r="N18">
        <v>732</v>
      </c>
      <c r="O18">
        <v>209</v>
      </c>
      <c r="P18" s="10">
        <v>941</v>
      </c>
      <c r="Q18">
        <v>2861</v>
      </c>
      <c r="R18">
        <v>1526</v>
      </c>
      <c r="S18" s="10">
        <v>4387</v>
      </c>
    </row>
    <row r="19" spans="1:19" ht="12.75">
      <c r="A19" s="9">
        <v>1997</v>
      </c>
      <c r="B19" s="8">
        <v>661</v>
      </c>
      <c r="C19" s="8">
        <v>223</v>
      </c>
      <c r="D19" s="10">
        <v>884</v>
      </c>
      <c r="E19">
        <v>578</v>
      </c>
      <c r="F19">
        <v>266</v>
      </c>
      <c r="G19" s="10">
        <v>844</v>
      </c>
      <c r="H19">
        <v>426</v>
      </c>
      <c r="I19">
        <v>161</v>
      </c>
      <c r="J19" s="10">
        <v>587</v>
      </c>
      <c r="K19">
        <v>522</v>
      </c>
      <c r="L19">
        <v>800</v>
      </c>
      <c r="M19" s="10">
        <v>1322</v>
      </c>
      <c r="N19">
        <v>797</v>
      </c>
      <c r="O19">
        <v>269</v>
      </c>
      <c r="P19" s="10">
        <v>1066</v>
      </c>
      <c r="Q19">
        <v>2984</v>
      </c>
      <c r="R19">
        <v>1719</v>
      </c>
      <c r="S19" s="10">
        <v>4703</v>
      </c>
    </row>
    <row r="20" spans="1:19" ht="12.75">
      <c r="A20" s="9">
        <v>1998</v>
      </c>
      <c r="B20" s="8">
        <v>648</v>
      </c>
      <c r="C20" s="8">
        <v>249</v>
      </c>
      <c r="D20" s="10">
        <v>897</v>
      </c>
      <c r="E20">
        <v>623</v>
      </c>
      <c r="F20">
        <v>272</v>
      </c>
      <c r="G20" s="10">
        <v>895</v>
      </c>
      <c r="H20">
        <v>369</v>
      </c>
      <c r="I20">
        <v>151</v>
      </c>
      <c r="J20" s="10">
        <v>520</v>
      </c>
      <c r="K20">
        <v>501</v>
      </c>
      <c r="L20">
        <v>756</v>
      </c>
      <c r="M20" s="10">
        <v>1257</v>
      </c>
      <c r="N20">
        <v>732</v>
      </c>
      <c r="O20">
        <v>263</v>
      </c>
      <c r="P20" s="10">
        <v>995</v>
      </c>
      <c r="Q20">
        <v>2873</v>
      </c>
      <c r="R20">
        <v>1691</v>
      </c>
      <c r="S20" s="10">
        <v>4564</v>
      </c>
    </row>
    <row r="21" spans="1:19" ht="12.75">
      <c r="A21" s="9">
        <v>1999</v>
      </c>
      <c r="B21" s="8">
        <v>665</v>
      </c>
      <c r="C21" s="8">
        <v>184</v>
      </c>
      <c r="D21" s="10">
        <v>849</v>
      </c>
      <c r="E21">
        <v>572</v>
      </c>
      <c r="F21">
        <v>234</v>
      </c>
      <c r="G21" s="10">
        <v>806</v>
      </c>
      <c r="H21">
        <v>395</v>
      </c>
      <c r="I21">
        <v>122</v>
      </c>
      <c r="J21" s="10">
        <v>517</v>
      </c>
      <c r="K21">
        <v>701</v>
      </c>
      <c r="L21">
        <v>605</v>
      </c>
      <c r="M21" s="10">
        <v>1306</v>
      </c>
      <c r="N21">
        <v>771</v>
      </c>
      <c r="O21">
        <v>226</v>
      </c>
      <c r="P21" s="10">
        <v>997</v>
      </c>
      <c r="Q21">
        <v>3104</v>
      </c>
      <c r="R21">
        <v>1371</v>
      </c>
      <c r="S21" s="10">
        <v>4475</v>
      </c>
    </row>
    <row r="22" ht="12.75" hidden="1"/>
    <row r="23" ht="12.75" hidden="1">
      <c r="A23" t="s">
        <v>33</v>
      </c>
    </row>
    <row r="25" ht="12.75">
      <c r="A25" s="4" t="str">
        <f>CONCATENATE("Percent of Total New Admissions by Race (BW Only) x Offense: ",$A$1)</f>
        <v>Percent of Total New Admissions by Race (BW Only) x Offense: KENTUCKY</v>
      </c>
    </row>
    <row r="26" spans="2:19" s="4" customFormat="1" ht="12.75">
      <c r="B26" s="30" t="s">
        <v>15</v>
      </c>
      <c r="C26" s="30"/>
      <c r="D26" s="30"/>
      <c r="E26" s="30" t="s">
        <v>16</v>
      </c>
      <c r="F26" s="30"/>
      <c r="G26" s="30"/>
      <c r="H26" s="30" t="s">
        <v>17</v>
      </c>
      <c r="I26" s="30"/>
      <c r="J26" s="30"/>
      <c r="K26" s="30" t="s">
        <v>18</v>
      </c>
      <c r="L26" s="30"/>
      <c r="M26" s="30"/>
      <c r="N26" s="30" t="s">
        <v>19</v>
      </c>
      <c r="O26" s="30"/>
      <c r="P26" s="30"/>
      <c r="Q26" s="30" t="s">
        <v>20</v>
      </c>
      <c r="R26" s="30"/>
      <c r="S26" s="30"/>
    </row>
    <row r="27" spans="1:19" s="12" customFormat="1" ht="12.75">
      <c r="A27" s="15" t="s">
        <v>26</v>
      </c>
      <c r="B27" s="16" t="s">
        <v>12</v>
      </c>
      <c r="C27" s="16" t="s">
        <v>13</v>
      </c>
      <c r="D27" s="17" t="s">
        <v>32</v>
      </c>
      <c r="E27" s="16" t="s">
        <v>12</v>
      </c>
      <c r="F27" s="16" t="s">
        <v>13</v>
      </c>
      <c r="G27" s="17" t="s">
        <v>32</v>
      </c>
      <c r="H27" s="16" t="s">
        <v>12</v>
      </c>
      <c r="I27" s="16" t="s">
        <v>13</v>
      </c>
      <c r="J27" s="17" t="s">
        <v>32</v>
      </c>
      <c r="K27" s="16" t="s">
        <v>12</v>
      </c>
      <c r="L27" s="16" t="s">
        <v>13</v>
      </c>
      <c r="M27" s="17" t="s">
        <v>32</v>
      </c>
      <c r="N27" s="16" t="s">
        <v>12</v>
      </c>
      <c r="O27" s="16" t="s">
        <v>13</v>
      </c>
      <c r="P27" s="17" t="s">
        <v>32</v>
      </c>
      <c r="Q27" s="16" t="s">
        <v>12</v>
      </c>
      <c r="R27" s="16" t="s">
        <v>13</v>
      </c>
      <c r="S27" s="17" t="s">
        <v>32</v>
      </c>
    </row>
    <row r="28" spans="1:19" ht="12.75">
      <c r="A28" s="9">
        <v>1983</v>
      </c>
      <c r="B28" s="1">
        <f aca="true" t="shared" si="0" ref="B28:D31">(B5/$D5)*100</f>
        <v>73.10606060606061</v>
      </c>
      <c r="C28" s="1">
        <f t="shared" si="0"/>
        <v>26.89393939393939</v>
      </c>
      <c r="D28" s="11">
        <f t="shared" si="0"/>
        <v>100</v>
      </c>
      <c r="E28" s="1">
        <f aca="true" t="shared" si="1" ref="E28:G31">(E5/$G5)*100</f>
        <v>73.4090909090909</v>
      </c>
      <c r="F28" s="1">
        <f t="shared" si="1"/>
        <v>26.590909090909093</v>
      </c>
      <c r="G28" s="11">
        <f t="shared" si="1"/>
        <v>100</v>
      </c>
      <c r="H28" s="1">
        <f aca="true" t="shared" si="2" ref="H28:J31">(H5/$J5)*100</f>
        <v>70.8994708994709</v>
      </c>
      <c r="I28" s="1">
        <f t="shared" si="2"/>
        <v>29.100529100529098</v>
      </c>
      <c r="J28" s="11">
        <f t="shared" si="2"/>
        <v>100</v>
      </c>
      <c r="K28" s="1">
        <f aca="true" t="shared" si="3" ref="K28:M31">(K5/$M5)*100</f>
        <v>80.41237113402062</v>
      </c>
      <c r="L28" s="1">
        <f t="shared" si="3"/>
        <v>19.587628865979383</v>
      </c>
      <c r="M28" s="11">
        <f t="shared" si="3"/>
        <v>100</v>
      </c>
      <c r="N28" s="1">
        <f aca="true" t="shared" si="4" ref="N28:P31">(N5/$P5)*100</f>
        <v>77.35849056603774</v>
      </c>
      <c r="O28" s="1">
        <f t="shared" si="4"/>
        <v>22.641509433962266</v>
      </c>
      <c r="P28" s="11">
        <f t="shared" si="4"/>
        <v>100</v>
      </c>
      <c r="Q28" s="1">
        <f aca="true" t="shared" si="5" ref="Q28:S31">(Q5/$S5)*100</f>
        <v>73.90510948905109</v>
      </c>
      <c r="R28" s="1">
        <f t="shared" si="5"/>
        <v>26.094890510948904</v>
      </c>
      <c r="S28" s="11">
        <f t="shared" si="5"/>
        <v>100</v>
      </c>
    </row>
    <row r="29" spans="1:19" ht="12.75">
      <c r="A29" s="9">
        <v>1984</v>
      </c>
      <c r="B29" s="1">
        <f aca="true" t="shared" si="6" ref="B29:C31">(B6/$D6)*100</f>
        <v>82.20858895705521</v>
      </c>
      <c r="C29" s="1">
        <f t="shared" si="6"/>
        <v>17.791411042944784</v>
      </c>
      <c r="D29" s="11">
        <f t="shared" si="0"/>
        <v>100</v>
      </c>
      <c r="E29" s="1">
        <f t="shared" si="1"/>
        <v>69.88505747126436</v>
      </c>
      <c r="F29" s="1">
        <f t="shared" si="1"/>
        <v>30.114942528735632</v>
      </c>
      <c r="G29" s="11">
        <f t="shared" si="1"/>
        <v>100</v>
      </c>
      <c r="H29" s="1">
        <f t="shared" si="2"/>
        <v>77.46478873239437</v>
      </c>
      <c r="I29" s="1">
        <f t="shared" si="2"/>
        <v>22.535211267605636</v>
      </c>
      <c r="J29" s="11">
        <f t="shared" si="2"/>
        <v>100</v>
      </c>
      <c r="K29" s="1">
        <f t="shared" si="3"/>
        <v>75.43859649122807</v>
      </c>
      <c r="L29" s="1">
        <f t="shared" si="3"/>
        <v>24.561403508771928</v>
      </c>
      <c r="M29" s="11">
        <f t="shared" si="3"/>
        <v>100</v>
      </c>
      <c r="N29" s="1">
        <f t="shared" si="4"/>
        <v>71.27659574468085</v>
      </c>
      <c r="O29" s="1">
        <f t="shared" si="4"/>
        <v>28.723404255319153</v>
      </c>
      <c r="P29" s="11">
        <f t="shared" si="4"/>
        <v>100</v>
      </c>
      <c r="Q29" s="1">
        <f t="shared" si="5"/>
        <v>74.77224947442186</v>
      </c>
      <c r="R29" s="1">
        <f t="shared" si="5"/>
        <v>25.227750525578134</v>
      </c>
      <c r="S29" s="11">
        <f t="shared" si="5"/>
        <v>100</v>
      </c>
    </row>
    <row r="30" spans="1:19" ht="12.75">
      <c r="A30" s="9">
        <v>1985</v>
      </c>
      <c r="B30" s="1">
        <f t="shared" si="6"/>
        <v>80.63492063492063</v>
      </c>
      <c r="C30" s="1">
        <f t="shared" si="6"/>
        <v>19.365079365079367</v>
      </c>
      <c r="D30" s="11">
        <f t="shared" si="0"/>
        <v>100</v>
      </c>
      <c r="E30" s="1">
        <f t="shared" si="1"/>
        <v>73.51598173515981</v>
      </c>
      <c r="F30" s="1">
        <f t="shared" si="1"/>
        <v>26.48401826484018</v>
      </c>
      <c r="G30" s="11">
        <f t="shared" si="1"/>
        <v>100</v>
      </c>
      <c r="H30" s="1">
        <f t="shared" si="2"/>
        <v>81.52610441767068</v>
      </c>
      <c r="I30" s="1">
        <f t="shared" si="2"/>
        <v>18.473895582329316</v>
      </c>
      <c r="J30" s="11">
        <f t="shared" si="2"/>
        <v>100</v>
      </c>
      <c r="K30" s="1">
        <f t="shared" si="3"/>
        <v>69.5906432748538</v>
      </c>
      <c r="L30" s="1">
        <f t="shared" si="3"/>
        <v>30.409356725146196</v>
      </c>
      <c r="M30" s="11">
        <f t="shared" si="3"/>
        <v>100</v>
      </c>
      <c r="N30" s="1">
        <f t="shared" si="4"/>
        <v>74.60317460317461</v>
      </c>
      <c r="O30" s="1">
        <f t="shared" si="4"/>
        <v>25.396825396825395</v>
      </c>
      <c r="P30" s="11">
        <f t="shared" si="4"/>
        <v>100</v>
      </c>
      <c r="Q30" s="1">
        <f t="shared" si="5"/>
        <v>76.07994842037395</v>
      </c>
      <c r="R30" s="1">
        <f t="shared" si="5"/>
        <v>23.920051579626048</v>
      </c>
      <c r="S30" s="11">
        <f t="shared" si="5"/>
        <v>100</v>
      </c>
    </row>
    <row r="31" spans="1:19" ht="12.75">
      <c r="A31" s="9">
        <v>1986</v>
      </c>
      <c r="B31" s="1">
        <f t="shared" si="6"/>
        <v>77.01421800947867</v>
      </c>
      <c r="C31" s="1">
        <f t="shared" si="6"/>
        <v>22.985781990521325</v>
      </c>
      <c r="D31" s="11">
        <f t="shared" si="0"/>
        <v>100</v>
      </c>
      <c r="E31" s="1">
        <f t="shared" si="1"/>
        <v>74.06639004149378</v>
      </c>
      <c r="F31" s="1">
        <f t="shared" si="1"/>
        <v>25.933609958506228</v>
      </c>
      <c r="G31" s="11">
        <f t="shared" si="1"/>
        <v>100</v>
      </c>
      <c r="H31" s="1">
        <f t="shared" si="2"/>
        <v>76.40449438202246</v>
      </c>
      <c r="I31" s="1">
        <f t="shared" si="2"/>
        <v>23.595505617977526</v>
      </c>
      <c r="J31" s="11">
        <f t="shared" si="2"/>
        <v>100</v>
      </c>
      <c r="K31" s="1">
        <f t="shared" si="3"/>
        <v>74.31693989071039</v>
      </c>
      <c r="L31" s="1">
        <f t="shared" si="3"/>
        <v>25.683060109289617</v>
      </c>
      <c r="M31" s="11">
        <f t="shared" si="3"/>
        <v>100</v>
      </c>
      <c r="N31" s="1">
        <f t="shared" si="4"/>
        <v>71.42857142857143</v>
      </c>
      <c r="O31" s="1">
        <f t="shared" si="4"/>
        <v>28.57142857142857</v>
      </c>
      <c r="P31" s="11">
        <f t="shared" si="4"/>
        <v>100</v>
      </c>
      <c r="Q31" s="1">
        <f t="shared" si="5"/>
        <v>74.68805704099822</v>
      </c>
      <c r="R31" s="1">
        <f t="shared" si="5"/>
        <v>25.311942959001783</v>
      </c>
      <c r="S31" s="11">
        <f t="shared" si="5"/>
        <v>100</v>
      </c>
    </row>
    <row r="32" spans="1:19" ht="12.75">
      <c r="A32" s="9">
        <v>1987</v>
      </c>
      <c r="B32" s="1">
        <f aca="true" t="shared" si="7" ref="B32:C44">(B9/$D9)*100</f>
        <v>77.80748663101605</v>
      </c>
      <c r="C32" s="1">
        <f t="shared" si="7"/>
        <v>22.192513368983956</v>
      </c>
      <c r="D32" s="11">
        <f aca="true" t="shared" si="8" ref="D32:D44">(D9/$D9)*100</f>
        <v>100</v>
      </c>
      <c r="E32" s="1">
        <f aca="true" t="shared" si="9" ref="E32:G44">(E9/$G9)*100</f>
        <v>71.26948775055679</v>
      </c>
      <c r="F32" s="1">
        <f t="shared" si="9"/>
        <v>28.73051224944321</v>
      </c>
      <c r="G32" s="11">
        <f t="shared" si="9"/>
        <v>100</v>
      </c>
      <c r="H32" s="1">
        <f aca="true" t="shared" si="10" ref="H32:J44">(H9/$J9)*100</f>
        <v>70.24793388429752</v>
      </c>
      <c r="I32" s="1">
        <f t="shared" si="10"/>
        <v>29.75206611570248</v>
      </c>
      <c r="J32" s="11">
        <f t="shared" si="10"/>
        <v>100</v>
      </c>
      <c r="K32" s="1">
        <f aca="true" t="shared" si="11" ref="K32:M44">(K9/$M9)*100</f>
        <v>72.11538461538461</v>
      </c>
      <c r="L32" s="1">
        <f t="shared" si="11"/>
        <v>27.884615384615387</v>
      </c>
      <c r="M32" s="11">
        <f t="shared" si="11"/>
        <v>100</v>
      </c>
      <c r="N32" s="1">
        <f aca="true" t="shared" si="12" ref="N32:P44">(N9/$P9)*100</f>
        <v>74.93112947658402</v>
      </c>
      <c r="O32" s="1">
        <f t="shared" si="12"/>
        <v>25.068870523415974</v>
      </c>
      <c r="P32" s="11">
        <f t="shared" si="12"/>
        <v>100</v>
      </c>
      <c r="Q32" s="1">
        <f aca="true" t="shared" si="13" ref="Q32:S44">(Q9/$S9)*100</f>
        <v>73.53300733496333</v>
      </c>
      <c r="R32" s="1">
        <f t="shared" si="13"/>
        <v>26.466992665036678</v>
      </c>
      <c r="S32" s="11">
        <f t="shared" si="13"/>
        <v>100</v>
      </c>
    </row>
    <row r="33" spans="1:19" ht="12.75">
      <c r="A33" s="9">
        <v>1988</v>
      </c>
      <c r="B33" s="1">
        <f t="shared" si="7"/>
        <v>79.05544147843942</v>
      </c>
      <c r="C33" s="1">
        <f t="shared" si="7"/>
        <v>20.944558521560573</v>
      </c>
      <c r="D33" s="11">
        <f t="shared" si="8"/>
        <v>100</v>
      </c>
      <c r="E33" s="1">
        <f t="shared" si="9"/>
        <v>72.31270358306189</v>
      </c>
      <c r="F33" s="1">
        <f t="shared" si="9"/>
        <v>27.68729641693811</v>
      </c>
      <c r="G33" s="11">
        <f t="shared" si="9"/>
        <v>100</v>
      </c>
      <c r="H33" s="1">
        <f t="shared" si="10"/>
        <v>72.23880597014926</v>
      </c>
      <c r="I33" s="1">
        <f t="shared" si="10"/>
        <v>27.761194029850746</v>
      </c>
      <c r="J33" s="11">
        <f t="shared" si="10"/>
        <v>100</v>
      </c>
      <c r="K33" s="1">
        <f t="shared" si="11"/>
        <v>73.65079365079366</v>
      </c>
      <c r="L33" s="1">
        <f t="shared" si="11"/>
        <v>26.34920634920635</v>
      </c>
      <c r="M33" s="11">
        <f t="shared" si="11"/>
        <v>100</v>
      </c>
      <c r="N33" s="1">
        <f t="shared" si="12"/>
        <v>73.31887201735357</v>
      </c>
      <c r="O33" s="1">
        <f t="shared" si="12"/>
        <v>26.68112798264642</v>
      </c>
      <c r="P33" s="11">
        <f t="shared" si="12"/>
        <v>100</v>
      </c>
      <c r="Q33" s="1">
        <f t="shared" si="13"/>
        <v>74.18625678119349</v>
      </c>
      <c r="R33" s="1">
        <f t="shared" si="13"/>
        <v>25.81374321880651</v>
      </c>
      <c r="S33" s="11">
        <f t="shared" si="13"/>
        <v>100</v>
      </c>
    </row>
    <row r="34" spans="1:19" ht="12.75">
      <c r="A34" s="9">
        <v>1989</v>
      </c>
      <c r="B34" s="1">
        <f t="shared" si="7"/>
        <v>79.42307692307692</v>
      </c>
      <c r="C34" s="1">
        <f t="shared" si="7"/>
        <v>20.576923076923077</v>
      </c>
      <c r="D34" s="11">
        <f t="shared" si="8"/>
        <v>100</v>
      </c>
      <c r="E34" s="1">
        <f t="shared" si="9"/>
        <v>74.31781701444623</v>
      </c>
      <c r="F34" s="1">
        <f t="shared" si="9"/>
        <v>25.68218298555377</v>
      </c>
      <c r="G34" s="11">
        <f t="shared" si="9"/>
        <v>100</v>
      </c>
      <c r="H34" s="1">
        <f t="shared" si="10"/>
        <v>76.05985037406484</v>
      </c>
      <c r="I34" s="1">
        <f t="shared" si="10"/>
        <v>23.940149625935163</v>
      </c>
      <c r="J34" s="11">
        <f t="shared" si="10"/>
        <v>100</v>
      </c>
      <c r="K34" s="1">
        <f t="shared" si="11"/>
        <v>64.31372549019608</v>
      </c>
      <c r="L34" s="1">
        <f t="shared" si="11"/>
        <v>35.68627450980392</v>
      </c>
      <c r="M34" s="11">
        <f t="shared" si="11"/>
        <v>100</v>
      </c>
      <c r="N34" s="1">
        <f t="shared" si="12"/>
        <v>75.57894736842105</v>
      </c>
      <c r="O34" s="1">
        <f t="shared" si="12"/>
        <v>24.421052631578945</v>
      </c>
      <c r="P34" s="11">
        <f t="shared" si="12"/>
        <v>100</v>
      </c>
      <c r="Q34" s="1">
        <f t="shared" si="13"/>
        <v>73.86318703044682</v>
      </c>
      <c r="R34" s="1">
        <f t="shared" si="13"/>
        <v>26.13681296955318</v>
      </c>
      <c r="S34" s="11">
        <f t="shared" si="13"/>
        <v>100</v>
      </c>
    </row>
    <row r="35" spans="1:19" ht="12.75">
      <c r="A35" s="9">
        <v>1990</v>
      </c>
      <c r="B35" s="1">
        <f t="shared" si="7"/>
        <v>79.4314381270903</v>
      </c>
      <c r="C35" s="1">
        <f t="shared" si="7"/>
        <v>20.5685618729097</v>
      </c>
      <c r="D35" s="11">
        <f t="shared" si="8"/>
        <v>100</v>
      </c>
      <c r="E35" s="1">
        <f t="shared" si="9"/>
        <v>75.60192616372392</v>
      </c>
      <c r="F35" s="1">
        <f t="shared" si="9"/>
        <v>24.398073836276083</v>
      </c>
      <c r="G35" s="11">
        <f t="shared" si="9"/>
        <v>100</v>
      </c>
      <c r="H35" s="1">
        <f t="shared" si="10"/>
        <v>74.67362924281984</v>
      </c>
      <c r="I35" s="1">
        <f t="shared" si="10"/>
        <v>25.326370757180154</v>
      </c>
      <c r="J35" s="11">
        <f t="shared" si="10"/>
        <v>100</v>
      </c>
      <c r="K35" s="1">
        <f t="shared" si="11"/>
        <v>60.320284697508896</v>
      </c>
      <c r="L35" s="1">
        <f t="shared" si="11"/>
        <v>39.679715302491104</v>
      </c>
      <c r="M35" s="11">
        <f t="shared" si="11"/>
        <v>100</v>
      </c>
      <c r="N35" s="1">
        <f t="shared" si="12"/>
        <v>76.57142857142857</v>
      </c>
      <c r="O35" s="1">
        <f t="shared" si="12"/>
        <v>23.42857142857143</v>
      </c>
      <c r="P35" s="11">
        <f t="shared" si="12"/>
        <v>100</v>
      </c>
      <c r="Q35" s="1">
        <f t="shared" si="13"/>
        <v>73.31846897064288</v>
      </c>
      <c r="R35" s="1">
        <f t="shared" si="13"/>
        <v>26.681531029357114</v>
      </c>
      <c r="S35" s="11">
        <f t="shared" si="13"/>
        <v>100</v>
      </c>
    </row>
    <row r="36" spans="1:19" ht="12.75">
      <c r="A36" s="9">
        <v>1991</v>
      </c>
      <c r="B36" s="1">
        <f t="shared" si="7"/>
        <v>76.02739726027397</v>
      </c>
      <c r="C36" s="1">
        <f t="shared" si="7"/>
        <v>23.972602739726025</v>
      </c>
      <c r="D36" s="11">
        <f t="shared" si="8"/>
        <v>100</v>
      </c>
      <c r="E36" s="1">
        <f t="shared" si="9"/>
        <v>75.21613832853026</v>
      </c>
      <c r="F36" s="1">
        <f t="shared" si="9"/>
        <v>24.78386167146974</v>
      </c>
      <c r="G36" s="11">
        <f t="shared" si="9"/>
        <v>100</v>
      </c>
      <c r="H36" s="1">
        <f t="shared" si="10"/>
        <v>76.37130801687763</v>
      </c>
      <c r="I36" s="1">
        <f t="shared" si="10"/>
        <v>23.628691983122362</v>
      </c>
      <c r="J36" s="11">
        <f t="shared" si="10"/>
        <v>100</v>
      </c>
      <c r="K36" s="1">
        <f t="shared" si="11"/>
        <v>57.92207792207792</v>
      </c>
      <c r="L36" s="1">
        <f t="shared" si="11"/>
        <v>42.077922077922075</v>
      </c>
      <c r="M36" s="11">
        <f t="shared" si="11"/>
        <v>100</v>
      </c>
      <c r="N36" s="1">
        <f t="shared" si="12"/>
        <v>78.15126050420169</v>
      </c>
      <c r="O36" s="1">
        <f t="shared" si="12"/>
        <v>21.84873949579832</v>
      </c>
      <c r="P36" s="11">
        <f t="shared" si="12"/>
        <v>100</v>
      </c>
      <c r="Q36" s="1">
        <f t="shared" si="13"/>
        <v>71.58105403602401</v>
      </c>
      <c r="R36" s="1">
        <f t="shared" si="13"/>
        <v>28.418945963975982</v>
      </c>
      <c r="S36" s="11">
        <f t="shared" si="13"/>
        <v>100</v>
      </c>
    </row>
    <row r="37" spans="1:19" ht="12.75">
      <c r="A37" s="9">
        <v>1992</v>
      </c>
      <c r="B37" s="1">
        <f t="shared" si="7"/>
        <v>74.54545454545455</v>
      </c>
      <c r="C37" s="1">
        <f t="shared" si="7"/>
        <v>25.454545454545453</v>
      </c>
      <c r="D37" s="11">
        <f t="shared" si="8"/>
        <v>100</v>
      </c>
      <c r="E37" s="1">
        <f t="shared" si="9"/>
        <v>83.13953488372093</v>
      </c>
      <c r="F37" s="1">
        <f t="shared" si="9"/>
        <v>16.86046511627907</v>
      </c>
      <c r="G37" s="11">
        <f t="shared" si="9"/>
        <v>100</v>
      </c>
      <c r="H37" s="1">
        <f t="shared" si="10"/>
        <v>68.62745098039215</v>
      </c>
      <c r="I37" s="1">
        <f t="shared" si="10"/>
        <v>31.372549019607842</v>
      </c>
      <c r="J37" s="11">
        <f t="shared" si="10"/>
        <v>100</v>
      </c>
      <c r="K37" s="1">
        <f t="shared" si="11"/>
        <v>51.271186440677965</v>
      </c>
      <c r="L37" s="1">
        <f t="shared" si="11"/>
        <v>48.728813559322035</v>
      </c>
      <c r="M37" s="11">
        <f t="shared" si="11"/>
        <v>100</v>
      </c>
      <c r="N37" s="1">
        <f t="shared" si="12"/>
        <v>83.42541436464089</v>
      </c>
      <c r="O37" s="1">
        <f t="shared" si="12"/>
        <v>16.574585635359114</v>
      </c>
      <c r="P37" s="11">
        <f t="shared" si="12"/>
        <v>100</v>
      </c>
      <c r="Q37" s="1">
        <f t="shared" si="13"/>
        <v>70.89305402425579</v>
      </c>
      <c r="R37" s="1">
        <f t="shared" si="13"/>
        <v>29.106945975744214</v>
      </c>
      <c r="S37" s="11">
        <f t="shared" si="13"/>
        <v>100</v>
      </c>
    </row>
    <row r="38" spans="1:19" ht="12.75">
      <c r="A38" s="9">
        <v>1993</v>
      </c>
      <c r="B38" s="1">
        <f t="shared" si="7"/>
        <v>75.177304964539</v>
      </c>
      <c r="C38" s="1">
        <f t="shared" si="7"/>
        <v>24.822695035460992</v>
      </c>
      <c r="D38" s="11">
        <f t="shared" si="8"/>
        <v>100</v>
      </c>
      <c r="E38" s="1">
        <f t="shared" si="9"/>
        <v>69.03323262839879</v>
      </c>
      <c r="F38" s="1">
        <f t="shared" si="9"/>
        <v>30.966767371601208</v>
      </c>
      <c r="G38" s="11">
        <f t="shared" si="9"/>
        <v>100</v>
      </c>
      <c r="H38" s="1">
        <f t="shared" si="10"/>
        <v>73.24561403508771</v>
      </c>
      <c r="I38" s="1">
        <f t="shared" si="10"/>
        <v>26.75438596491228</v>
      </c>
      <c r="J38" s="11">
        <f t="shared" si="10"/>
        <v>100</v>
      </c>
      <c r="K38" s="1">
        <f t="shared" si="11"/>
        <v>50</v>
      </c>
      <c r="L38" s="1">
        <f t="shared" si="11"/>
        <v>50</v>
      </c>
      <c r="M38" s="11">
        <f t="shared" si="11"/>
        <v>100</v>
      </c>
      <c r="N38" s="1">
        <f t="shared" si="12"/>
        <v>82.88854003139717</v>
      </c>
      <c r="O38" s="1">
        <f t="shared" si="12"/>
        <v>17.111459968602826</v>
      </c>
      <c r="P38" s="11">
        <f t="shared" si="12"/>
        <v>100</v>
      </c>
      <c r="Q38" s="1">
        <f t="shared" si="13"/>
        <v>69.41656210790464</v>
      </c>
      <c r="R38" s="1">
        <f t="shared" si="13"/>
        <v>30.583437892095354</v>
      </c>
      <c r="S38" s="11">
        <f t="shared" si="13"/>
        <v>100</v>
      </c>
    </row>
    <row r="39" spans="1:19" ht="12.75">
      <c r="A39" s="9">
        <v>1994</v>
      </c>
      <c r="B39" s="1">
        <f t="shared" si="7"/>
        <v>75.36407766990291</v>
      </c>
      <c r="C39" s="1">
        <f t="shared" si="7"/>
        <v>24.635922330097088</v>
      </c>
      <c r="D39" s="11">
        <f t="shared" si="8"/>
        <v>100</v>
      </c>
      <c r="E39" s="1">
        <f t="shared" si="9"/>
        <v>70.16129032258065</v>
      </c>
      <c r="F39" s="1">
        <f t="shared" si="9"/>
        <v>29.838709677419356</v>
      </c>
      <c r="G39" s="11">
        <f t="shared" si="9"/>
        <v>100</v>
      </c>
      <c r="H39" s="1">
        <f t="shared" si="10"/>
        <v>69.03073286052009</v>
      </c>
      <c r="I39" s="1">
        <f t="shared" si="10"/>
        <v>30.969267139479907</v>
      </c>
      <c r="J39" s="11">
        <f t="shared" si="10"/>
        <v>100</v>
      </c>
      <c r="K39" s="1">
        <f t="shared" si="11"/>
        <v>40.53156146179402</v>
      </c>
      <c r="L39" s="1">
        <f t="shared" si="11"/>
        <v>59.46843853820598</v>
      </c>
      <c r="M39" s="11">
        <f t="shared" si="11"/>
        <v>100</v>
      </c>
      <c r="N39" s="1">
        <f t="shared" si="12"/>
        <v>76.04306864064603</v>
      </c>
      <c r="O39" s="1">
        <f t="shared" si="12"/>
        <v>23.95693135935397</v>
      </c>
      <c r="P39" s="11">
        <f t="shared" si="12"/>
        <v>100</v>
      </c>
      <c r="Q39" s="1">
        <f t="shared" si="13"/>
        <v>65.05361561726698</v>
      </c>
      <c r="R39" s="1">
        <f t="shared" si="13"/>
        <v>34.94638438273302</v>
      </c>
      <c r="S39" s="11">
        <f t="shared" si="13"/>
        <v>100</v>
      </c>
    </row>
    <row r="40" spans="1:19" ht="12.75">
      <c r="A40" s="9">
        <v>1995</v>
      </c>
      <c r="B40" s="1">
        <f t="shared" si="7"/>
        <v>72.53269916765755</v>
      </c>
      <c r="C40" s="1">
        <f t="shared" si="7"/>
        <v>27.46730083234245</v>
      </c>
      <c r="D40" s="11">
        <f t="shared" si="8"/>
        <v>100</v>
      </c>
      <c r="E40" s="1">
        <f t="shared" si="9"/>
        <v>69.75857687420584</v>
      </c>
      <c r="F40" s="1">
        <f t="shared" si="9"/>
        <v>30.241423125794153</v>
      </c>
      <c r="G40" s="11">
        <f t="shared" si="9"/>
        <v>100</v>
      </c>
      <c r="H40" s="1">
        <f t="shared" si="10"/>
        <v>70.7843137254902</v>
      </c>
      <c r="I40" s="1">
        <f t="shared" si="10"/>
        <v>29.215686274509807</v>
      </c>
      <c r="J40" s="11">
        <f t="shared" si="10"/>
        <v>100</v>
      </c>
      <c r="K40" s="1">
        <f t="shared" si="11"/>
        <v>38.23264201983769</v>
      </c>
      <c r="L40" s="1">
        <f t="shared" si="11"/>
        <v>61.76735798016231</v>
      </c>
      <c r="M40" s="11">
        <f t="shared" si="11"/>
        <v>100</v>
      </c>
      <c r="N40" s="1">
        <f t="shared" si="12"/>
        <v>81.24267291910903</v>
      </c>
      <c r="O40" s="1">
        <f t="shared" si="12"/>
        <v>18.757327080890974</v>
      </c>
      <c r="P40" s="11">
        <f t="shared" si="12"/>
        <v>100</v>
      </c>
      <c r="Q40" s="1">
        <f t="shared" si="13"/>
        <v>64.3170731707317</v>
      </c>
      <c r="R40" s="1">
        <f t="shared" si="13"/>
        <v>35.68292682926829</v>
      </c>
      <c r="S40" s="11">
        <f t="shared" si="13"/>
        <v>100</v>
      </c>
    </row>
    <row r="41" spans="1:19" ht="12.75">
      <c r="A41" s="9">
        <v>1996</v>
      </c>
      <c r="B41" s="1">
        <f t="shared" si="7"/>
        <v>77.2032902467685</v>
      </c>
      <c r="C41" s="1">
        <f t="shared" si="7"/>
        <v>22.796709753231493</v>
      </c>
      <c r="D41" s="11">
        <f t="shared" si="8"/>
        <v>100</v>
      </c>
      <c r="E41" s="1">
        <f t="shared" si="9"/>
        <v>69.00921658986175</v>
      </c>
      <c r="F41" s="1">
        <f t="shared" si="9"/>
        <v>30.99078341013825</v>
      </c>
      <c r="G41" s="11">
        <f t="shared" si="9"/>
        <v>100</v>
      </c>
      <c r="H41" s="1">
        <f t="shared" si="10"/>
        <v>71.72284644194757</v>
      </c>
      <c r="I41" s="1">
        <f t="shared" si="10"/>
        <v>28.277153558052436</v>
      </c>
      <c r="J41" s="11">
        <f t="shared" si="10"/>
        <v>100</v>
      </c>
      <c r="K41" s="1">
        <f t="shared" si="11"/>
        <v>41.07292539815591</v>
      </c>
      <c r="L41" s="1">
        <f t="shared" si="11"/>
        <v>58.92707460184409</v>
      </c>
      <c r="M41" s="11">
        <f t="shared" si="11"/>
        <v>100</v>
      </c>
      <c r="N41" s="1">
        <f t="shared" si="12"/>
        <v>77.78958554729012</v>
      </c>
      <c r="O41" s="1">
        <f t="shared" si="12"/>
        <v>22.210414452709884</v>
      </c>
      <c r="P41" s="11">
        <f t="shared" si="12"/>
        <v>100</v>
      </c>
      <c r="Q41" s="1">
        <f t="shared" si="13"/>
        <v>65.21540916343743</v>
      </c>
      <c r="R41" s="1">
        <f t="shared" si="13"/>
        <v>34.78459083656257</v>
      </c>
      <c r="S41" s="11">
        <f t="shared" si="13"/>
        <v>100</v>
      </c>
    </row>
    <row r="42" spans="1:19" ht="12.75">
      <c r="A42" s="9">
        <v>1997</v>
      </c>
      <c r="B42" s="1">
        <f t="shared" si="7"/>
        <v>74.77375565610859</v>
      </c>
      <c r="C42" s="1">
        <f t="shared" si="7"/>
        <v>25.226244343891402</v>
      </c>
      <c r="D42" s="11">
        <f t="shared" si="8"/>
        <v>100</v>
      </c>
      <c r="E42" s="1">
        <f t="shared" si="9"/>
        <v>68.48341232227489</v>
      </c>
      <c r="F42" s="1">
        <f t="shared" si="9"/>
        <v>31.516587677725116</v>
      </c>
      <c r="G42" s="11">
        <f t="shared" si="9"/>
        <v>100</v>
      </c>
      <c r="H42" s="1">
        <f t="shared" si="10"/>
        <v>72.57240204429301</v>
      </c>
      <c r="I42" s="1">
        <f t="shared" si="10"/>
        <v>27.427597955706982</v>
      </c>
      <c r="J42" s="11">
        <f t="shared" si="10"/>
        <v>100</v>
      </c>
      <c r="K42" s="1">
        <f t="shared" si="11"/>
        <v>39.4856278366112</v>
      </c>
      <c r="L42" s="1">
        <f t="shared" si="11"/>
        <v>60.514372163388806</v>
      </c>
      <c r="M42" s="11">
        <f t="shared" si="11"/>
        <v>100</v>
      </c>
      <c r="N42" s="1">
        <f t="shared" si="12"/>
        <v>74.76547842401501</v>
      </c>
      <c r="O42" s="1">
        <f t="shared" si="12"/>
        <v>25.234521575984992</v>
      </c>
      <c r="P42" s="11">
        <f t="shared" si="12"/>
        <v>100</v>
      </c>
      <c r="Q42" s="1">
        <f t="shared" si="13"/>
        <v>63.4488624282373</v>
      </c>
      <c r="R42" s="1">
        <f t="shared" si="13"/>
        <v>36.5511375717627</v>
      </c>
      <c r="S42" s="11">
        <f t="shared" si="13"/>
        <v>100</v>
      </c>
    </row>
    <row r="43" spans="1:19" ht="12.75">
      <c r="A43" s="9">
        <v>1998</v>
      </c>
      <c r="B43" s="1">
        <f t="shared" si="7"/>
        <v>72.24080267558529</v>
      </c>
      <c r="C43" s="1">
        <f t="shared" si="7"/>
        <v>27.759197324414714</v>
      </c>
      <c r="D43" s="11">
        <f t="shared" si="8"/>
        <v>100</v>
      </c>
      <c r="E43" s="1">
        <f t="shared" si="9"/>
        <v>69.60893854748603</v>
      </c>
      <c r="F43" s="1">
        <f t="shared" si="9"/>
        <v>30.391061452513966</v>
      </c>
      <c r="G43" s="11">
        <f t="shared" si="9"/>
        <v>100</v>
      </c>
      <c r="H43" s="1">
        <f t="shared" si="10"/>
        <v>70.96153846153847</v>
      </c>
      <c r="I43" s="1">
        <f t="shared" si="10"/>
        <v>29.03846153846154</v>
      </c>
      <c r="J43" s="11">
        <f t="shared" si="10"/>
        <v>100</v>
      </c>
      <c r="K43" s="1">
        <f t="shared" si="11"/>
        <v>39.856801909307876</v>
      </c>
      <c r="L43" s="1">
        <f t="shared" si="11"/>
        <v>60.14319809069213</v>
      </c>
      <c r="M43" s="11">
        <f t="shared" si="11"/>
        <v>100</v>
      </c>
      <c r="N43" s="1">
        <f t="shared" si="12"/>
        <v>73.5678391959799</v>
      </c>
      <c r="O43" s="1">
        <f t="shared" si="12"/>
        <v>26.4321608040201</v>
      </c>
      <c r="P43" s="11">
        <f t="shared" si="12"/>
        <v>100</v>
      </c>
      <c r="Q43" s="1">
        <f t="shared" si="13"/>
        <v>62.949167397020155</v>
      </c>
      <c r="R43" s="1">
        <f t="shared" si="13"/>
        <v>37.050832602979845</v>
      </c>
      <c r="S43" s="11">
        <f t="shared" si="13"/>
        <v>100</v>
      </c>
    </row>
    <row r="44" spans="1:19" ht="12.75">
      <c r="A44" s="9">
        <v>1999</v>
      </c>
      <c r="B44" s="1">
        <f t="shared" si="7"/>
        <v>78.32744405182568</v>
      </c>
      <c r="C44" s="1">
        <f t="shared" si="7"/>
        <v>21.672555948174324</v>
      </c>
      <c r="D44" s="11">
        <f t="shared" si="8"/>
        <v>100</v>
      </c>
      <c r="E44" s="1">
        <f t="shared" si="9"/>
        <v>70.96774193548387</v>
      </c>
      <c r="F44" s="1">
        <f t="shared" si="9"/>
        <v>29.03225806451613</v>
      </c>
      <c r="G44" s="11">
        <f t="shared" si="9"/>
        <v>100</v>
      </c>
      <c r="H44" s="1">
        <f t="shared" si="10"/>
        <v>76.40232108317214</v>
      </c>
      <c r="I44" s="1">
        <f t="shared" si="10"/>
        <v>23.597678916827853</v>
      </c>
      <c r="J44" s="11">
        <f t="shared" si="10"/>
        <v>100</v>
      </c>
      <c r="K44" s="1">
        <f t="shared" si="11"/>
        <v>53.67534456355283</v>
      </c>
      <c r="L44" s="1">
        <f t="shared" si="11"/>
        <v>46.324655436447166</v>
      </c>
      <c r="M44" s="11">
        <f t="shared" si="11"/>
        <v>100</v>
      </c>
      <c r="N44" s="1">
        <f t="shared" si="12"/>
        <v>77.3319959879639</v>
      </c>
      <c r="O44" s="1">
        <f t="shared" si="12"/>
        <v>22.668004012036107</v>
      </c>
      <c r="P44" s="11">
        <f t="shared" si="12"/>
        <v>100</v>
      </c>
      <c r="Q44" s="1">
        <f t="shared" si="13"/>
        <v>69.3631284916201</v>
      </c>
      <c r="R44" s="1">
        <f t="shared" si="13"/>
        <v>30.636871508379887</v>
      </c>
      <c r="S44" s="11">
        <f t="shared" si="13"/>
        <v>100</v>
      </c>
    </row>
    <row r="47" spans="1:9" ht="12.75">
      <c r="A47" s="4" t="str">
        <f>CONCATENATE("New Admissions (All Races): ",$A$1)</f>
        <v>New Admissions (All Races): KENTUCKY</v>
      </c>
      <c r="I47" s="4" t="str">
        <f>CONCATENATE("Percent of Total, New Admissions (All Races): ",$A$1)</f>
        <v>Percent of Total, New Admissions (All Races): KENTUCKY</v>
      </c>
    </row>
    <row r="48" spans="1:15" s="4" customFormat="1" ht="12.75">
      <c r="A48" s="18" t="s">
        <v>21</v>
      </c>
      <c r="B48" s="14" t="s">
        <v>15</v>
      </c>
      <c r="C48" s="14" t="s">
        <v>16</v>
      </c>
      <c r="D48" s="14" t="s">
        <v>17</v>
      </c>
      <c r="E48" s="14" t="s">
        <v>18</v>
      </c>
      <c r="F48" s="14" t="s">
        <v>19</v>
      </c>
      <c r="G48" s="14" t="s">
        <v>20</v>
      </c>
      <c r="I48" s="18" t="s">
        <v>21</v>
      </c>
      <c r="J48" s="14" t="s">
        <v>15</v>
      </c>
      <c r="K48" s="14" t="s">
        <v>16</v>
      </c>
      <c r="L48" s="14" t="s">
        <v>17</v>
      </c>
      <c r="M48" s="14" t="s">
        <v>18</v>
      </c>
      <c r="N48" s="14" t="s">
        <v>19</v>
      </c>
      <c r="O48" s="14" t="s">
        <v>20</v>
      </c>
    </row>
    <row r="49" spans="1:15" ht="12.75">
      <c r="A49" s="9">
        <v>1983</v>
      </c>
      <c r="B49">
        <v>266</v>
      </c>
      <c r="C49">
        <v>441</v>
      </c>
      <c r="D49">
        <v>190</v>
      </c>
      <c r="E49">
        <v>97</v>
      </c>
      <c r="F49">
        <v>106</v>
      </c>
      <c r="G49">
        <v>1100</v>
      </c>
      <c r="I49" s="9">
        <v>1983</v>
      </c>
      <c r="J49" s="1">
        <f aca="true" t="shared" si="14" ref="J49:O52">(B49/$G49)*100</f>
        <v>24.181818181818183</v>
      </c>
      <c r="K49" s="1">
        <f t="shared" si="14"/>
        <v>40.090909090909086</v>
      </c>
      <c r="L49" s="1">
        <f t="shared" si="14"/>
        <v>17.272727272727273</v>
      </c>
      <c r="M49" s="1">
        <f t="shared" si="14"/>
        <v>8.818181818181818</v>
      </c>
      <c r="N49" s="1">
        <f t="shared" si="14"/>
        <v>9.636363636363637</v>
      </c>
      <c r="O49">
        <f t="shared" si="14"/>
        <v>100</v>
      </c>
    </row>
    <row r="50" spans="1:15" ht="12.75">
      <c r="A50" s="9">
        <v>1984</v>
      </c>
      <c r="B50">
        <v>327</v>
      </c>
      <c r="C50">
        <v>435</v>
      </c>
      <c r="D50">
        <v>215</v>
      </c>
      <c r="E50">
        <v>172</v>
      </c>
      <c r="F50">
        <v>282</v>
      </c>
      <c r="G50">
        <v>1431</v>
      </c>
      <c r="I50" s="9">
        <v>1984</v>
      </c>
      <c r="J50" s="1">
        <f t="shared" si="14"/>
        <v>22.851153039832283</v>
      </c>
      <c r="K50" s="1">
        <f t="shared" si="14"/>
        <v>30.398322851153043</v>
      </c>
      <c r="L50" s="1">
        <f t="shared" si="14"/>
        <v>15.024458420684836</v>
      </c>
      <c r="M50" s="1">
        <f t="shared" si="14"/>
        <v>12.019566736547867</v>
      </c>
      <c r="N50" s="1">
        <f t="shared" si="14"/>
        <v>19.70649895178197</v>
      </c>
      <c r="O50">
        <f t="shared" si="14"/>
        <v>100</v>
      </c>
    </row>
    <row r="51" spans="1:15" ht="12.75">
      <c r="A51" s="9">
        <v>1985</v>
      </c>
      <c r="B51">
        <v>315</v>
      </c>
      <c r="C51">
        <v>439</v>
      </c>
      <c r="D51">
        <v>249</v>
      </c>
      <c r="E51">
        <v>172</v>
      </c>
      <c r="F51">
        <v>379</v>
      </c>
      <c r="G51">
        <v>1554</v>
      </c>
      <c r="I51" s="9">
        <v>1985</v>
      </c>
      <c r="J51" s="1">
        <f t="shared" si="14"/>
        <v>20.27027027027027</v>
      </c>
      <c r="K51" s="1">
        <f t="shared" si="14"/>
        <v>28.24967824967825</v>
      </c>
      <c r="L51" s="1">
        <f t="shared" si="14"/>
        <v>16.023166023166024</v>
      </c>
      <c r="M51" s="1">
        <f t="shared" si="14"/>
        <v>11.068211068211069</v>
      </c>
      <c r="N51" s="1">
        <f t="shared" si="14"/>
        <v>24.38867438867439</v>
      </c>
      <c r="O51">
        <f t="shared" si="14"/>
        <v>100</v>
      </c>
    </row>
    <row r="52" spans="1:15" ht="12.75">
      <c r="A52" s="9">
        <v>1986</v>
      </c>
      <c r="B52">
        <v>422</v>
      </c>
      <c r="C52">
        <v>483</v>
      </c>
      <c r="D52">
        <v>267</v>
      </c>
      <c r="E52">
        <v>183</v>
      </c>
      <c r="F52">
        <v>330</v>
      </c>
      <c r="G52">
        <v>1685</v>
      </c>
      <c r="I52" s="9">
        <v>1986</v>
      </c>
      <c r="J52" s="1">
        <f t="shared" si="14"/>
        <v>25.044510385756674</v>
      </c>
      <c r="K52" s="1">
        <f t="shared" si="14"/>
        <v>28.664688427299705</v>
      </c>
      <c r="L52" s="1">
        <f t="shared" si="14"/>
        <v>15.845697329376854</v>
      </c>
      <c r="M52" s="1">
        <f t="shared" si="14"/>
        <v>10.86053412462908</v>
      </c>
      <c r="N52" s="1">
        <f t="shared" si="14"/>
        <v>19.584569732937684</v>
      </c>
      <c r="O52">
        <f t="shared" si="14"/>
        <v>100</v>
      </c>
    </row>
    <row r="53" spans="1:15" ht="12.75">
      <c r="A53" s="9">
        <v>1987</v>
      </c>
      <c r="B53">
        <v>375</v>
      </c>
      <c r="C53">
        <v>450</v>
      </c>
      <c r="D53">
        <v>243</v>
      </c>
      <c r="E53">
        <v>209</v>
      </c>
      <c r="F53">
        <v>363</v>
      </c>
      <c r="G53">
        <v>1640</v>
      </c>
      <c r="I53" s="9">
        <v>1987</v>
      </c>
      <c r="J53" s="1">
        <f aca="true" t="shared" si="15" ref="J53:J65">(B53/$G53)*100</f>
        <v>22.865853658536587</v>
      </c>
      <c r="K53" s="1">
        <f aca="true" t="shared" si="16" ref="K53:K65">(C53/$G53)*100</f>
        <v>27.439024390243905</v>
      </c>
      <c r="L53" s="1">
        <f aca="true" t="shared" si="17" ref="L53:L65">(D53/$G53)*100</f>
        <v>14.817073170731707</v>
      </c>
      <c r="M53" s="1">
        <f aca="true" t="shared" si="18" ref="M53:M65">(E53/$G53)*100</f>
        <v>12.74390243902439</v>
      </c>
      <c r="N53" s="1">
        <f aca="true" t="shared" si="19" ref="N53:N65">(F53/$G53)*100</f>
        <v>22.134146341463413</v>
      </c>
      <c r="O53">
        <f aca="true" t="shared" si="20" ref="O53:O65">(G53/$G53)*100</f>
        <v>100</v>
      </c>
    </row>
    <row r="54" spans="1:15" ht="12.75">
      <c r="A54" s="9">
        <v>1988</v>
      </c>
      <c r="B54">
        <v>487</v>
      </c>
      <c r="C54">
        <v>614</v>
      </c>
      <c r="D54">
        <v>335</v>
      </c>
      <c r="E54">
        <v>315</v>
      </c>
      <c r="F54">
        <v>461</v>
      </c>
      <c r="G54">
        <v>2212</v>
      </c>
      <c r="I54" s="9">
        <v>1988</v>
      </c>
      <c r="J54" s="1">
        <f t="shared" si="15"/>
        <v>22.016274864376133</v>
      </c>
      <c r="K54" s="1">
        <f t="shared" si="16"/>
        <v>27.75768535262206</v>
      </c>
      <c r="L54" s="1">
        <f t="shared" si="17"/>
        <v>15.144665461121157</v>
      </c>
      <c r="M54" s="1">
        <f t="shared" si="18"/>
        <v>14.240506329113925</v>
      </c>
      <c r="N54" s="1">
        <f t="shared" si="19"/>
        <v>20.840867992766725</v>
      </c>
      <c r="O54">
        <f t="shared" si="20"/>
        <v>100</v>
      </c>
    </row>
    <row r="55" spans="1:15" ht="12.75">
      <c r="A55" s="9">
        <v>1989</v>
      </c>
      <c r="B55">
        <v>520</v>
      </c>
      <c r="C55">
        <v>623</v>
      </c>
      <c r="D55">
        <v>401</v>
      </c>
      <c r="E55">
        <v>510</v>
      </c>
      <c r="F55">
        <v>475</v>
      </c>
      <c r="G55">
        <v>2529</v>
      </c>
      <c r="I55" s="9">
        <v>1989</v>
      </c>
      <c r="J55" s="1">
        <f t="shared" si="15"/>
        <v>20.561486753657572</v>
      </c>
      <c r="K55" s="1">
        <f t="shared" si="16"/>
        <v>24.634242783708977</v>
      </c>
      <c r="L55" s="1">
        <f t="shared" si="17"/>
        <v>15.856069592724397</v>
      </c>
      <c r="M55" s="1">
        <f t="shared" si="18"/>
        <v>20.166073546856463</v>
      </c>
      <c r="N55" s="1">
        <f t="shared" si="19"/>
        <v>18.78212732305259</v>
      </c>
      <c r="O55">
        <f t="shared" si="20"/>
        <v>100</v>
      </c>
    </row>
    <row r="56" spans="1:15" ht="12.75">
      <c r="A56" s="9">
        <v>1990</v>
      </c>
      <c r="B56">
        <v>598</v>
      </c>
      <c r="C56">
        <v>623</v>
      </c>
      <c r="D56">
        <v>383</v>
      </c>
      <c r="E56">
        <v>562</v>
      </c>
      <c r="F56">
        <v>525</v>
      </c>
      <c r="G56">
        <v>2691</v>
      </c>
      <c r="I56" s="9">
        <v>1990</v>
      </c>
      <c r="J56" s="1">
        <f t="shared" si="15"/>
        <v>22.22222222222222</v>
      </c>
      <c r="K56" s="1">
        <f t="shared" si="16"/>
        <v>23.151244890375324</v>
      </c>
      <c r="L56" s="1">
        <f t="shared" si="17"/>
        <v>14.232627276105536</v>
      </c>
      <c r="M56" s="1">
        <f t="shared" si="18"/>
        <v>20.884429580081754</v>
      </c>
      <c r="N56" s="1">
        <f t="shared" si="19"/>
        <v>19.50947603121516</v>
      </c>
      <c r="O56">
        <f t="shared" si="20"/>
        <v>100</v>
      </c>
    </row>
    <row r="57" spans="1:15" ht="12.75">
      <c r="A57" s="9">
        <v>1991</v>
      </c>
      <c r="B57">
        <v>292</v>
      </c>
      <c r="C57">
        <v>347</v>
      </c>
      <c r="D57">
        <v>238</v>
      </c>
      <c r="E57">
        <v>386</v>
      </c>
      <c r="F57">
        <v>238</v>
      </c>
      <c r="G57">
        <v>1501</v>
      </c>
      <c r="I57" s="9">
        <v>1991</v>
      </c>
      <c r="J57" s="1">
        <f t="shared" si="15"/>
        <v>19.453697534976683</v>
      </c>
      <c r="K57" s="1">
        <f t="shared" si="16"/>
        <v>23.117921385742836</v>
      </c>
      <c r="L57" s="1">
        <f t="shared" si="17"/>
        <v>15.856095936042639</v>
      </c>
      <c r="M57" s="1">
        <f t="shared" si="18"/>
        <v>25.716189207195207</v>
      </c>
      <c r="N57" s="1">
        <f t="shared" si="19"/>
        <v>15.856095936042639</v>
      </c>
      <c r="O57">
        <f t="shared" si="20"/>
        <v>100</v>
      </c>
    </row>
    <row r="58" spans="1:15" ht="12.75">
      <c r="A58" s="9">
        <v>1992</v>
      </c>
      <c r="B58">
        <v>168</v>
      </c>
      <c r="C58">
        <v>172</v>
      </c>
      <c r="D58">
        <v>153</v>
      </c>
      <c r="E58">
        <v>237</v>
      </c>
      <c r="F58">
        <v>181</v>
      </c>
      <c r="G58">
        <v>911</v>
      </c>
      <c r="I58" s="9">
        <v>1992</v>
      </c>
      <c r="J58" s="1">
        <f t="shared" si="15"/>
        <v>18.441273326015367</v>
      </c>
      <c r="K58" s="1">
        <f t="shared" si="16"/>
        <v>18.88035126234907</v>
      </c>
      <c r="L58" s="1">
        <f t="shared" si="17"/>
        <v>16.794731064763997</v>
      </c>
      <c r="M58" s="1">
        <f t="shared" si="18"/>
        <v>26.015367727771682</v>
      </c>
      <c r="N58" s="1">
        <f t="shared" si="19"/>
        <v>19.868276619099888</v>
      </c>
      <c r="O58">
        <f t="shared" si="20"/>
        <v>100</v>
      </c>
    </row>
    <row r="59" spans="1:15" ht="12.75">
      <c r="A59" s="9">
        <v>1993</v>
      </c>
      <c r="B59">
        <v>710</v>
      </c>
      <c r="C59">
        <v>662</v>
      </c>
      <c r="D59">
        <v>457</v>
      </c>
      <c r="E59">
        <v>732</v>
      </c>
      <c r="F59">
        <v>641</v>
      </c>
      <c r="G59">
        <v>3202</v>
      </c>
      <c r="I59" s="9">
        <v>1993</v>
      </c>
      <c r="J59" s="1">
        <f t="shared" si="15"/>
        <v>22.1736414740787</v>
      </c>
      <c r="K59" s="1">
        <f t="shared" si="16"/>
        <v>20.674578388507182</v>
      </c>
      <c r="L59" s="1">
        <f t="shared" si="17"/>
        <v>14.272329793878827</v>
      </c>
      <c r="M59" s="1">
        <f t="shared" si="18"/>
        <v>22.860712054965646</v>
      </c>
      <c r="N59" s="1">
        <f t="shared" si="19"/>
        <v>20.018738288569644</v>
      </c>
      <c r="O59">
        <f t="shared" si="20"/>
        <v>100</v>
      </c>
    </row>
    <row r="60" spans="1:15" ht="12.75">
      <c r="A60" s="9">
        <v>1994</v>
      </c>
      <c r="B60">
        <v>829</v>
      </c>
      <c r="C60">
        <v>746</v>
      </c>
      <c r="D60">
        <v>425</v>
      </c>
      <c r="E60">
        <v>912</v>
      </c>
      <c r="F60">
        <v>748</v>
      </c>
      <c r="G60">
        <v>3660</v>
      </c>
      <c r="I60" s="9">
        <v>1994</v>
      </c>
      <c r="J60" s="1">
        <f t="shared" si="15"/>
        <v>22.650273224043715</v>
      </c>
      <c r="K60" s="1">
        <f t="shared" si="16"/>
        <v>20.382513661202186</v>
      </c>
      <c r="L60" s="1">
        <f t="shared" si="17"/>
        <v>11.612021857923498</v>
      </c>
      <c r="M60" s="1">
        <f t="shared" si="18"/>
        <v>24.91803278688525</v>
      </c>
      <c r="N60" s="1">
        <f t="shared" si="19"/>
        <v>20.437158469945356</v>
      </c>
      <c r="O60">
        <f t="shared" si="20"/>
        <v>100</v>
      </c>
    </row>
    <row r="61" spans="1:15" ht="12.75">
      <c r="A61" s="9">
        <v>1995</v>
      </c>
      <c r="B61">
        <v>851</v>
      </c>
      <c r="C61">
        <v>793</v>
      </c>
      <c r="D61">
        <v>512</v>
      </c>
      <c r="E61">
        <v>1113</v>
      </c>
      <c r="F61">
        <v>857</v>
      </c>
      <c r="G61">
        <v>4126</v>
      </c>
      <c r="I61" s="9">
        <v>1995</v>
      </c>
      <c r="J61" s="1">
        <f t="shared" si="15"/>
        <v>20.625302956858942</v>
      </c>
      <c r="K61" s="1">
        <f t="shared" si="16"/>
        <v>19.219583131362093</v>
      </c>
      <c r="L61" s="1">
        <f t="shared" si="17"/>
        <v>12.409112942317014</v>
      </c>
      <c r="M61" s="1">
        <f t="shared" si="18"/>
        <v>26.975278720310225</v>
      </c>
      <c r="N61" s="1">
        <f t="shared" si="19"/>
        <v>20.77072224915172</v>
      </c>
      <c r="O61">
        <f t="shared" si="20"/>
        <v>100</v>
      </c>
    </row>
    <row r="62" spans="1:15" ht="12.75">
      <c r="A62" s="9">
        <v>1996</v>
      </c>
      <c r="B62">
        <v>862</v>
      </c>
      <c r="C62">
        <v>878</v>
      </c>
      <c r="D62">
        <v>543</v>
      </c>
      <c r="E62">
        <v>1204</v>
      </c>
      <c r="F62">
        <v>944</v>
      </c>
      <c r="G62">
        <v>4431</v>
      </c>
      <c r="I62" s="9">
        <v>1996</v>
      </c>
      <c r="J62" s="1">
        <f t="shared" si="15"/>
        <v>19.453847889866847</v>
      </c>
      <c r="K62" s="1">
        <f t="shared" si="16"/>
        <v>19.814940194087114</v>
      </c>
      <c r="L62" s="1">
        <f t="shared" si="17"/>
        <v>12.254570074475287</v>
      </c>
      <c r="M62" s="1">
        <f t="shared" si="18"/>
        <v>27.17219589257504</v>
      </c>
      <c r="N62" s="1">
        <f t="shared" si="19"/>
        <v>21.304445948995713</v>
      </c>
      <c r="O62">
        <f t="shared" si="20"/>
        <v>100</v>
      </c>
    </row>
    <row r="63" spans="1:15" ht="12.75">
      <c r="A63" s="9">
        <v>1997</v>
      </c>
      <c r="B63">
        <v>891</v>
      </c>
      <c r="C63">
        <v>853</v>
      </c>
      <c r="D63">
        <v>591</v>
      </c>
      <c r="E63">
        <v>1327</v>
      </c>
      <c r="F63">
        <v>1074</v>
      </c>
      <c r="G63">
        <v>4736</v>
      </c>
      <c r="I63" s="9">
        <v>1997</v>
      </c>
      <c r="J63" s="1">
        <f t="shared" si="15"/>
        <v>18.813344594594593</v>
      </c>
      <c r="K63" s="1">
        <f t="shared" si="16"/>
        <v>18.01097972972973</v>
      </c>
      <c r="L63" s="1">
        <f t="shared" si="17"/>
        <v>12.478885135135135</v>
      </c>
      <c r="M63" s="1">
        <f t="shared" si="18"/>
        <v>28.019425675675674</v>
      </c>
      <c r="N63" s="1">
        <f t="shared" si="19"/>
        <v>22.677364864864867</v>
      </c>
      <c r="O63">
        <f t="shared" si="20"/>
        <v>100</v>
      </c>
    </row>
    <row r="64" spans="1:15" ht="12.75">
      <c r="A64" s="9">
        <v>1998</v>
      </c>
      <c r="B64">
        <v>918</v>
      </c>
      <c r="C64">
        <v>899</v>
      </c>
      <c r="D64">
        <v>524</v>
      </c>
      <c r="E64">
        <v>1263</v>
      </c>
      <c r="F64">
        <v>998</v>
      </c>
      <c r="G64">
        <v>4602</v>
      </c>
      <c r="I64" s="9">
        <v>1998</v>
      </c>
      <c r="J64" s="1">
        <f t="shared" si="15"/>
        <v>19.947848761408082</v>
      </c>
      <c r="K64" s="1">
        <f t="shared" si="16"/>
        <v>19.534984789222076</v>
      </c>
      <c r="L64" s="1">
        <f t="shared" si="17"/>
        <v>11.386353759235115</v>
      </c>
      <c r="M64" s="1">
        <f t="shared" si="18"/>
        <v>27.444589308996086</v>
      </c>
      <c r="N64" s="1">
        <f t="shared" si="19"/>
        <v>21.686223381138635</v>
      </c>
      <c r="O64">
        <f t="shared" si="20"/>
        <v>100</v>
      </c>
    </row>
    <row r="65" spans="1:15" ht="12.75">
      <c r="A65" s="9">
        <v>1999</v>
      </c>
      <c r="B65">
        <v>870</v>
      </c>
      <c r="C65">
        <v>813</v>
      </c>
      <c r="D65">
        <v>521</v>
      </c>
      <c r="E65">
        <v>1314</v>
      </c>
      <c r="F65">
        <v>1008</v>
      </c>
      <c r="G65">
        <v>4526</v>
      </c>
      <c r="I65" s="9">
        <v>1999</v>
      </c>
      <c r="J65" s="1">
        <f t="shared" si="15"/>
        <v>19.222271321254972</v>
      </c>
      <c r="K65" s="1">
        <f t="shared" si="16"/>
        <v>17.962881131241716</v>
      </c>
      <c r="L65" s="1">
        <f t="shared" si="17"/>
        <v>11.511268228015908</v>
      </c>
      <c r="M65" s="1">
        <f t="shared" si="18"/>
        <v>29.03225806451613</v>
      </c>
      <c r="N65" s="1">
        <f t="shared" si="19"/>
        <v>22.271321254971276</v>
      </c>
      <c r="O65">
        <f t="shared" si="20"/>
        <v>100</v>
      </c>
    </row>
    <row r="66" spans="1:14" ht="12.75">
      <c r="A66" t="s">
        <v>35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KENTUCKY</v>
      </c>
      <c r="I68" s="4" t="str">
        <f>CONCATENATE("Black New Admissions: ",$A$1)</f>
        <v>Black New Admissions: KENTUCKY</v>
      </c>
    </row>
    <row r="69" spans="1:15" s="4" customFormat="1" ht="12.75">
      <c r="A69" s="18" t="s">
        <v>21</v>
      </c>
      <c r="B69" s="14" t="s">
        <v>15</v>
      </c>
      <c r="C69" s="14" t="s">
        <v>16</v>
      </c>
      <c r="D69" s="14" t="s">
        <v>17</v>
      </c>
      <c r="E69" s="14" t="s">
        <v>18</v>
      </c>
      <c r="F69" s="14" t="s">
        <v>19</v>
      </c>
      <c r="G69" s="14" t="s">
        <v>20</v>
      </c>
      <c r="I69" s="18" t="s">
        <v>21</v>
      </c>
      <c r="J69" s="14" t="s">
        <v>15</v>
      </c>
      <c r="K69" s="14" t="s">
        <v>16</v>
      </c>
      <c r="L69" s="14" t="s">
        <v>17</v>
      </c>
      <c r="M69" s="14" t="s">
        <v>18</v>
      </c>
      <c r="N69" s="14" t="s">
        <v>19</v>
      </c>
      <c r="O69" s="14" t="s">
        <v>20</v>
      </c>
    </row>
    <row r="70" spans="1:15" ht="12.75">
      <c r="A70" s="9">
        <v>1983</v>
      </c>
      <c r="B70">
        <v>193</v>
      </c>
      <c r="C70">
        <v>323</v>
      </c>
      <c r="D70">
        <v>134</v>
      </c>
      <c r="E70">
        <v>78</v>
      </c>
      <c r="F70">
        <v>82</v>
      </c>
      <c r="G70">
        <v>810</v>
      </c>
      <c r="I70" s="9">
        <v>1983</v>
      </c>
      <c r="J70">
        <v>71</v>
      </c>
      <c r="K70">
        <v>117</v>
      </c>
      <c r="L70">
        <v>55</v>
      </c>
      <c r="M70">
        <v>19</v>
      </c>
      <c r="N70">
        <v>24</v>
      </c>
      <c r="O70">
        <v>286</v>
      </c>
    </row>
    <row r="71" spans="1:15" ht="12.75">
      <c r="A71" s="9">
        <v>1984</v>
      </c>
      <c r="B71">
        <v>268</v>
      </c>
      <c r="C71">
        <v>304</v>
      </c>
      <c r="D71">
        <v>165</v>
      </c>
      <c r="E71">
        <v>129</v>
      </c>
      <c r="F71">
        <v>201</v>
      </c>
      <c r="G71">
        <v>1067</v>
      </c>
      <c r="I71" s="9">
        <v>1984</v>
      </c>
      <c r="J71">
        <v>58</v>
      </c>
      <c r="K71">
        <v>131</v>
      </c>
      <c r="L71">
        <v>48</v>
      </c>
      <c r="M71">
        <v>42</v>
      </c>
      <c r="N71">
        <v>81</v>
      </c>
      <c r="O71">
        <v>360</v>
      </c>
    </row>
    <row r="72" spans="1:15" ht="12.75">
      <c r="A72" s="9">
        <v>1985</v>
      </c>
      <c r="B72">
        <v>254</v>
      </c>
      <c r="C72">
        <v>322</v>
      </c>
      <c r="D72">
        <v>203</v>
      </c>
      <c r="E72">
        <v>119</v>
      </c>
      <c r="F72">
        <v>282</v>
      </c>
      <c r="G72">
        <v>1180</v>
      </c>
      <c r="I72" s="9">
        <v>1985</v>
      </c>
      <c r="J72">
        <v>61</v>
      </c>
      <c r="K72">
        <v>116</v>
      </c>
      <c r="L72">
        <v>46</v>
      </c>
      <c r="M72">
        <v>52</v>
      </c>
      <c r="N72">
        <v>96</v>
      </c>
      <c r="O72">
        <v>371</v>
      </c>
    </row>
    <row r="73" spans="1:15" ht="12.75">
      <c r="A73" s="9">
        <v>1986</v>
      </c>
      <c r="B73">
        <v>325</v>
      </c>
      <c r="C73">
        <v>357</v>
      </c>
      <c r="D73">
        <v>204</v>
      </c>
      <c r="E73">
        <v>136</v>
      </c>
      <c r="F73">
        <v>235</v>
      </c>
      <c r="G73">
        <v>1257</v>
      </c>
      <c r="I73" s="9">
        <v>1986</v>
      </c>
      <c r="J73">
        <v>97</v>
      </c>
      <c r="K73">
        <v>125</v>
      </c>
      <c r="L73">
        <v>63</v>
      </c>
      <c r="M73">
        <v>47</v>
      </c>
      <c r="N73">
        <v>94</v>
      </c>
      <c r="O73">
        <v>426</v>
      </c>
    </row>
    <row r="74" spans="1:15" ht="12.75">
      <c r="A74" s="9">
        <v>1987</v>
      </c>
      <c r="B74">
        <v>291</v>
      </c>
      <c r="C74">
        <v>320</v>
      </c>
      <c r="D74">
        <v>170</v>
      </c>
      <c r="E74">
        <v>150</v>
      </c>
      <c r="F74">
        <v>272</v>
      </c>
      <c r="G74">
        <v>1203</v>
      </c>
      <c r="I74" s="9">
        <v>1987</v>
      </c>
      <c r="J74">
        <v>83</v>
      </c>
      <c r="K74">
        <v>129</v>
      </c>
      <c r="L74">
        <v>72</v>
      </c>
      <c r="M74">
        <v>58</v>
      </c>
      <c r="N74">
        <v>91</v>
      </c>
      <c r="O74">
        <v>433</v>
      </c>
    </row>
    <row r="75" spans="1:15" ht="12.75">
      <c r="A75" s="9">
        <v>1988</v>
      </c>
      <c r="B75">
        <v>385</v>
      </c>
      <c r="C75">
        <v>444</v>
      </c>
      <c r="D75">
        <v>242</v>
      </c>
      <c r="E75">
        <v>232</v>
      </c>
      <c r="F75">
        <v>338</v>
      </c>
      <c r="G75">
        <v>1641</v>
      </c>
      <c r="I75" s="9">
        <v>1988</v>
      </c>
      <c r="J75">
        <v>102</v>
      </c>
      <c r="K75">
        <v>170</v>
      </c>
      <c r="L75">
        <v>93</v>
      </c>
      <c r="M75">
        <v>83</v>
      </c>
      <c r="N75">
        <v>123</v>
      </c>
      <c r="O75">
        <v>571</v>
      </c>
    </row>
    <row r="76" spans="1:15" ht="12.75">
      <c r="A76" s="9">
        <v>1989</v>
      </c>
      <c r="B76">
        <v>413</v>
      </c>
      <c r="C76">
        <v>463</v>
      </c>
      <c r="D76">
        <v>305</v>
      </c>
      <c r="E76">
        <v>328</v>
      </c>
      <c r="F76">
        <v>359</v>
      </c>
      <c r="G76">
        <v>1868</v>
      </c>
      <c r="I76" s="9">
        <v>1989</v>
      </c>
      <c r="J76">
        <v>107</v>
      </c>
      <c r="K76">
        <v>160</v>
      </c>
      <c r="L76">
        <v>96</v>
      </c>
      <c r="M76">
        <v>182</v>
      </c>
      <c r="N76">
        <v>116</v>
      </c>
      <c r="O76">
        <v>661</v>
      </c>
    </row>
    <row r="77" spans="1:15" ht="12.75">
      <c r="A77" s="9">
        <v>1990</v>
      </c>
      <c r="B77">
        <v>475</v>
      </c>
      <c r="C77">
        <v>471</v>
      </c>
      <c r="D77">
        <v>286</v>
      </c>
      <c r="E77">
        <v>339</v>
      </c>
      <c r="F77">
        <v>402</v>
      </c>
      <c r="G77">
        <v>1973</v>
      </c>
      <c r="I77" s="9">
        <v>1990</v>
      </c>
      <c r="J77">
        <v>123</v>
      </c>
      <c r="K77">
        <v>152</v>
      </c>
      <c r="L77">
        <v>97</v>
      </c>
      <c r="M77">
        <v>223</v>
      </c>
      <c r="N77">
        <v>123</v>
      </c>
      <c r="O77">
        <v>718</v>
      </c>
    </row>
    <row r="78" spans="1:15" ht="12.75">
      <c r="A78" s="9">
        <v>1991</v>
      </c>
      <c r="B78">
        <v>222</v>
      </c>
      <c r="C78">
        <v>261</v>
      </c>
      <c r="D78">
        <v>181</v>
      </c>
      <c r="E78">
        <v>223</v>
      </c>
      <c r="F78">
        <v>186</v>
      </c>
      <c r="G78">
        <v>1073</v>
      </c>
      <c r="I78" s="9">
        <v>1991</v>
      </c>
      <c r="J78">
        <v>70</v>
      </c>
      <c r="K78">
        <v>86</v>
      </c>
      <c r="L78">
        <v>56</v>
      </c>
      <c r="M78">
        <v>162</v>
      </c>
      <c r="N78">
        <v>52</v>
      </c>
      <c r="O78">
        <v>426</v>
      </c>
    </row>
    <row r="79" spans="1:15" ht="12.75">
      <c r="A79" s="9">
        <v>1992</v>
      </c>
      <c r="B79">
        <v>123</v>
      </c>
      <c r="C79">
        <v>143</v>
      </c>
      <c r="D79">
        <v>105</v>
      </c>
      <c r="E79">
        <v>121</v>
      </c>
      <c r="F79">
        <v>151</v>
      </c>
      <c r="G79">
        <v>643</v>
      </c>
      <c r="I79" s="9">
        <v>1992</v>
      </c>
      <c r="J79">
        <v>42</v>
      </c>
      <c r="K79">
        <v>29</v>
      </c>
      <c r="L79">
        <v>48</v>
      </c>
      <c r="M79">
        <v>115</v>
      </c>
      <c r="N79">
        <v>30</v>
      </c>
      <c r="O79">
        <v>264</v>
      </c>
    </row>
    <row r="80" spans="1:15" ht="12.75">
      <c r="A80" s="9">
        <v>1993</v>
      </c>
      <c r="B80">
        <v>530</v>
      </c>
      <c r="C80">
        <v>457</v>
      </c>
      <c r="D80">
        <v>334</v>
      </c>
      <c r="E80">
        <v>364</v>
      </c>
      <c r="F80">
        <v>528</v>
      </c>
      <c r="G80">
        <v>2213</v>
      </c>
      <c r="I80" s="9">
        <v>1993</v>
      </c>
      <c r="J80">
        <v>175</v>
      </c>
      <c r="K80">
        <v>205</v>
      </c>
      <c r="L80">
        <v>122</v>
      </c>
      <c r="M80">
        <v>364</v>
      </c>
      <c r="N80">
        <v>109</v>
      </c>
      <c r="O80">
        <v>975</v>
      </c>
    </row>
    <row r="81" spans="1:15" ht="12.75">
      <c r="A81" s="9">
        <v>1994</v>
      </c>
      <c r="B81">
        <v>621</v>
      </c>
      <c r="C81">
        <v>522</v>
      </c>
      <c r="D81">
        <v>292</v>
      </c>
      <c r="E81">
        <v>366</v>
      </c>
      <c r="F81">
        <v>565</v>
      </c>
      <c r="G81">
        <v>2366</v>
      </c>
      <c r="I81" s="9">
        <v>1994</v>
      </c>
      <c r="J81">
        <v>203</v>
      </c>
      <c r="K81">
        <v>222</v>
      </c>
      <c r="L81">
        <v>131</v>
      </c>
      <c r="M81">
        <v>537</v>
      </c>
      <c r="N81">
        <v>178</v>
      </c>
      <c r="O81">
        <v>1271</v>
      </c>
    </row>
    <row r="82" spans="1:15" ht="12.75">
      <c r="A82" s="9">
        <v>1995</v>
      </c>
      <c r="B82">
        <v>610</v>
      </c>
      <c r="C82">
        <v>549</v>
      </c>
      <c r="D82">
        <v>361</v>
      </c>
      <c r="E82">
        <v>424</v>
      </c>
      <c r="F82">
        <v>693</v>
      </c>
      <c r="G82">
        <v>2637</v>
      </c>
      <c r="I82" s="9">
        <v>1995</v>
      </c>
      <c r="J82">
        <v>231</v>
      </c>
      <c r="K82">
        <v>238</v>
      </c>
      <c r="L82">
        <v>149</v>
      </c>
      <c r="M82">
        <v>685</v>
      </c>
      <c r="N82">
        <v>160</v>
      </c>
      <c r="O82">
        <v>1463</v>
      </c>
    </row>
    <row r="83" spans="1:15" ht="12.75">
      <c r="A83" s="9">
        <v>1996</v>
      </c>
      <c r="B83">
        <v>657</v>
      </c>
      <c r="C83">
        <v>599</v>
      </c>
      <c r="D83">
        <v>383</v>
      </c>
      <c r="E83">
        <v>490</v>
      </c>
      <c r="F83">
        <v>732</v>
      </c>
      <c r="G83">
        <v>2861</v>
      </c>
      <c r="I83" s="9">
        <v>1996</v>
      </c>
      <c r="J83">
        <v>194</v>
      </c>
      <c r="K83">
        <v>269</v>
      </c>
      <c r="L83">
        <v>151</v>
      </c>
      <c r="M83">
        <v>703</v>
      </c>
      <c r="N83">
        <v>209</v>
      </c>
      <c r="O83">
        <v>1526</v>
      </c>
    </row>
    <row r="84" spans="1:15" ht="12.75">
      <c r="A84" s="9">
        <v>1997</v>
      </c>
      <c r="B84">
        <v>661</v>
      </c>
      <c r="C84">
        <v>578</v>
      </c>
      <c r="D84">
        <v>426</v>
      </c>
      <c r="E84">
        <v>522</v>
      </c>
      <c r="F84">
        <v>797</v>
      </c>
      <c r="G84">
        <v>2984</v>
      </c>
      <c r="I84" s="9">
        <v>1997</v>
      </c>
      <c r="J84">
        <v>223</v>
      </c>
      <c r="K84">
        <v>266</v>
      </c>
      <c r="L84">
        <v>161</v>
      </c>
      <c r="M84">
        <v>800</v>
      </c>
      <c r="N84">
        <v>269</v>
      </c>
      <c r="O84">
        <v>1719</v>
      </c>
    </row>
    <row r="85" spans="1:15" ht="12.75">
      <c r="A85" s="9">
        <v>1998</v>
      </c>
      <c r="B85">
        <v>648</v>
      </c>
      <c r="C85">
        <v>623</v>
      </c>
      <c r="D85">
        <v>369</v>
      </c>
      <c r="E85">
        <v>501</v>
      </c>
      <c r="F85">
        <v>732</v>
      </c>
      <c r="G85">
        <v>2873</v>
      </c>
      <c r="I85" s="9">
        <v>1998</v>
      </c>
      <c r="J85">
        <v>249</v>
      </c>
      <c r="K85">
        <v>272</v>
      </c>
      <c r="L85">
        <v>151</v>
      </c>
      <c r="M85">
        <v>756</v>
      </c>
      <c r="N85">
        <v>263</v>
      </c>
      <c r="O85">
        <v>1691</v>
      </c>
    </row>
    <row r="86" spans="1:15" ht="12.75">
      <c r="A86" s="9">
        <v>1999</v>
      </c>
      <c r="B86">
        <v>665</v>
      </c>
      <c r="C86">
        <v>572</v>
      </c>
      <c r="D86">
        <v>395</v>
      </c>
      <c r="E86">
        <v>701</v>
      </c>
      <c r="F86">
        <v>771</v>
      </c>
      <c r="G86">
        <v>3104</v>
      </c>
      <c r="I86" s="9">
        <v>1999</v>
      </c>
      <c r="J86">
        <v>184</v>
      </c>
      <c r="K86">
        <v>234</v>
      </c>
      <c r="L86">
        <v>122</v>
      </c>
      <c r="M86">
        <v>605</v>
      </c>
      <c r="N86">
        <v>226</v>
      </c>
      <c r="O86">
        <v>1371</v>
      </c>
    </row>
    <row r="88" spans="1:9" ht="12.75">
      <c r="A88" s="4" t="str">
        <f>CONCATENATE("Percent of Total Offenses, White New Admissions: ",$A$1)</f>
        <v>Percent of Total Offenses, White New Admissions: KENTUCKY</v>
      </c>
      <c r="I88" s="4" t="str">
        <f>CONCATENATE("Percent of Total Offenses, Black New Admissions: ",$A$1)</f>
        <v>Percent of Total Offenses, Black New Admissions: KENTUCKY</v>
      </c>
    </row>
    <row r="89" spans="1:15" s="4" customFormat="1" ht="12.75">
      <c r="A89" s="18" t="s">
        <v>21</v>
      </c>
      <c r="B89" s="14" t="s">
        <v>15</v>
      </c>
      <c r="C89" s="14" t="s">
        <v>16</v>
      </c>
      <c r="D89" s="14" t="s">
        <v>17</v>
      </c>
      <c r="E89" s="14" t="s">
        <v>18</v>
      </c>
      <c r="F89" s="14" t="s">
        <v>19</v>
      </c>
      <c r="G89" s="14" t="s">
        <v>20</v>
      </c>
      <c r="I89" s="18" t="s">
        <v>21</v>
      </c>
      <c r="J89" s="14" t="s">
        <v>15</v>
      </c>
      <c r="K89" s="14" t="s">
        <v>16</v>
      </c>
      <c r="L89" s="14" t="s">
        <v>17</v>
      </c>
      <c r="M89" s="14" t="s">
        <v>18</v>
      </c>
      <c r="N89" s="14" t="s">
        <v>19</v>
      </c>
      <c r="O89" s="14" t="s">
        <v>20</v>
      </c>
    </row>
    <row r="90" spans="1:15" ht="12.75">
      <c r="A90" s="9">
        <v>1983</v>
      </c>
      <c r="B90" s="1">
        <f aca="true" t="shared" si="21" ref="B90:G90">(B70/$G70)*100</f>
        <v>23.827160493827158</v>
      </c>
      <c r="C90" s="1">
        <f t="shared" si="21"/>
        <v>39.876543209876544</v>
      </c>
      <c r="D90" s="1">
        <f t="shared" si="21"/>
        <v>16.543209876543212</v>
      </c>
      <c r="E90" s="1">
        <f t="shared" si="21"/>
        <v>9.62962962962963</v>
      </c>
      <c r="F90" s="1">
        <f t="shared" si="21"/>
        <v>10.123456790123457</v>
      </c>
      <c r="G90" s="1">
        <f t="shared" si="21"/>
        <v>100</v>
      </c>
      <c r="I90" s="9">
        <v>1983</v>
      </c>
      <c r="J90" s="1">
        <f aca="true" t="shared" si="22" ref="J90:O90">(J70/$O70)*100</f>
        <v>24.825174825174827</v>
      </c>
      <c r="K90" s="1">
        <f t="shared" si="22"/>
        <v>40.909090909090914</v>
      </c>
      <c r="L90" s="1">
        <f t="shared" si="22"/>
        <v>19.230769230769234</v>
      </c>
      <c r="M90" s="1">
        <f t="shared" si="22"/>
        <v>6.643356643356643</v>
      </c>
      <c r="N90" s="1">
        <f t="shared" si="22"/>
        <v>8.391608391608392</v>
      </c>
      <c r="O90" s="1">
        <f t="shared" si="22"/>
        <v>100</v>
      </c>
    </row>
    <row r="91" spans="1:15" ht="12.75">
      <c r="A91" s="9">
        <v>1984</v>
      </c>
      <c r="B91" s="1">
        <f aca="true" t="shared" si="23" ref="B91:G91">(B71/$G71)*100</f>
        <v>25.117150890346768</v>
      </c>
      <c r="C91" s="1">
        <f t="shared" si="23"/>
        <v>28.49109653233365</v>
      </c>
      <c r="D91" s="1">
        <f t="shared" si="23"/>
        <v>15.463917525773196</v>
      </c>
      <c r="E91" s="1">
        <f t="shared" si="23"/>
        <v>12.089971883786317</v>
      </c>
      <c r="F91" s="1">
        <f t="shared" si="23"/>
        <v>18.837863167760073</v>
      </c>
      <c r="G91" s="1">
        <f t="shared" si="23"/>
        <v>100</v>
      </c>
      <c r="I91" s="9">
        <v>1984</v>
      </c>
      <c r="J91" s="1">
        <f aca="true" t="shared" si="24" ref="J91:O91">(J71/$O71)*100</f>
        <v>16.11111111111111</v>
      </c>
      <c r="K91" s="1">
        <f t="shared" si="24"/>
        <v>36.388888888888886</v>
      </c>
      <c r="L91" s="1">
        <f t="shared" si="24"/>
        <v>13.333333333333334</v>
      </c>
      <c r="M91" s="1">
        <f t="shared" si="24"/>
        <v>11.666666666666666</v>
      </c>
      <c r="N91" s="1">
        <f t="shared" si="24"/>
        <v>22.5</v>
      </c>
      <c r="O91" s="1">
        <f t="shared" si="24"/>
        <v>100</v>
      </c>
    </row>
    <row r="92" spans="1:15" ht="12.75">
      <c r="A92" s="9">
        <v>1985</v>
      </c>
      <c r="B92" s="1">
        <f aca="true" t="shared" si="25" ref="B92:G92">(B72/$G72)*100</f>
        <v>21.525423728813557</v>
      </c>
      <c r="C92" s="1">
        <f t="shared" si="25"/>
        <v>27.288135593220336</v>
      </c>
      <c r="D92" s="1">
        <f t="shared" si="25"/>
        <v>17.203389830508474</v>
      </c>
      <c r="E92" s="1">
        <f t="shared" si="25"/>
        <v>10.084745762711865</v>
      </c>
      <c r="F92" s="1">
        <f t="shared" si="25"/>
        <v>23.898305084745765</v>
      </c>
      <c r="G92" s="1">
        <f t="shared" si="25"/>
        <v>100</v>
      </c>
      <c r="I92" s="9">
        <v>1985</v>
      </c>
      <c r="J92" s="1">
        <f aca="true" t="shared" si="26" ref="J92:O92">(J72/$O72)*100</f>
        <v>16.442048517520217</v>
      </c>
      <c r="K92" s="1">
        <f t="shared" si="26"/>
        <v>31.266846361185983</v>
      </c>
      <c r="L92" s="1">
        <f t="shared" si="26"/>
        <v>12.398921832884097</v>
      </c>
      <c r="M92" s="1">
        <f t="shared" si="26"/>
        <v>14.016172506738545</v>
      </c>
      <c r="N92" s="1">
        <f t="shared" si="26"/>
        <v>25.87601078167116</v>
      </c>
      <c r="O92" s="1">
        <f t="shared" si="26"/>
        <v>100</v>
      </c>
    </row>
    <row r="93" spans="1:15" ht="12.75">
      <c r="A93" s="9">
        <v>1986</v>
      </c>
      <c r="B93" s="1">
        <f aca="true" t="shared" si="27" ref="B93:G93">(B73/$G73)*100</f>
        <v>25.855210819411294</v>
      </c>
      <c r="C93" s="1">
        <f t="shared" si="27"/>
        <v>28.400954653937948</v>
      </c>
      <c r="D93" s="1">
        <f t="shared" si="27"/>
        <v>16.2291169451074</v>
      </c>
      <c r="E93" s="1">
        <f t="shared" si="27"/>
        <v>10.819411296738265</v>
      </c>
      <c r="F93" s="1">
        <f t="shared" si="27"/>
        <v>18.695306284805092</v>
      </c>
      <c r="G93" s="1">
        <f t="shared" si="27"/>
        <v>100</v>
      </c>
      <c r="I93" s="9">
        <v>1986</v>
      </c>
      <c r="J93" s="1">
        <f aca="true" t="shared" si="28" ref="J93:O93">(J73/$O73)*100</f>
        <v>22.769953051643192</v>
      </c>
      <c r="K93" s="1">
        <f t="shared" si="28"/>
        <v>29.342723004694836</v>
      </c>
      <c r="L93" s="1">
        <f t="shared" si="28"/>
        <v>14.788732394366196</v>
      </c>
      <c r="M93" s="1">
        <f t="shared" si="28"/>
        <v>11.032863849765258</v>
      </c>
      <c r="N93" s="1">
        <f t="shared" si="28"/>
        <v>22.065727699530516</v>
      </c>
      <c r="O93" s="1">
        <f t="shared" si="28"/>
        <v>100</v>
      </c>
    </row>
    <row r="94" spans="1:15" ht="12.75">
      <c r="A94" s="9">
        <v>1987</v>
      </c>
      <c r="B94" s="1">
        <f aca="true" t="shared" si="29" ref="B94:G106">(B74/$G74)*100</f>
        <v>24.189526184538654</v>
      </c>
      <c r="C94" s="1">
        <f t="shared" si="29"/>
        <v>26.60016625103907</v>
      </c>
      <c r="D94" s="1">
        <f t="shared" si="29"/>
        <v>14.131338320864506</v>
      </c>
      <c r="E94" s="1">
        <f t="shared" si="29"/>
        <v>12.468827930174564</v>
      </c>
      <c r="F94" s="1">
        <f t="shared" si="29"/>
        <v>22.61014131338321</v>
      </c>
      <c r="G94" s="1">
        <f t="shared" si="29"/>
        <v>100</v>
      </c>
      <c r="I94" s="9">
        <v>1987</v>
      </c>
      <c r="J94" s="1">
        <f aca="true" t="shared" si="30" ref="J94:O104">(J74/$O74)*100</f>
        <v>19.168591224018474</v>
      </c>
      <c r="K94" s="1">
        <f t="shared" si="30"/>
        <v>29.79214780600462</v>
      </c>
      <c r="L94" s="1">
        <f t="shared" si="30"/>
        <v>16.628175519630485</v>
      </c>
      <c r="M94" s="1">
        <f t="shared" si="30"/>
        <v>13.394919168591224</v>
      </c>
      <c r="N94" s="1">
        <f t="shared" si="30"/>
        <v>21.016166281755197</v>
      </c>
      <c r="O94" s="1">
        <f t="shared" si="30"/>
        <v>100</v>
      </c>
    </row>
    <row r="95" spans="1:15" ht="12.75">
      <c r="A95" s="9">
        <v>1988</v>
      </c>
      <c r="B95" s="1">
        <f t="shared" si="29"/>
        <v>23.461304082876293</v>
      </c>
      <c r="C95" s="1">
        <f t="shared" si="29"/>
        <v>27.056672760511884</v>
      </c>
      <c r="D95" s="1">
        <f t="shared" si="29"/>
        <v>14.74710542352224</v>
      </c>
      <c r="E95" s="1">
        <f t="shared" si="29"/>
        <v>14.137720901889091</v>
      </c>
      <c r="F95" s="1">
        <f t="shared" si="29"/>
        <v>20.59719683120049</v>
      </c>
      <c r="G95" s="1">
        <f t="shared" si="29"/>
        <v>100</v>
      </c>
      <c r="I95" s="9">
        <v>1988</v>
      </c>
      <c r="J95" s="1">
        <f t="shared" si="30"/>
        <v>17.86339754816112</v>
      </c>
      <c r="K95" s="1">
        <f t="shared" si="30"/>
        <v>29.772329246935204</v>
      </c>
      <c r="L95" s="1">
        <f t="shared" si="30"/>
        <v>16.28721541155867</v>
      </c>
      <c r="M95" s="1">
        <f t="shared" si="30"/>
        <v>14.535901926444833</v>
      </c>
      <c r="N95" s="1">
        <f t="shared" si="30"/>
        <v>21.541155866900176</v>
      </c>
      <c r="O95" s="1">
        <f t="shared" si="30"/>
        <v>100</v>
      </c>
    </row>
    <row r="96" spans="1:15" ht="12.75">
      <c r="A96" s="9">
        <v>1989</v>
      </c>
      <c r="B96" s="1">
        <f t="shared" si="29"/>
        <v>22.109207708779444</v>
      </c>
      <c r="C96" s="1">
        <f t="shared" si="29"/>
        <v>24.785867237687366</v>
      </c>
      <c r="D96" s="1">
        <f t="shared" si="29"/>
        <v>16.32762312633833</v>
      </c>
      <c r="E96" s="1">
        <f t="shared" si="29"/>
        <v>17.558886509635975</v>
      </c>
      <c r="F96" s="1">
        <f t="shared" si="29"/>
        <v>19.218415417558887</v>
      </c>
      <c r="G96" s="1">
        <f t="shared" si="29"/>
        <v>100</v>
      </c>
      <c r="I96" s="9">
        <v>1989</v>
      </c>
      <c r="J96" s="1">
        <f t="shared" si="30"/>
        <v>16.187594553706504</v>
      </c>
      <c r="K96" s="1">
        <f t="shared" si="30"/>
        <v>24.205748865355524</v>
      </c>
      <c r="L96" s="1">
        <f t="shared" si="30"/>
        <v>14.523449319213313</v>
      </c>
      <c r="M96" s="1">
        <f t="shared" si="30"/>
        <v>27.53403933434191</v>
      </c>
      <c r="N96" s="1">
        <f t="shared" si="30"/>
        <v>17.549167927382754</v>
      </c>
      <c r="O96" s="1">
        <f t="shared" si="30"/>
        <v>100</v>
      </c>
    </row>
    <row r="97" spans="1:15" ht="12.75">
      <c r="A97" s="9">
        <v>1990</v>
      </c>
      <c r="B97" s="1">
        <f t="shared" si="29"/>
        <v>24.0750126710593</v>
      </c>
      <c r="C97" s="1">
        <f t="shared" si="29"/>
        <v>23.87227572225038</v>
      </c>
      <c r="D97" s="1">
        <f t="shared" si="29"/>
        <v>14.49569183983781</v>
      </c>
      <c r="E97" s="1">
        <f t="shared" si="29"/>
        <v>17.18195641155601</v>
      </c>
      <c r="F97" s="1">
        <f t="shared" si="29"/>
        <v>20.3750633552965</v>
      </c>
      <c r="G97" s="1">
        <f t="shared" si="29"/>
        <v>100</v>
      </c>
      <c r="I97" s="9">
        <v>1990</v>
      </c>
      <c r="J97" s="1">
        <f t="shared" si="30"/>
        <v>17.13091922005571</v>
      </c>
      <c r="K97" s="1">
        <f t="shared" si="30"/>
        <v>21.16991643454039</v>
      </c>
      <c r="L97" s="1">
        <f t="shared" si="30"/>
        <v>13.509749303621168</v>
      </c>
      <c r="M97" s="1">
        <f t="shared" si="30"/>
        <v>31.058495821727018</v>
      </c>
      <c r="N97" s="1">
        <f t="shared" si="30"/>
        <v>17.13091922005571</v>
      </c>
      <c r="O97" s="1">
        <f t="shared" si="30"/>
        <v>100</v>
      </c>
    </row>
    <row r="98" spans="1:15" ht="12.75">
      <c r="A98" s="9">
        <v>1991</v>
      </c>
      <c r="B98" s="1">
        <f t="shared" si="29"/>
        <v>20.689655172413794</v>
      </c>
      <c r="C98" s="1">
        <f t="shared" si="29"/>
        <v>24.324324324324326</v>
      </c>
      <c r="D98" s="1">
        <f t="shared" si="29"/>
        <v>16.868592730661696</v>
      </c>
      <c r="E98" s="1">
        <f t="shared" si="29"/>
        <v>20.782851817334578</v>
      </c>
      <c r="F98" s="1">
        <f t="shared" si="29"/>
        <v>17.33457595526561</v>
      </c>
      <c r="G98" s="1">
        <f t="shared" si="29"/>
        <v>100</v>
      </c>
      <c r="I98" s="9">
        <v>1991</v>
      </c>
      <c r="J98" s="1">
        <f t="shared" si="30"/>
        <v>16.431924882629108</v>
      </c>
      <c r="K98" s="1">
        <f t="shared" si="30"/>
        <v>20.187793427230048</v>
      </c>
      <c r="L98" s="1">
        <f t="shared" si="30"/>
        <v>13.145539906103288</v>
      </c>
      <c r="M98" s="1">
        <f t="shared" si="30"/>
        <v>38.028169014084504</v>
      </c>
      <c r="N98" s="1">
        <f t="shared" si="30"/>
        <v>12.206572769953052</v>
      </c>
      <c r="O98" s="1">
        <f t="shared" si="30"/>
        <v>100</v>
      </c>
    </row>
    <row r="99" spans="1:15" ht="12.75">
      <c r="A99" s="9">
        <v>1992</v>
      </c>
      <c r="B99" s="1">
        <f t="shared" si="29"/>
        <v>19.12908242612753</v>
      </c>
      <c r="C99" s="1">
        <f t="shared" si="29"/>
        <v>22.23950233281493</v>
      </c>
      <c r="D99" s="1">
        <f t="shared" si="29"/>
        <v>16.329704510108865</v>
      </c>
      <c r="E99" s="1">
        <f t="shared" si="29"/>
        <v>18.818040435458787</v>
      </c>
      <c r="F99" s="1">
        <f t="shared" si="29"/>
        <v>23.48367029548989</v>
      </c>
      <c r="G99" s="1">
        <f t="shared" si="29"/>
        <v>100</v>
      </c>
      <c r="I99" s="9">
        <v>1992</v>
      </c>
      <c r="J99" s="1">
        <f t="shared" si="30"/>
        <v>15.909090909090908</v>
      </c>
      <c r="K99" s="1">
        <f t="shared" si="30"/>
        <v>10.984848484848484</v>
      </c>
      <c r="L99" s="1">
        <f t="shared" si="30"/>
        <v>18.181818181818183</v>
      </c>
      <c r="M99" s="1">
        <f t="shared" si="30"/>
        <v>43.56060606060606</v>
      </c>
      <c r="N99" s="1">
        <f t="shared" si="30"/>
        <v>11.363636363636363</v>
      </c>
      <c r="O99" s="1">
        <f t="shared" si="30"/>
        <v>100</v>
      </c>
    </row>
    <row r="100" spans="1:15" ht="12.75">
      <c r="A100" s="9">
        <v>1993</v>
      </c>
      <c r="B100" s="1">
        <f t="shared" si="29"/>
        <v>23.94938996836873</v>
      </c>
      <c r="C100" s="1">
        <f t="shared" si="29"/>
        <v>20.650700406687754</v>
      </c>
      <c r="D100" s="1">
        <f t="shared" si="29"/>
        <v>15.09263443289652</v>
      </c>
      <c r="E100" s="1">
        <f t="shared" si="29"/>
        <v>16.448260280162675</v>
      </c>
      <c r="F100" s="1">
        <f t="shared" si="29"/>
        <v>23.85901491188432</v>
      </c>
      <c r="G100" s="1">
        <f t="shared" si="29"/>
        <v>100</v>
      </c>
      <c r="I100" s="9">
        <v>1993</v>
      </c>
      <c r="J100" s="1">
        <f t="shared" si="30"/>
        <v>17.94871794871795</v>
      </c>
      <c r="K100" s="1">
        <f t="shared" si="30"/>
        <v>21.025641025641026</v>
      </c>
      <c r="L100" s="1">
        <f t="shared" si="30"/>
        <v>12.512820512820513</v>
      </c>
      <c r="M100" s="1">
        <f t="shared" si="30"/>
        <v>37.333333333333336</v>
      </c>
      <c r="N100" s="1">
        <f t="shared" si="30"/>
        <v>11.179487179487179</v>
      </c>
      <c r="O100" s="1">
        <f t="shared" si="30"/>
        <v>100</v>
      </c>
    </row>
    <row r="101" spans="1:15" ht="12.75">
      <c r="A101" s="9">
        <v>1994</v>
      </c>
      <c r="B101" s="1">
        <f t="shared" si="29"/>
        <v>26.24683009298394</v>
      </c>
      <c r="C101" s="1">
        <f t="shared" si="29"/>
        <v>22.062552831783602</v>
      </c>
      <c r="D101" s="1">
        <f t="shared" si="29"/>
        <v>12.341504649196956</v>
      </c>
      <c r="E101" s="1">
        <f t="shared" si="29"/>
        <v>15.469146238377007</v>
      </c>
      <c r="F101" s="1">
        <f t="shared" si="29"/>
        <v>23.879966187658493</v>
      </c>
      <c r="G101" s="1">
        <f t="shared" si="29"/>
        <v>100</v>
      </c>
      <c r="I101" s="9">
        <v>1994</v>
      </c>
      <c r="J101" s="1">
        <f t="shared" si="30"/>
        <v>15.971675845790717</v>
      </c>
      <c r="K101" s="1">
        <f t="shared" si="30"/>
        <v>17.466561762391816</v>
      </c>
      <c r="L101" s="1">
        <f t="shared" si="30"/>
        <v>10.30684500393391</v>
      </c>
      <c r="M101" s="1">
        <f t="shared" si="30"/>
        <v>42.25019669551534</v>
      </c>
      <c r="N101" s="1">
        <f t="shared" si="30"/>
        <v>14.004720692368213</v>
      </c>
      <c r="O101" s="1">
        <f t="shared" si="30"/>
        <v>100</v>
      </c>
    </row>
    <row r="102" spans="1:15" ht="12.75">
      <c r="A102" s="9">
        <v>1995</v>
      </c>
      <c r="B102" s="1">
        <f t="shared" si="29"/>
        <v>23.132347364429275</v>
      </c>
      <c r="C102" s="1">
        <f t="shared" si="29"/>
        <v>20.819112627986346</v>
      </c>
      <c r="D102" s="1">
        <f t="shared" si="29"/>
        <v>13.689799014031095</v>
      </c>
      <c r="E102" s="1">
        <f t="shared" si="29"/>
        <v>16.07887751232461</v>
      </c>
      <c r="F102" s="1">
        <f t="shared" si="29"/>
        <v>26.27986348122867</v>
      </c>
      <c r="G102" s="1">
        <f t="shared" si="29"/>
        <v>100</v>
      </c>
      <c r="I102" s="9">
        <v>1995</v>
      </c>
      <c r="J102" s="1">
        <f t="shared" si="30"/>
        <v>15.789473684210526</v>
      </c>
      <c r="K102" s="1">
        <f t="shared" si="30"/>
        <v>16.267942583732058</v>
      </c>
      <c r="L102" s="1">
        <f t="shared" si="30"/>
        <v>10.184552289815448</v>
      </c>
      <c r="M102" s="1">
        <f t="shared" si="30"/>
        <v>46.8215994531784</v>
      </c>
      <c r="N102" s="1">
        <f t="shared" si="30"/>
        <v>10.936431989063568</v>
      </c>
      <c r="O102" s="1">
        <f t="shared" si="30"/>
        <v>100</v>
      </c>
    </row>
    <row r="103" spans="1:15" ht="12.75">
      <c r="A103" s="9">
        <v>1996</v>
      </c>
      <c r="B103" s="1">
        <f t="shared" si="29"/>
        <v>22.963998601887454</v>
      </c>
      <c r="C103" s="1">
        <f t="shared" si="29"/>
        <v>20.93673540720028</v>
      </c>
      <c r="D103" s="1">
        <f t="shared" si="29"/>
        <v>13.386927647675636</v>
      </c>
      <c r="E103" s="1">
        <f t="shared" si="29"/>
        <v>17.126878713736456</v>
      </c>
      <c r="F103" s="1">
        <f t="shared" si="29"/>
        <v>25.585459629500175</v>
      </c>
      <c r="G103" s="1">
        <f t="shared" si="29"/>
        <v>100</v>
      </c>
      <c r="I103" s="9">
        <v>1996</v>
      </c>
      <c r="J103" s="1">
        <f t="shared" si="30"/>
        <v>12.7129750982962</v>
      </c>
      <c r="K103" s="1">
        <f t="shared" si="30"/>
        <v>17.627785058977718</v>
      </c>
      <c r="L103" s="1">
        <f t="shared" si="30"/>
        <v>9.895150720838794</v>
      </c>
      <c r="M103" s="1">
        <f t="shared" si="30"/>
        <v>46.06815203145479</v>
      </c>
      <c r="N103" s="1">
        <f t="shared" si="30"/>
        <v>13.695937090432503</v>
      </c>
      <c r="O103" s="1">
        <f t="shared" si="30"/>
        <v>100</v>
      </c>
    </row>
    <row r="104" spans="1:15" ht="12.75">
      <c r="A104" s="9">
        <v>1997</v>
      </c>
      <c r="B104" s="1">
        <f t="shared" si="29"/>
        <v>22.1514745308311</v>
      </c>
      <c r="C104" s="1">
        <f t="shared" si="29"/>
        <v>19.369973190348524</v>
      </c>
      <c r="D104" s="1">
        <f t="shared" si="29"/>
        <v>14.27613941018767</v>
      </c>
      <c r="E104" s="1">
        <f t="shared" si="29"/>
        <v>17.49329758713137</v>
      </c>
      <c r="F104" s="1">
        <f t="shared" si="29"/>
        <v>26.70911528150134</v>
      </c>
      <c r="G104" s="1">
        <f t="shared" si="29"/>
        <v>100</v>
      </c>
      <c r="I104" s="9">
        <v>1997</v>
      </c>
      <c r="J104" s="1">
        <f t="shared" si="30"/>
        <v>12.972658522396744</v>
      </c>
      <c r="K104" s="1">
        <f t="shared" si="30"/>
        <v>15.474112856311809</v>
      </c>
      <c r="L104" s="1">
        <f t="shared" si="30"/>
        <v>9.365910413030832</v>
      </c>
      <c r="M104" s="1">
        <f t="shared" si="30"/>
        <v>46.538685282140776</v>
      </c>
      <c r="N104" s="1">
        <f t="shared" si="30"/>
        <v>15.648632926119838</v>
      </c>
      <c r="O104" s="1">
        <f t="shared" si="30"/>
        <v>100</v>
      </c>
    </row>
    <row r="105" spans="1:15" ht="12.75">
      <c r="A105" s="9">
        <v>1998</v>
      </c>
      <c r="B105" s="1">
        <f t="shared" si="29"/>
        <v>22.554820744865996</v>
      </c>
      <c r="C105" s="1">
        <f t="shared" si="29"/>
        <v>21.68465019143752</v>
      </c>
      <c r="D105" s="1">
        <f t="shared" si="29"/>
        <v>12.843717368604246</v>
      </c>
      <c r="E105" s="1">
        <f t="shared" si="29"/>
        <v>17.43821789070658</v>
      </c>
      <c r="F105" s="1">
        <f t="shared" si="29"/>
        <v>25.478593804385657</v>
      </c>
      <c r="G105" s="1">
        <f t="shared" si="29"/>
        <v>100</v>
      </c>
      <c r="I105" s="9">
        <v>1998</v>
      </c>
      <c r="J105" s="1">
        <f aca="true" t="shared" si="31" ref="J105:O105">(J85/$O85)*100</f>
        <v>14.725014784151389</v>
      </c>
      <c r="K105" s="1">
        <f t="shared" si="31"/>
        <v>16.085156712004732</v>
      </c>
      <c r="L105" s="1">
        <f t="shared" si="31"/>
        <v>8.92962743938498</v>
      </c>
      <c r="M105" s="1">
        <f t="shared" si="31"/>
        <v>44.70727380248374</v>
      </c>
      <c r="N105" s="1">
        <f t="shared" si="31"/>
        <v>15.552927261975164</v>
      </c>
      <c r="O105" s="1">
        <f t="shared" si="31"/>
        <v>100</v>
      </c>
    </row>
    <row r="106" spans="1:15" ht="12.75">
      <c r="A106" s="9">
        <v>1999</v>
      </c>
      <c r="B106" s="1">
        <f t="shared" si="29"/>
        <v>21.423969072164947</v>
      </c>
      <c r="C106" s="1">
        <f t="shared" si="29"/>
        <v>18.427835051546392</v>
      </c>
      <c r="D106" s="1">
        <f t="shared" si="29"/>
        <v>12.725515463917525</v>
      </c>
      <c r="E106" s="1">
        <f t="shared" si="29"/>
        <v>22.58376288659794</v>
      </c>
      <c r="F106" s="1">
        <f t="shared" si="29"/>
        <v>24.838917525773198</v>
      </c>
      <c r="G106" s="1">
        <f t="shared" si="29"/>
        <v>100</v>
      </c>
      <c r="I106" s="9">
        <v>1999</v>
      </c>
      <c r="J106" s="1">
        <f aca="true" t="shared" si="32" ref="J106:O106">(J86/$O86)*100</f>
        <v>13.420860685630926</v>
      </c>
      <c r="K106" s="1">
        <f t="shared" si="32"/>
        <v>17.067833698030636</v>
      </c>
      <c r="L106" s="1">
        <f t="shared" si="32"/>
        <v>8.898614150255288</v>
      </c>
      <c r="M106" s="1">
        <f t="shared" si="32"/>
        <v>44.12837345003647</v>
      </c>
      <c r="N106" s="1">
        <f t="shared" si="32"/>
        <v>16.484318016046682</v>
      </c>
      <c r="O106" s="1">
        <f t="shared" si="32"/>
        <v>100</v>
      </c>
    </row>
    <row r="108" spans="1:9" ht="12.75">
      <c r="A108" s="4" t="str">
        <f>CONCATENATE("Admissions by Admission-Type, All Races: ",$A$1)</f>
        <v>Admissions by Admission-Type, All Races: KENTUCKY</v>
      </c>
      <c r="I108" s="4" t="str">
        <f>CONCATENATE("Percent of Total, Admissions by Admission-Type, All Races: ",$A$1)</f>
        <v>Percent of Total, Admissions by Admission-Type, All Races: KENTUCKY</v>
      </c>
    </row>
    <row r="109" spans="1:13" s="4" customFormat="1" ht="12.75">
      <c r="A109" s="18" t="s">
        <v>21</v>
      </c>
      <c r="B109" s="14" t="s">
        <v>25</v>
      </c>
      <c r="C109" s="14" t="s">
        <v>22</v>
      </c>
      <c r="D109" s="14" t="s">
        <v>36</v>
      </c>
      <c r="E109" s="14" t="s">
        <v>23</v>
      </c>
      <c r="F109" s="14" t="s">
        <v>37</v>
      </c>
      <c r="G109" s="14" t="s">
        <v>14</v>
      </c>
      <c r="I109" s="18" t="s">
        <v>21</v>
      </c>
      <c r="J109" s="14" t="s">
        <v>25</v>
      </c>
      <c r="K109" s="14" t="s">
        <v>24</v>
      </c>
      <c r="L109" s="14" t="s">
        <v>23</v>
      </c>
      <c r="M109" s="14" t="s">
        <v>14</v>
      </c>
    </row>
    <row r="110" spans="1:13" ht="12.75">
      <c r="A110" s="9">
        <v>1983</v>
      </c>
      <c r="B110">
        <v>1100</v>
      </c>
      <c r="C110">
        <v>492</v>
      </c>
      <c r="D110">
        <v>27</v>
      </c>
      <c r="E110">
        <v>46</v>
      </c>
      <c r="F110" s="2">
        <f>SUM(C110:D110)</f>
        <v>519</v>
      </c>
      <c r="G110">
        <v>1665</v>
      </c>
      <c r="I110" s="9">
        <v>1983</v>
      </c>
      <c r="J110" s="1">
        <f>(B110/$G110)*100</f>
        <v>66.06606606606607</v>
      </c>
      <c r="K110" s="1">
        <f>((C110+D110)/$G110)*100</f>
        <v>31.17117117117117</v>
      </c>
      <c r="L110" s="1">
        <f>(E110/$G110)*100</f>
        <v>2.7627627627627627</v>
      </c>
      <c r="M110" s="1">
        <f>(G110/$G110)*100</f>
        <v>100</v>
      </c>
    </row>
    <row r="111" spans="1:13" ht="12.75">
      <c r="A111" s="9">
        <v>1984</v>
      </c>
      <c r="B111">
        <v>1431</v>
      </c>
      <c r="C111">
        <v>820</v>
      </c>
      <c r="D111">
        <v>25</v>
      </c>
      <c r="E111">
        <v>92</v>
      </c>
      <c r="F111" s="2">
        <f>SUM(C111:D111)</f>
        <v>845</v>
      </c>
      <c r="G111">
        <v>2368</v>
      </c>
      <c r="I111" s="9">
        <v>1984</v>
      </c>
      <c r="J111" s="1">
        <f>(B111/$G111)*100</f>
        <v>60.43074324324324</v>
      </c>
      <c r="K111" s="1">
        <f>((C111+D111)/$G111)*100</f>
        <v>35.68412162162162</v>
      </c>
      <c r="L111" s="1">
        <f>(E111/$G111)*100</f>
        <v>3.885135135135135</v>
      </c>
      <c r="M111" s="1">
        <f>(G111/$G111)*100</f>
        <v>100</v>
      </c>
    </row>
    <row r="112" spans="1:13" ht="12.75">
      <c r="A112" s="9">
        <v>1985</v>
      </c>
      <c r="B112">
        <v>1554</v>
      </c>
      <c r="C112">
        <v>871</v>
      </c>
      <c r="D112">
        <v>42</v>
      </c>
      <c r="E112">
        <v>55</v>
      </c>
      <c r="F112" s="2">
        <f>SUM(C112:D112)</f>
        <v>913</v>
      </c>
      <c r="G112">
        <v>2522</v>
      </c>
      <c r="I112" s="9">
        <v>1985</v>
      </c>
      <c r="J112" s="1">
        <f>(B112/$G112)*100</f>
        <v>61.61776367961935</v>
      </c>
      <c r="K112" s="1">
        <f>((C112+D112)/$G112)*100</f>
        <v>36.20142743854084</v>
      </c>
      <c r="L112" s="1">
        <f>(E112/$G112)*100</f>
        <v>2.1808088818398095</v>
      </c>
      <c r="M112" s="1">
        <f>(G112/$G112)*100</f>
        <v>100</v>
      </c>
    </row>
    <row r="113" spans="1:13" ht="12.75">
      <c r="A113" s="9">
        <v>1986</v>
      </c>
      <c r="B113">
        <v>1685</v>
      </c>
      <c r="C113">
        <v>897</v>
      </c>
      <c r="D113">
        <v>42</v>
      </c>
      <c r="E113">
        <v>71</v>
      </c>
      <c r="F113" s="2">
        <f>SUM(C113:D113)</f>
        <v>939</v>
      </c>
      <c r="G113">
        <v>2695</v>
      </c>
      <c r="I113" s="9">
        <v>1986</v>
      </c>
      <c r="J113" s="1">
        <f>(B113/$G113)*100</f>
        <v>62.52319109461967</v>
      </c>
      <c r="K113" s="1">
        <f>((C113+D113)/$G113)*100</f>
        <v>34.84230055658627</v>
      </c>
      <c r="L113" s="1">
        <f>(E113/$G113)*100</f>
        <v>2.6345083487940633</v>
      </c>
      <c r="M113" s="1">
        <f>(G113/$G113)*100</f>
        <v>100</v>
      </c>
    </row>
    <row r="114" spans="1:13" ht="12.75">
      <c r="A114" s="9">
        <v>1987</v>
      </c>
      <c r="B114">
        <v>1640</v>
      </c>
      <c r="C114">
        <v>766</v>
      </c>
      <c r="D114">
        <v>37</v>
      </c>
      <c r="E114">
        <v>63</v>
      </c>
      <c r="F114" s="2">
        <f aca="true" t="shared" si="33" ref="F114:F126">SUM(C114:D114)</f>
        <v>803</v>
      </c>
      <c r="G114">
        <v>2506</v>
      </c>
      <c r="I114" s="9">
        <v>1987</v>
      </c>
      <c r="J114" s="1">
        <f aca="true" t="shared" si="34" ref="J114:J126">(B114/$G114)*100</f>
        <v>65.44293695131684</v>
      </c>
      <c r="K114" s="1">
        <f aca="true" t="shared" si="35" ref="K114:K126">((C114+D114)/$G114)*100</f>
        <v>32.04309656823624</v>
      </c>
      <c r="L114" s="1">
        <f aca="true" t="shared" si="36" ref="L114:L126">(E114/$G114)*100</f>
        <v>2.5139664804469275</v>
      </c>
      <c r="M114" s="1">
        <f aca="true" t="shared" si="37" ref="M114:M126">(G114/$G114)*100</f>
        <v>100</v>
      </c>
    </row>
    <row r="115" spans="1:13" ht="12.75">
      <c r="A115" s="9">
        <v>1988</v>
      </c>
      <c r="B115">
        <v>2212</v>
      </c>
      <c r="C115">
        <v>1151</v>
      </c>
      <c r="D115">
        <v>49</v>
      </c>
      <c r="E115">
        <v>113</v>
      </c>
      <c r="F115" s="2">
        <f t="shared" si="33"/>
        <v>1200</v>
      </c>
      <c r="G115">
        <v>3525</v>
      </c>
      <c r="I115" s="9">
        <v>1988</v>
      </c>
      <c r="J115" s="1">
        <f t="shared" si="34"/>
        <v>62.75177304964539</v>
      </c>
      <c r="K115" s="1">
        <f t="shared" si="35"/>
        <v>34.04255319148936</v>
      </c>
      <c r="L115" s="1">
        <f t="shared" si="36"/>
        <v>3.2056737588652484</v>
      </c>
      <c r="M115" s="1">
        <f t="shared" si="37"/>
        <v>100</v>
      </c>
    </row>
    <row r="116" spans="1:13" ht="12.75">
      <c r="A116" s="9">
        <v>1989</v>
      </c>
      <c r="B116">
        <v>2529</v>
      </c>
      <c r="C116">
        <v>1106</v>
      </c>
      <c r="D116">
        <v>71</v>
      </c>
      <c r="E116">
        <v>143</v>
      </c>
      <c r="F116" s="2">
        <f t="shared" si="33"/>
        <v>1177</v>
      </c>
      <c r="G116">
        <v>3849</v>
      </c>
      <c r="I116" s="9">
        <v>1989</v>
      </c>
      <c r="J116" s="1">
        <f t="shared" si="34"/>
        <v>65.705378020265</v>
      </c>
      <c r="K116" s="1">
        <f t="shared" si="35"/>
        <v>30.579371265263706</v>
      </c>
      <c r="L116" s="1">
        <f t="shared" si="36"/>
        <v>3.715250714471291</v>
      </c>
      <c r="M116" s="1">
        <f t="shared" si="37"/>
        <v>100</v>
      </c>
    </row>
    <row r="117" spans="1:13" ht="12.75">
      <c r="A117" s="9">
        <v>1990</v>
      </c>
      <c r="B117">
        <v>2691</v>
      </c>
      <c r="C117">
        <v>1165</v>
      </c>
      <c r="D117">
        <v>69</v>
      </c>
      <c r="E117">
        <v>114</v>
      </c>
      <c r="F117" s="2">
        <f t="shared" si="33"/>
        <v>1234</v>
      </c>
      <c r="G117">
        <v>4039</v>
      </c>
      <c r="I117" s="9">
        <v>1990</v>
      </c>
      <c r="J117" s="1">
        <f t="shared" si="34"/>
        <v>66.62540232730873</v>
      </c>
      <c r="K117" s="1">
        <f t="shared" si="35"/>
        <v>30.552116860609065</v>
      </c>
      <c r="L117" s="1">
        <f t="shared" si="36"/>
        <v>2.8224808120821985</v>
      </c>
      <c r="M117" s="1">
        <f t="shared" si="37"/>
        <v>100</v>
      </c>
    </row>
    <row r="118" spans="1:13" ht="12.75">
      <c r="A118" s="9">
        <v>1991</v>
      </c>
      <c r="B118">
        <v>1501</v>
      </c>
      <c r="C118">
        <v>2571</v>
      </c>
      <c r="D118">
        <v>97</v>
      </c>
      <c r="E118">
        <v>107</v>
      </c>
      <c r="F118" s="2">
        <f t="shared" si="33"/>
        <v>2668</v>
      </c>
      <c r="G118">
        <v>4276</v>
      </c>
      <c r="I118" s="9">
        <v>1991</v>
      </c>
      <c r="J118" s="1">
        <f t="shared" si="34"/>
        <v>35.10289990645463</v>
      </c>
      <c r="K118" s="1">
        <f t="shared" si="35"/>
        <v>62.394761459307766</v>
      </c>
      <c r="L118" s="1">
        <f t="shared" si="36"/>
        <v>2.5023386342376055</v>
      </c>
      <c r="M118" s="1">
        <f t="shared" si="37"/>
        <v>100</v>
      </c>
    </row>
    <row r="119" spans="1:13" ht="12.75">
      <c r="A119" s="9">
        <v>1992</v>
      </c>
      <c r="B119">
        <v>911</v>
      </c>
      <c r="C119">
        <v>3630</v>
      </c>
      <c r="D119">
        <v>114</v>
      </c>
      <c r="E119">
        <v>162</v>
      </c>
      <c r="F119" s="2">
        <f t="shared" si="33"/>
        <v>3744</v>
      </c>
      <c r="G119">
        <v>4817</v>
      </c>
      <c r="I119" s="9">
        <v>1992</v>
      </c>
      <c r="J119" s="1">
        <f t="shared" si="34"/>
        <v>18.912186007888725</v>
      </c>
      <c r="K119" s="1">
        <f t="shared" si="35"/>
        <v>77.72472493253062</v>
      </c>
      <c r="L119" s="1">
        <f t="shared" si="36"/>
        <v>3.363089059580652</v>
      </c>
      <c r="M119" s="1">
        <f t="shared" si="37"/>
        <v>100</v>
      </c>
    </row>
    <row r="120" spans="1:13" ht="12.75">
      <c r="A120" s="9">
        <v>1993</v>
      </c>
      <c r="B120">
        <v>3202</v>
      </c>
      <c r="C120">
        <v>1285</v>
      </c>
      <c r="D120">
        <v>171</v>
      </c>
      <c r="E120">
        <v>150</v>
      </c>
      <c r="F120" s="2">
        <f t="shared" si="33"/>
        <v>1456</v>
      </c>
      <c r="G120">
        <v>4808</v>
      </c>
      <c r="I120" s="9">
        <v>1993</v>
      </c>
      <c r="J120" s="1">
        <f t="shared" si="34"/>
        <v>66.5973377703827</v>
      </c>
      <c r="K120" s="1">
        <f t="shared" si="35"/>
        <v>30.282861896838604</v>
      </c>
      <c r="L120" s="1">
        <f t="shared" si="36"/>
        <v>3.119800332778702</v>
      </c>
      <c r="M120" s="1">
        <f t="shared" si="37"/>
        <v>100</v>
      </c>
    </row>
    <row r="121" spans="1:13" ht="12.75">
      <c r="A121" s="9">
        <v>1994</v>
      </c>
      <c r="B121">
        <v>3660</v>
      </c>
      <c r="C121">
        <v>1429</v>
      </c>
      <c r="D121">
        <v>182</v>
      </c>
      <c r="E121">
        <v>147</v>
      </c>
      <c r="F121" s="2">
        <f t="shared" si="33"/>
        <v>1611</v>
      </c>
      <c r="G121">
        <v>5418</v>
      </c>
      <c r="I121" s="9">
        <v>1994</v>
      </c>
      <c r="J121" s="1">
        <f t="shared" si="34"/>
        <v>67.55260243632335</v>
      </c>
      <c r="K121" s="1">
        <f t="shared" si="35"/>
        <v>29.73421926910299</v>
      </c>
      <c r="L121" s="1">
        <f t="shared" si="36"/>
        <v>2.7131782945736433</v>
      </c>
      <c r="M121" s="1">
        <f t="shared" si="37"/>
        <v>100</v>
      </c>
    </row>
    <row r="122" spans="1:13" ht="12.75">
      <c r="A122" s="9">
        <v>1995</v>
      </c>
      <c r="B122">
        <v>4126</v>
      </c>
      <c r="C122">
        <v>1529</v>
      </c>
      <c r="D122">
        <v>263</v>
      </c>
      <c r="E122">
        <v>149</v>
      </c>
      <c r="F122" s="2">
        <f t="shared" si="33"/>
        <v>1792</v>
      </c>
      <c r="G122">
        <v>6067</v>
      </c>
      <c r="I122" s="9">
        <v>1995</v>
      </c>
      <c r="J122" s="1">
        <f t="shared" si="34"/>
        <v>68.00725234877204</v>
      </c>
      <c r="K122" s="1">
        <f t="shared" si="35"/>
        <v>29.53683863523982</v>
      </c>
      <c r="L122" s="1">
        <f t="shared" si="36"/>
        <v>2.4559090159881327</v>
      </c>
      <c r="M122" s="1">
        <f t="shared" si="37"/>
        <v>100</v>
      </c>
    </row>
    <row r="123" spans="1:13" ht="12.75">
      <c r="A123" s="9">
        <v>1996</v>
      </c>
      <c r="B123">
        <v>4431</v>
      </c>
      <c r="C123">
        <v>1472</v>
      </c>
      <c r="D123">
        <v>281</v>
      </c>
      <c r="E123">
        <v>610</v>
      </c>
      <c r="F123" s="2">
        <f t="shared" si="33"/>
        <v>1753</v>
      </c>
      <c r="G123">
        <v>6794</v>
      </c>
      <c r="I123" s="9">
        <v>1996</v>
      </c>
      <c r="J123" s="1">
        <f t="shared" si="34"/>
        <v>65.21931115690315</v>
      </c>
      <c r="K123" s="1">
        <f t="shared" si="35"/>
        <v>25.802178392699442</v>
      </c>
      <c r="L123" s="1">
        <f t="shared" si="36"/>
        <v>8.978510450397408</v>
      </c>
      <c r="M123" s="1">
        <f t="shared" si="37"/>
        <v>100</v>
      </c>
    </row>
    <row r="124" spans="1:13" ht="12.75">
      <c r="A124" s="9">
        <v>1997</v>
      </c>
      <c r="B124">
        <v>4736</v>
      </c>
      <c r="C124">
        <v>1694</v>
      </c>
      <c r="D124">
        <v>331</v>
      </c>
      <c r="E124">
        <v>152</v>
      </c>
      <c r="F124" s="2">
        <f t="shared" si="33"/>
        <v>2025</v>
      </c>
      <c r="G124">
        <v>6913</v>
      </c>
      <c r="I124" s="9">
        <v>1997</v>
      </c>
      <c r="J124" s="1">
        <f t="shared" si="34"/>
        <v>68.5086069723709</v>
      </c>
      <c r="K124" s="1">
        <f t="shared" si="35"/>
        <v>29.292637060610442</v>
      </c>
      <c r="L124" s="1">
        <f t="shared" si="36"/>
        <v>2.1987559670186605</v>
      </c>
      <c r="M124" s="1">
        <f t="shared" si="37"/>
        <v>100</v>
      </c>
    </row>
    <row r="125" spans="1:13" ht="12.75">
      <c r="A125" s="9">
        <v>1998</v>
      </c>
      <c r="B125">
        <v>4602</v>
      </c>
      <c r="C125">
        <v>1484</v>
      </c>
      <c r="D125">
        <v>375</v>
      </c>
      <c r="E125">
        <v>115</v>
      </c>
      <c r="F125" s="2">
        <f t="shared" si="33"/>
        <v>1859</v>
      </c>
      <c r="G125">
        <v>6576</v>
      </c>
      <c r="I125" s="9">
        <v>1998</v>
      </c>
      <c r="J125" s="1">
        <f t="shared" si="34"/>
        <v>69.98175182481752</v>
      </c>
      <c r="K125" s="1">
        <f t="shared" si="35"/>
        <v>28.269464720194648</v>
      </c>
      <c r="L125" s="1">
        <f t="shared" si="36"/>
        <v>1.7487834549878345</v>
      </c>
      <c r="M125" s="1">
        <f t="shared" si="37"/>
        <v>100</v>
      </c>
    </row>
    <row r="126" spans="1:13" ht="12.75">
      <c r="A126" s="9">
        <v>1999</v>
      </c>
      <c r="B126">
        <v>4526</v>
      </c>
      <c r="C126">
        <v>1672</v>
      </c>
      <c r="D126">
        <v>436</v>
      </c>
      <c r="E126">
        <v>166</v>
      </c>
      <c r="F126" s="2">
        <f t="shared" si="33"/>
        <v>2108</v>
      </c>
      <c r="G126">
        <v>6800</v>
      </c>
      <c r="I126" s="9">
        <v>1999</v>
      </c>
      <c r="J126" s="1">
        <f t="shared" si="34"/>
        <v>66.55882352941175</v>
      </c>
      <c r="K126" s="1">
        <f t="shared" si="35"/>
        <v>31</v>
      </c>
      <c r="L126" s="1">
        <f t="shared" si="36"/>
        <v>2.441176470588235</v>
      </c>
      <c r="M126" s="1">
        <f t="shared" si="37"/>
        <v>100</v>
      </c>
    </row>
  </sheetData>
  <mergeCells count="12">
    <mergeCell ref="H3:J3"/>
    <mergeCell ref="K3:M3"/>
    <mergeCell ref="H26:J26"/>
    <mergeCell ref="K26:M26"/>
    <mergeCell ref="B26:D26"/>
    <mergeCell ref="E26:G26"/>
    <mergeCell ref="B3:D3"/>
    <mergeCell ref="E3:G3"/>
    <mergeCell ref="N26:P26"/>
    <mergeCell ref="Q26:S26"/>
    <mergeCell ref="N3:P3"/>
    <mergeCell ref="Q3:S3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tabSelected="1" zoomScale="55" zoomScaleNormal="55" workbookViewId="0" topLeftCell="A1">
      <selection activeCell="G98" sqref="G98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0</v>
      </c>
    </row>
    <row r="2" spans="1:44" ht="12.75">
      <c r="A2" s="30" t="str">
        <f>CONCATENATE("Total Admissions, All Races: ",$A$1)</f>
        <v>Total Admissions, All Races: KENTUCKY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KENTUCKY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KENTUCKY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KENTUCKY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KENTUCKY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26</v>
      </c>
      <c r="B3" s="19" t="s">
        <v>12</v>
      </c>
      <c r="C3" s="19" t="s">
        <v>13</v>
      </c>
      <c r="D3" s="19" t="s">
        <v>29</v>
      </c>
      <c r="E3" s="19" t="s">
        <v>30</v>
      </c>
      <c r="F3" s="19" t="s">
        <v>27</v>
      </c>
      <c r="G3" s="19" t="s">
        <v>28</v>
      </c>
      <c r="H3" s="19" t="s">
        <v>14</v>
      </c>
      <c r="J3" s="20" t="s">
        <v>26</v>
      </c>
      <c r="K3" s="19" t="s">
        <v>12</v>
      </c>
      <c r="L3" s="19" t="s">
        <v>13</v>
      </c>
      <c r="M3" s="19" t="s">
        <v>31</v>
      </c>
      <c r="N3" s="19" t="s">
        <v>14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26</v>
      </c>
      <c r="AA3" s="19" t="s">
        <v>12</v>
      </c>
      <c r="AB3" s="19" t="s">
        <v>13</v>
      </c>
      <c r="AC3" s="19" t="s">
        <v>29</v>
      </c>
      <c r="AD3" s="19" t="s">
        <v>30</v>
      </c>
      <c r="AE3" s="19" t="s">
        <v>27</v>
      </c>
      <c r="AF3" s="19" t="s">
        <v>28</v>
      </c>
      <c r="AG3" s="19" t="s">
        <v>14</v>
      </c>
      <c r="AJ3" s="20" t="s">
        <v>26</v>
      </c>
      <c r="AK3" s="19" t="s">
        <v>12</v>
      </c>
      <c r="AL3" s="19" t="s">
        <v>13</v>
      </c>
      <c r="AM3" s="19" t="s">
        <v>29</v>
      </c>
      <c r="AN3" s="19" t="s">
        <v>30</v>
      </c>
      <c r="AO3" s="19" t="s">
        <v>27</v>
      </c>
      <c r="AP3" s="19" t="s">
        <v>28</v>
      </c>
      <c r="AQ3" s="19" t="s">
        <v>14</v>
      </c>
      <c r="AR3" s="19" t="s">
        <v>31</v>
      </c>
    </row>
    <row r="4" spans="1:44" ht="12.75">
      <c r="A4" s="9">
        <v>1983</v>
      </c>
      <c r="B4">
        <v>1206</v>
      </c>
      <c r="C4">
        <v>455</v>
      </c>
      <c r="D4">
        <v>0</v>
      </c>
      <c r="E4">
        <v>1</v>
      </c>
      <c r="F4">
        <v>3</v>
      </c>
      <c r="G4" s="2"/>
      <c r="H4" s="2">
        <f>SUM(B4:G4)</f>
        <v>1665</v>
      </c>
      <c r="J4" s="9">
        <v>1983</v>
      </c>
      <c r="K4" s="2">
        <f>B4</f>
        <v>1206</v>
      </c>
      <c r="L4" s="2">
        <f>C4</f>
        <v>455</v>
      </c>
      <c r="M4" s="2">
        <f aca="true" t="shared" si="1" ref="M4:M21">N4-K4-L4</f>
        <v>4</v>
      </c>
      <c r="N4" s="2">
        <f>H4</f>
        <v>1665</v>
      </c>
      <c r="P4" s="9">
        <f aca="true" t="shared" si="2" ref="P4:P21">A4</f>
        <v>1983</v>
      </c>
      <c r="Q4" s="7">
        <f aca="true" t="shared" si="3" ref="Q4:W7">(B4/$H4)*100</f>
        <v>72.43243243243244</v>
      </c>
      <c r="R4" s="7">
        <f t="shared" si="3"/>
        <v>27.32732732732733</v>
      </c>
      <c r="S4" s="7">
        <f t="shared" si="3"/>
        <v>0</v>
      </c>
      <c r="T4" s="7">
        <f t="shared" si="3"/>
        <v>0.06006006006006006</v>
      </c>
      <c r="U4" s="7">
        <f t="shared" si="3"/>
        <v>0.18018018018018017</v>
      </c>
      <c r="V4" s="7">
        <f t="shared" si="3"/>
        <v>0</v>
      </c>
      <c r="W4" s="7">
        <f t="shared" si="3"/>
        <v>100</v>
      </c>
      <c r="Z4" s="9">
        <v>1983</v>
      </c>
      <c r="AA4" s="2">
        <v>3392770</v>
      </c>
      <c r="AB4" s="2">
        <v>259311</v>
      </c>
      <c r="AC4" s="2">
        <v>3936</v>
      </c>
      <c r="AD4" s="2">
        <v>13019</v>
      </c>
      <c r="AE4" s="2">
        <v>25451</v>
      </c>
      <c r="AG4">
        <f>SUM(AA4:AE4)</f>
        <v>3694487</v>
      </c>
      <c r="AJ4" s="9">
        <v>1983</v>
      </c>
      <c r="AK4" s="1">
        <f aca="true" t="shared" si="4" ref="AK4:AO7">(B4/AA4)*100000</f>
        <v>35.546176133365954</v>
      </c>
      <c r="AL4" s="1">
        <f t="shared" si="4"/>
        <v>175.46498220283752</v>
      </c>
      <c r="AM4" s="1">
        <f t="shared" si="4"/>
        <v>0</v>
      </c>
      <c r="AN4" s="1">
        <f t="shared" si="4"/>
        <v>7.681081496274676</v>
      </c>
      <c r="AO4" s="1">
        <f t="shared" si="4"/>
        <v>11.78735609602766</v>
      </c>
      <c r="AP4" s="1"/>
      <c r="AQ4" s="1">
        <f>(H4/AG4)*100000</f>
        <v>45.06715005357984</v>
      </c>
      <c r="AR4" s="1">
        <f>(SUM(D4:F4)/SUM(AC4:AE4))*100000</f>
        <v>9.432627458378532</v>
      </c>
    </row>
    <row r="5" spans="1:44" ht="12.75">
      <c r="A5" s="9">
        <v>1984</v>
      </c>
      <c r="B5">
        <v>1726</v>
      </c>
      <c r="C5">
        <v>638</v>
      </c>
      <c r="D5">
        <v>1</v>
      </c>
      <c r="E5">
        <v>0</v>
      </c>
      <c r="F5">
        <v>3</v>
      </c>
      <c r="G5" s="2"/>
      <c r="H5" s="2">
        <f aca="true" t="shared" si="5" ref="H5:H21">SUM(B5:G5)</f>
        <v>2368</v>
      </c>
      <c r="J5" s="9">
        <v>1984</v>
      </c>
      <c r="K5" s="2">
        <f aca="true" t="shared" si="6" ref="K5:L21">B5</f>
        <v>1726</v>
      </c>
      <c r="L5" s="2">
        <f t="shared" si="6"/>
        <v>638</v>
      </c>
      <c r="M5" s="2">
        <f t="shared" si="1"/>
        <v>4</v>
      </c>
      <c r="N5" s="2">
        <f aca="true" t="shared" si="7" ref="N5:N21">H5</f>
        <v>2368</v>
      </c>
      <c r="P5" s="9">
        <f t="shared" si="2"/>
        <v>1984</v>
      </c>
      <c r="Q5" s="7">
        <f t="shared" si="3"/>
        <v>72.88851351351352</v>
      </c>
      <c r="R5" s="7">
        <f t="shared" si="3"/>
        <v>26.942567567567565</v>
      </c>
      <c r="S5" s="7">
        <f t="shared" si="3"/>
        <v>0.04222972972972973</v>
      </c>
      <c r="T5" s="7">
        <f t="shared" si="3"/>
        <v>0</v>
      </c>
      <c r="U5" s="7">
        <f t="shared" si="3"/>
        <v>0.1266891891891892</v>
      </c>
      <c r="V5" s="7">
        <f t="shared" si="3"/>
        <v>0</v>
      </c>
      <c r="W5" s="7">
        <f t="shared" si="3"/>
        <v>100</v>
      </c>
      <c r="Z5" s="9">
        <v>1984</v>
      </c>
      <c r="AA5" s="2">
        <v>3394068</v>
      </c>
      <c r="AB5" s="2">
        <v>258887</v>
      </c>
      <c r="AC5" s="2">
        <v>4091</v>
      </c>
      <c r="AD5" s="2">
        <v>13502</v>
      </c>
      <c r="AE5" s="2">
        <v>24905</v>
      </c>
      <c r="AG5">
        <f>SUM(AA5:AE5)</f>
        <v>3695453</v>
      </c>
      <c r="AJ5" s="9">
        <v>1984</v>
      </c>
      <c r="AK5" s="1">
        <f t="shared" si="4"/>
        <v>50.853430161092824</v>
      </c>
      <c r="AL5" s="1">
        <f t="shared" si="4"/>
        <v>246.43956629726483</v>
      </c>
      <c r="AM5" s="1">
        <f t="shared" si="4"/>
        <v>24.443901246638962</v>
      </c>
      <c r="AN5" s="1">
        <f t="shared" si="4"/>
        <v>0</v>
      </c>
      <c r="AO5" s="1">
        <f t="shared" si="4"/>
        <v>12.045773940975707</v>
      </c>
      <c r="AP5" s="1"/>
      <c r="AQ5" s="1">
        <f>(H5/AG5)*100000</f>
        <v>64.07874758520809</v>
      </c>
      <c r="AR5" s="1">
        <f>(SUM(D5:F5)/SUM(AC5:AE5))*100000</f>
        <v>9.41220763330039</v>
      </c>
    </row>
    <row r="6" spans="1:44" ht="12.75">
      <c r="A6" s="9">
        <v>1985</v>
      </c>
      <c r="B6">
        <v>1845</v>
      </c>
      <c r="C6">
        <v>674</v>
      </c>
      <c r="D6">
        <v>0</v>
      </c>
      <c r="E6">
        <v>0</v>
      </c>
      <c r="F6">
        <v>3</v>
      </c>
      <c r="G6" s="2"/>
      <c r="H6" s="2">
        <f t="shared" si="5"/>
        <v>2522</v>
      </c>
      <c r="J6" s="9">
        <v>1985</v>
      </c>
      <c r="K6" s="2">
        <f t="shared" si="6"/>
        <v>1845</v>
      </c>
      <c r="L6" s="2">
        <f t="shared" si="6"/>
        <v>674</v>
      </c>
      <c r="M6" s="2">
        <f t="shared" si="1"/>
        <v>3</v>
      </c>
      <c r="N6" s="2">
        <f t="shared" si="7"/>
        <v>2522</v>
      </c>
      <c r="P6" s="9">
        <f t="shared" si="2"/>
        <v>1985</v>
      </c>
      <c r="Q6" s="7">
        <f t="shared" si="3"/>
        <v>73.15622521808088</v>
      </c>
      <c r="R6" s="7">
        <f t="shared" si="3"/>
        <v>26.724821570182396</v>
      </c>
      <c r="S6" s="7">
        <f t="shared" si="3"/>
        <v>0</v>
      </c>
      <c r="T6" s="7">
        <f t="shared" si="3"/>
        <v>0</v>
      </c>
      <c r="U6" s="7">
        <f t="shared" si="3"/>
        <v>0.11895321173671689</v>
      </c>
      <c r="V6" s="7">
        <f t="shared" si="3"/>
        <v>0</v>
      </c>
      <c r="W6" s="7">
        <f t="shared" si="3"/>
        <v>100</v>
      </c>
      <c r="Z6" s="9">
        <v>1985</v>
      </c>
      <c r="AA6" s="2">
        <v>3392463</v>
      </c>
      <c r="AB6" s="2">
        <v>259266</v>
      </c>
      <c r="AC6" s="2">
        <v>4390</v>
      </c>
      <c r="AD6" s="2">
        <v>14373</v>
      </c>
      <c r="AE6" s="2">
        <v>24341</v>
      </c>
      <c r="AG6">
        <f>SUM(AA6:AE6)</f>
        <v>3694833</v>
      </c>
      <c r="AJ6" s="9">
        <v>1985</v>
      </c>
      <c r="AK6" s="1">
        <f t="shared" si="4"/>
        <v>54.38526521881005</v>
      </c>
      <c r="AL6" s="1">
        <f t="shared" si="4"/>
        <v>259.96466949002183</v>
      </c>
      <c r="AM6" s="1">
        <f t="shared" si="4"/>
        <v>0</v>
      </c>
      <c r="AN6" s="1">
        <f t="shared" si="4"/>
        <v>0</v>
      </c>
      <c r="AO6" s="1">
        <f t="shared" si="4"/>
        <v>12.324883940676227</v>
      </c>
      <c r="AP6" s="1"/>
      <c r="AQ6" s="1">
        <f>(H6/AG6)*100000</f>
        <v>68.2574828145142</v>
      </c>
      <c r="AR6" s="1">
        <f>(SUM(D6:F6)/SUM(AC6:AE6))*100000</f>
        <v>6.959910913140312</v>
      </c>
    </row>
    <row r="7" spans="1:44" ht="12.75">
      <c r="A7" s="9">
        <v>1986</v>
      </c>
      <c r="B7">
        <v>1957</v>
      </c>
      <c r="C7">
        <v>736</v>
      </c>
      <c r="D7">
        <v>0</v>
      </c>
      <c r="E7">
        <v>0</v>
      </c>
      <c r="F7">
        <v>2</v>
      </c>
      <c r="G7" s="2"/>
      <c r="H7" s="2">
        <f t="shared" si="5"/>
        <v>2695</v>
      </c>
      <c r="J7" s="9">
        <v>1986</v>
      </c>
      <c r="K7" s="2">
        <f t="shared" si="6"/>
        <v>1957</v>
      </c>
      <c r="L7" s="2">
        <f t="shared" si="6"/>
        <v>736</v>
      </c>
      <c r="M7" s="2">
        <f t="shared" si="1"/>
        <v>2</v>
      </c>
      <c r="N7" s="2">
        <f t="shared" si="7"/>
        <v>2695</v>
      </c>
      <c r="P7" s="9">
        <f t="shared" si="2"/>
        <v>1986</v>
      </c>
      <c r="Q7" s="7">
        <f t="shared" si="3"/>
        <v>72.61595547309832</v>
      </c>
      <c r="R7" s="7">
        <f t="shared" si="3"/>
        <v>27.309833024118742</v>
      </c>
      <c r="S7" s="7">
        <f t="shared" si="3"/>
        <v>0</v>
      </c>
      <c r="T7" s="7">
        <f t="shared" si="3"/>
        <v>0</v>
      </c>
      <c r="U7" s="7">
        <f t="shared" si="3"/>
        <v>0.07421150278293136</v>
      </c>
      <c r="V7" s="7">
        <f t="shared" si="3"/>
        <v>0</v>
      </c>
      <c r="W7" s="7">
        <f t="shared" si="3"/>
        <v>100</v>
      </c>
      <c r="Z7" s="9">
        <v>1986</v>
      </c>
      <c r="AA7" s="2">
        <v>3385583</v>
      </c>
      <c r="AB7" s="2">
        <v>258981</v>
      </c>
      <c r="AC7" s="2">
        <v>4580</v>
      </c>
      <c r="AD7" s="2">
        <v>14923</v>
      </c>
      <c r="AE7" s="2">
        <v>23752</v>
      </c>
      <c r="AG7">
        <f>SUM(AA7:AE7)</f>
        <v>3687819</v>
      </c>
      <c r="AJ7" s="9">
        <v>1986</v>
      </c>
      <c r="AK7" s="1">
        <f t="shared" si="4"/>
        <v>57.80392919033443</v>
      </c>
      <c r="AL7" s="1">
        <f t="shared" si="4"/>
        <v>284.19073213865113</v>
      </c>
      <c r="AM7" s="1">
        <f t="shared" si="4"/>
        <v>0</v>
      </c>
      <c r="AN7" s="1">
        <f t="shared" si="4"/>
        <v>0</v>
      </c>
      <c r="AO7" s="1">
        <f t="shared" si="4"/>
        <v>8.42034355001684</v>
      </c>
      <c r="AP7" s="1"/>
      <c r="AQ7" s="1">
        <f>(H7/AG7)*100000</f>
        <v>73.07842385973932</v>
      </c>
      <c r="AR7" s="1">
        <f>(SUM(D7:F7)/SUM(AC7:AE7))*100000</f>
        <v>4.623742919893654</v>
      </c>
    </row>
    <row r="8" spans="1:44" ht="12.75">
      <c r="A8" s="9">
        <v>1987</v>
      </c>
      <c r="B8">
        <v>1774</v>
      </c>
      <c r="C8">
        <v>727</v>
      </c>
      <c r="D8">
        <v>0</v>
      </c>
      <c r="E8">
        <v>1</v>
      </c>
      <c r="F8">
        <v>4</v>
      </c>
      <c r="G8" s="2"/>
      <c r="H8" s="2">
        <f t="shared" si="5"/>
        <v>2506</v>
      </c>
      <c r="J8" s="9">
        <v>1987</v>
      </c>
      <c r="K8" s="2">
        <f t="shared" si="6"/>
        <v>1774</v>
      </c>
      <c r="L8" s="2">
        <f t="shared" si="6"/>
        <v>727</v>
      </c>
      <c r="M8" s="2">
        <f t="shared" si="1"/>
        <v>5</v>
      </c>
      <c r="N8" s="2">
        <f t="shared" si="7"/>
        <v>2506</v>
      </c>
      <c r="P8" s="9">
        <f t="shared" si="2"/>
        <v>1987</v>
      </c>
      <c r="Q8" s="7">
        <f aca="true" t="shared" si="8" ref="Q8:Q21">(B8/$H8)*100</f>
        <v>70.7901037509976</v>
      </c>
      <c r="R8" s="7">
        <f aca="true" t="shared" si="9" ref="R8:W19">(C8/$H8)*100</f>
        <v>29.010375099760576</v>
      </c>
      <c r="S8" s="7">
        <f t="shared" si="9"/>
        <v>0</v>
      </c>
      <c r="T8" s="7">
        <f t="shared" si="9"/>
        <v>0.03990422984836393</v>
      </c>
      <c r="U8" s="7">
        <f t="shared" si="9"/>
        <v>0.1596169193934557</v>
      </c>
      <c r="V8" s="7">
        <f t="shared" si="9"/>
        <v>0</v>
      </c>
      <c r="W8" s="7">
        <f t="shared" si="9"/>
        <v>100</v>
      </c>
      <c r="Z8" s="9">
        <v>1987</v>
      </c>
      <c r="AA8" s="2">
        <v>3380795</v>
      </c>
      <c r="AB8" s="2">
        <v>259130</v>
      </c>
      <c r="AC8" s="2">
        <v>4778</v>
      </c>
      <c r="AD8" s="2">
        <v>15403</v>
      </c>
      <c r="AE8" s="2">
        <v>23226</v>
      </c>
      <c r="AG8">
        <f aca="true" t="shared" si="10" ref="AG8:AG20">SUM(AA8:AE8)</f>
        <v>3683332</v>
      </c>
      <c r="AJ8" s="9">
        <v>1987</v>
      </c>
      <c r="AK8" s="1">
        <f aca="true" t="shared" si="11" ref="AK8:AK20">(B8/AA8)*100000</f>
        <v>52.47286511012942</v>
      </c>
      <c r="AL8" s="1">
        <f aca="true" t="shared" si="12" ref="AL8:AO19">(C8/AB8)*100000</f>
        <v>280.55416200362754</v>
      </c>
      <c r="AM8" s="1">
        <f t="shared" si="12"/>
        <v>0</v>
      </c>
      <c r="AN8" s="1">
        <f t="shared" si="12"/>
        <v>6.492241771083555</v>
      </c>
      <c r="AO8" s="1">
        <f t="shared" si="12"/>
        <v>17.22207870489968</v>
      </c>
      <c r="AP8" s="1"/>
      <c r="AQ8" s="1">
        <f aca="true" t="shared" si="13" ref="AQ8:AQ20">(H8/AG8)*100000</f>
        <v>68.03622372351991</v>
      </c>
      <c r="AR8" s="1">
        <f aca="true" t="shared" si="14" ref="AR8:AR20">(SUM(D8:F8)/SUM(AC8:AE8))*100000</f>
        <v>11.518879443407744</v>
      </c>
    </row>
    <row r="9" spans="1:44" ht="12.75">
      <c r="A9" s="9">
        <v>1988</v>
      </c>
      <c r="B9">
        <v>2567</v>
      </c>
      <c r="C9">
        <v>958</v>
      </c>
      <c r="D9">
        <v>0</v>
      </c>
      <c r="E9">
        <v>0</v>
      </c>
      <c r="F9">
        <v>0</v>
      </c>
      <c r="G9" s="2"/>
      <c r="H9" s="2">
        <f t="shared" si="5"/>
        <v>3525</v>
      </c>
      <c r="J9" s="9">
        <v>1988</v>
      </c>
      <c r="K9" s="2">
        <f t="shared" si="6"/>
        <v>2567</v>
      </c>
      <c r="L9" s="2">
        <f t="shared" si="6"/>
        <v>958</v>
      </c>
      <c r="M9" s="2">
        <f t="shared" si="1"/>
        <v>0</v>
      </c>
      <c r="N9" s="2">
        <f t="shared" si="7"/>
        <v>3525</v>
      </c>
      <c r="P9" s="9">
        <f t="shared" si="2"/>
        <v>1988</v>
      </c>
      <c r="Q9" s="7">
        <f t="shared" si="8"/>
        <v>72.822695035461</v>
      </c>
      <c r="R9" s="7">
        <f t="shared" si="9"/>
        <v>27.177304964539005</v>
      </c>
      <c r="S9" s="7">
        <f t="shared" si="9"/>
        <v>0</v>
      </c>
      <c r="T9" s="7">
        <f t="shared" si="9"/>
        <v>0</v>
      </c>
      <c r="U9" s="7">
        <f t="shared" si="9"/>
        <v>0</v>
      </c>
      <c r="V9" s="7">
        <f t="shared" si="9"/>
        <v>0</v>
      </c>
      <c r="W9" s="7">
        <f t="shared" si="9"/>
        <v>100</v>
      </c>
      <c r="Z9" s="9">
        <v>1988</v>
      </c>
      <c r="AA9" s="2">
        <v>3376530</v>
      </c>
      <c r="AB9" s="2">
        <v>259577</v>
      </c>
      <c r="AC9" s="2">
        <v>5054</v>
      </c>
      <c r="AD9" s="2">
        <v>16087</v>
      </c>
      <c r="AE9" s="2">
        <v>22762</v>
      </c>
      <c r="AG9">
        <f t="shared" si="10"/>
        <v>3680010</v>
      </c>
      <c r="AJ9" s="9">
        <v>1988</v>
      </c>
      <c r="AK9" s="1">
        <f t="shared" si="11"/>
        <v>76.02479468566843</v>
      </c>
      <c r="AL9" s="1">
        <f t="shared" si="12"/>
        <v>369.0619739036972</v>
      </c>
      <c r="AM9" s="1">
        <f t="shared" si="12"/>
        <v>0</v>
      </c>
      <c r="AN9" s="1">
        <f t="shared" si="12"/>
        <v>0</v>
      </c>
      <c r="AO9" s="1">
        <f t="shared" si="12"/>
        <v>0</v>
      </c>
      <c r="AP9" s="1"/>
      <c r="AQ9" s="1">
        <f t="shared" si="13"/>
        <v>95.78778318537178</v>
      </c>
      <c r="AR9" s="1">
        <f t="shared" si="14"/>
        <v>0</v>
      </c>
    </row>
    <row r="10" spans="1:44" ht="12.75">
      <c r="A10" s="9">
        <v>1989</v>
      </c>
      <c r="B10">
        <v>2744</v>
      </c>
      <c r="C10">
        <v>1105</v>
      </c>
      <c r="D10">
        <v>0</v>
      </c>
      <c r="E10">
        <v>0</v>
      </c>
      <c r="F10">
        <v>0</v>
      </c>
      <c r="G10" s="2"/>
      <c r="H10" s="2">
        <f t="shared" si="5"/>
        <v>3849</v>
      </c>
      <c r="J10" s="9">
        <v>1989</v>
      </c>
      <c r="K10" s="2">
        <f t="shared" si="6"/>
        <v>2744</v>
      </c>
      <c r="L10" s="2">
        <f t="shared" si="6"/>
        <v>1105</v>
      </c>
      <c r="M10" s="2">
        <f t="shared" si="1"/>
        <v>0</v>
      </c>
      <c r="N10" s="2">
        <f t="shared" si="7"/>
        <v>3849</v>
      </c>
      <c r="P10" s="9">
        <f t="shared" si="2"/>
        <v>1989</v>
      </c>
      <c r="Q10" s="7">
        <f t="shared" si="8"/>
        <v>71.29124447908548</v>
      </c>
      <c r="R10" s="7">
        <f t="shared" si="9"/>
        <v>28.708755520914526</v>
      </c>
      <c r="S10" s="7">
        <f t="shared" si="9"/>
        <v>0</v>
      </c>
      <c r="T10" s="7">
        <f t="shared" si="9"/>
        <v>0</v>
      </c>
      <c r="U10" s="7">
        <f t="shared" si="9"/>
        <v>0</v>
      </c>
      <c r="V10" s="7">
        <f t="shared" si="9"/>
        <v>0</v>
      </c>
      <c r="W10" s="7">
        <f t="shared" si="9"/>
        <v>100</v>
      </c>
      <c r="Z10" s="9">
        <v>1989</v>
      </c>
      <c r="AA10" s="2">
        <v>3372584</v>
      </c>
      <c r="AB10" s="2">
        <v>260359</v>
      </c>
      <c r="AC10" s="2">
        <v>5328</v>
      </c>
      <c r="AD10" s="2">
        <v>16787</v>
      </c>
      <c r="AE10" s="2">
        <v>22255</v>
      </c>
      <c r="AG10">
        <f t="shared" si="10"/>
        <v>3677313</v>
      </c>
      <c r="AJ10" s="9">
        <v>1989</v>
      </c>
      <c r="AK10" s="1">
        <f t="shared" si="11"/>
        <v>81.36194680399362</v>
      </c>
      <c r="AL10" s="1">
        <f t="shared" si="12"/>
        <v>424.41398223222546</v>
      </c>
      <c r="AM10" s="1">
        <f t="shared" si="12"/>
        <v>0</v>
      </c>
      <c r="AN10" s="1">
        <f t="shared" si="12"/>
        <v>0</v>
      </c>
      <c r="AO10" s="1">
        <f t="shared" si="12"/>
        <v>0</v>
      </c>
      <c r="AP10" s="1"/>
      <c r="AQ10" s="1">
        <f t="shared" si="13"/>
        <v>104.66881660603816</v>
      </c>
      <c r="AR10" s="1">
        <f t="shared" si="14"/>
        <v>0</v>
      </c>
    </row>
    <row r="11" spans="1:44" ht="12.75">
      <c r="A11" s="9">
        <v>1990</v>
      </c>
      <c r="B11">
        <v>2889</v>
      </c>
      <c r="C11">
        <v>1150</v>
      </c>
      <c r="D11">
        <v>0</v>
      </c>
      <c r="E11">
        <v>0</v>
      </c>
      <c r="F11">
        <v>0</v>
      </c>
      <c r="G11" s="2"/>
      <c r="H11" s="2">
        <f t="shared" si="5"/>
        <v>4039</v>
      </c>
      <c r="J11" s="9">
        <v>1990</v>
      </c>
      <c r="K11" s="2">
        <f t="shared" si="6"/>
        <v>2889</v>
      </c>
      <c r="L11" s="2">
        <f t="shared" si="6"/>
        <v>1150</v>
      </c>
      <c r="M11" s="2">
        <f t="shared" si="1"/>
        <v>0</v>
      </c>
      <c r="N11" s="2">
        <f t="shared" si="7"/>
        <v>4039</v>
      </c>
      <c r="P11" s="9">
        <f t="shared" si="2"/>
        <v>1990</v>
      </c>
      <c r="Q11" s="7">
        <f t="shared" si="8"/>
        <v>71.52760584303046</v>
      </c>
      <c r="R11" s="7">
        <f t="shared" si="9"/>
        <v>28.47239415696955</v>
      </c>
      <c r="S11" s="7">
        <f t="shared" si="9"/>
        <v>0</v>
      </c>
      <c r="T11" s="7">
        <f t="shared" si="9"/>
        <v>0</v>
      </c>
      <c r="U11" s="7">
        <f t="shared" si="9"/>
        <v>0</v>
      </c>
      <c r="V11" s="7">
        <f t="shared" si="9"/>
        <v>0</v>
      </c>
      <c r="W11" s="7">
        <f t="shared" si="9"/>
        <v>100</v>
      </c>
      <c r="Z11" s="9">
        <v>1990</v>
      </c>
      <c r="AA11" s="2">
        <v>3384837</v>
      </c>
      <c r="AB11" s="2">
        <v>262664</v>
      </c>
      <c r="AC11" s="2">
        <v>5536</v>
      </c>
      <c r="AD11" s="2">
        <v>17424</v>
      </c>
      <c r="AE11" s="2">
        <v>22123</v>
      </c>
      <c r="AG11">
        <f t="shared" si="10"/>
        <v>3692584</v>
      </c>
      <c r="AJ11" s="9">
        <v>1990</v>
      </c>
      <c r="AK11" s="1">
        <f t="shared" si="11"/>
        <v>85.351229616079</v>
      </c>
      <c r="AL11" s="1">
        <f t="shared" si="12"/>
        <v>437.82170377364235</v>
      </c>
      <c r="AM11" s="1">
        <f t="shared" si="12"/>
        <v>0</v>
      </c>
      <c r="AN11" s="1">
        <f t="shared" si="12"/>
        <v>0</v>
      </c>
      <c r="AO11" s="1">
        <f t="shared" si="12"/>
        <v>0</v>
      </c>
      <c r="AP11" s="1"/>
      <c r="AQ11" s="1">
        <f t="shared" si="13"/>
        <v>109.38139795871942</v>
      </c>
      <c r="AR11" s="1">
        <f t="shared" si="14"/>
        <v>0</v>
      </c>
    </row>
    <row r="12" spans="1:44" ht="12.75">
      <c r="A12" s="9">
        <v>1991</v>
      </c>
      <c r="B12">
        <v>2982</v>
      </c>
      <c r="C12">
        <v>1292</v>
      </c>
      <c r="D12">
        <v>2</v>
      </c>
      <c r="E12">
        <v>0</v>
      </c>
      <c r="F12">
        <v>0</v>
      </c>
      <c r="G12" s="2"/>
      <c r="H12" s="2">
        <f t="shared" si="5"/>
        <v>4276</v>
      </c>
      <c r="J12" s="9">
        <v>1991</v>
      </c>
      <c r="K12" s="2">
        <f t="shared" si="6"/>
        <v>2982</v>
      </c>
      <c r="L12" s="2">
        <f t="shared" si="6"/>
        <v>1292</v>
      </c>
      <c r="M12" s="2">
        <f t="shared" si="1"/>
        <v>2</v>
      </c>
      <c r="N12" s="2">
        <f t="shared" si="7"/>
        <v>4276</v>
      </c>
      <c r="P12" s="9">
        <f t="shared" si="2"/>
        <v>1991</v>
      </c>
      <c r="Q12" s="7">
        <f t="shared" si="8"/>
        <v>69.73807296538821</v>
      </c>
      <c r="R12" s="7">
        <f t="shared" si="9"/>
        <v>30.21515434985968</v>
      </c>
      <c r="S12" s="7">
        <f t="shared" si="9"/>
        <v>0.04677268475210477</v>
      </c>
      <c r="T12" s="7">
        <f t="shared" si="9"/>
        <v>0</v>
      </c>
      <c r="U12" s="7">
        <f t="shared" si="9"/>
        <v>0</v>
      </c>
      <c r="V12" s="7">
        <f t="shared" si="9"/>
        <v>0</v>
      </c>
      <c r="W12" s="7">
        <f t="shared" si="9"/>
        <v>100</v>
      </c>
      <c r="Z12" s="9">
        <v>1991</v>
      </c>
      <c r="AA12" s="2">
        <v>3404321</v>
      </c>
      <c r="AB12" s="2">
        <v>264279</v>
      </c>
      <c r="AC12" s="2">
        <v>5327</v>
      </c>
      <c r="AD12" s="2">
        <v>18271</v>
      </c>
      <c r="AE12" s="2">
        <v>22488</v>
      </c>
      <c r="AG12">
        <f t="shared" si="10"/>
        <v>3714686</v>
      </c>
      <c r="AJ12" s="9">
        <v>1991</v>
      </c>
      <c r="AK12" s="1">
        <f t="shared" si="11"/>
        <v>87.59455997245854</v>
      </c>
      <c r="AL12" s="1">
        <f t="shared" si="12"/>
        <v>488.87728499048353</v>
      </c>
      <c r="AM12" s="1">
        <f t="shared" si="12"/>
        <v>37.54458419373005</v>
      </c>
      <c r="AN12" s="1">
        <f t="shared" si="12"/>
        <v>0</v>
      </c>
      <c r="AO12" s="1">
        <f t="shared" si="12"/>
        <v>0</v>
      </c>
      <c r="AP12" s="1"/>
      <c r="AQ12" s="1">
        <f t="shared" si="13"/>
        <v>115.11067153455231</v>
      </c>
      <c r="AR12" s="1">
        <f t="shared" si="14"/>
        <v>4.339712711018531</v>
      </c>
    </row>
    <row r="13" spans="1:44" ht="12.75">
      <c r="A13" s="9">
        <v>1992</v>
      </c>
      <c r="B13">
        <v>3286</v>
      </c>
      <c r="C13">
        <v>1513</v>
      </c>
      <c r="D13">
        <v>8</v>
      </c>
      <c r="E13">
        <v>0</v>
      </c>
      <c r="F13">
        <v>10</v>
      </c>
      <c r="G13" s="2"/>
      <c r="H13" s="2">
        <f t="shared" si="5"/>
        <v>4817</v>
      </c>
      <c r="J13" s="9">
        <v>1992</v>
      </c>
      <c r="K13" s="2">
        <f t="shared" si="6"/>
        <v>3286</v>
      </c>
      <c r="L13" s="2">
        <f t="shared" si="6"/>
        <v>1513</v>
      </c>
      <c r="M13" s="2">
        <f t="shared" si="1"/>
        <v>18</v>
      </c>
      <c r="N13" s="2">
        <f t="shared" si="7"/>
        <v>4817</v>
      </c>
      <c r="P13" s="9">
        <f t="shared" si="2"/>
        <v>1992</v>
      </c>
      <c r="Q13" s="7">
        <f t="shared" si="8"/>
        <v>68.21673240606187</v>
      </c>
      <c r="R13" s="7">
        <f t="shared" si="9"/>
        <v>31.409591031762506</v>
      </c>
      <c r="S13" s="7">
        <f t="shared" si="9"/>
        <v>0.1660784720780569</v>
      </c>
      <c r="T13" s="7">
        <f t="shared" si="9"/>
        <v>0</v>
      </c>
      <c r="U13" s="7">
        <f t="shared" si="9"/>
        <v>0.2075980900975711</v>
      </c>
      <c r="V13" s="7">
        <f t="shared" si="9"/>
        <v>0</v>
      </c>
      <c r="W13" s="7">
        <f t="shared" si="9"/>
        <v>100</v>
      </c>
      <c r="Z13" s="9">
        <v>1992</v>
      </c>
      <c r="AA13" s="2">
        <v>3439992</v>
      </c>
      <c r="AB13" s="2">
        <v>268656</v>
      </c>
      <c r="AC13" s="2">
        <v>5316</v>
      </c>
      <c r="AD13" s="2">
        <v>19003</v>
      </c>
      <c r="AE13" s="2">
        <v>23391</v>
      </c>
      <c r="AG13">
        <f t="shared" si="10"/>
        <v>3756358</v>
      </c>
      <c r="AJ13" s="9">
        <v>1992</v>
      </c>
      <c r="AK13" s="1">
        <f t="shared" si="11"/>
        <v>95.52347796157666</v>
      </c>
      <c r="AL13" s="1">
        <f t="shared" si="12"/>
        <v>563.1737240188196</v>
      </c>
      <c r="AM13" s="1">
        <f t="shared" si="12"/>
        <v>150.48908954100827</v>
      </c>
      <c r="AN13" s="1">
        <f t="shared" si="12"/>
        <v>0</v>
      </c>
      <c r="AO13" s="1">
        <f t="shared" si="12"/>
        <v>42.751485614125095</v>
      </c>
      <c r="AP13" s="1"/>
      <c r="AQ13" s="1">
        <f t="shared" si="13"/>
        <v>128.2359136163273</v>
      </c>
      <c r="AR13" s="1">
        <f t="shared" si="14"/>
        <v>37.727939635296586</v>
      </c>
    </row>
    <row r="14" spans="1:44" ht="12.75">
      <c r="A14" s="9">
        <v>1993</v>
      </c>
      <c r="B14">
        <v>3226</v>
      </c>
      <c r="C14">
        <v>1568</v>
      </c>
      <c r="D14">
        <v>0</v>
      </c>
      <c r="E14">
        <v>0</v>
      </c>
      <c r="F14">
        <v>14</v>
      </c>
      <c r="G14" s="2"/>
      <c r="H14" s="2">
        <f t="shared" si="5"/>
        <v>4808</v>
      </c>
      <c r="J14" s="9">
        <v>1993</v>
      </c>
      <c r="K14" s="2">
        <f t="shared" si="6"/>
        <v>3226</v>
      </c>
      <c r="L14" s="2">
        <f t="shared" si="6"/>
        <v>1568</v>
      </c>
      <c r="M14" s="2">
        <f t="shared" si="1"/>
        <v>14</v>
      </c>
      <c r="N14" s="2">
        <f t="shared" si="7"/>
        <v>4808</v>
      </c>
      <c r="P14" s="9">
        <f t="shared" si="2"/>
        <v>1993</v>
      </c>
      <c r="Q14" s="7">
        <f t="shared" si="8"/>
        <v>67.09650582362728</v>
      </c>
      <c r="R14" s="7">
        <f t="shared" si="9"/>
        <v>32.61231281198003</v>
      </c>
      <c r="S14" s="7">
        <f t="shared" si="9"/>
        <v>0</v>
      </c>
      <c r="T14" s="7">
        <f t="shared" si="9"/>
        <v>0</v>
      </c>
      <c r="U14" s="7">
        <f t="shared" si="9"/>
        <v>0.2911813643926789</v>
      </c>
      <c r="V14" s="7">
        <f t="shared" si="9"/>
        <v>0</v>
      </c>
      <c r="W14" s="7">
        <f t="shared" si="9"/>
        <v>100</v>
      </c>
      <c r="Z14" s="9">
        <v>1993</v>
      </c>
      <c r="AA14" s="2">
        <v>3472331</v>
      </c>
      <c r="AB14" s="2">
        <v>269503</v>
      </c>
      <c r="AC14" s="2">
        <v>5287</v>
      </c>
      <c r="AD14" s="2">
        <v>20301</v>
      </c>
      <c r="AE14" s="2">
        <v>24866</v>
      </c>
      <c r="AG14">
        <f t="shared" si="10"/>
        <v>3792288</v>
      </c>
      <c r="AJ14" s="9">
        <v>1993</v>
      </c>
      <c r="AK14" s="1">
        <f t="shared" si="11"/>
        <v>92.90588944429548</v>
      </c>
      <c r="AL14" s="1">
        <f t="shared" si="12"/>
        <v>581.8117052500343</v>
      </c>
      <c r="AM14" s="1">
        <f t="shared" si="12"/>
        <v>0</v>
      </c>
      <c r="AN14" s="1">
        <f t="shared" si="12"/>
        <v>0</v>
      </c>
      <c r="AO14" s="1">
        <f t="shared" si="12"/>
        <v>56.30177752754766</v>
      </c>
      <c r="AP14" s="1"/>
      <c r="AQ14" s="1">
        <f t="shared" si="13"/>
        <v>126.78361980946595</v>
      </c>
      <c r="AR14" s="1">
        <f t="shared" si="14"/>
        <v>27.748047726642092</v>
      </c>
    </row>
    <row r="15" spans="1:44" ht="12.75">
      <c r="A15" s="9">
        <v>1994</v>
      </c>
      <c r="B15">
        <v>3411</v>
      </c>
      <c r="C15">
        <v>1984</v>
      </c>
      <c r="D15">
        <v>2</v>
      </c>
      <c r="E15">
        <v>2</v>
      </c>
      <c r="F15">
        <v>19</v>
      </c>
      <c r="G15" s="2"/>
      <c r="H15" s="2">
        <f t="shared" si="5"/>
        <v>5418</v>
      </c>
      <c r="J15" s="9">
        <v>1994</v>
      </c>
      <c r="K15" s="2">
        <f t="shared" si="6"/>
        <v>3411</v>
      </c>
      <c r="L15" s="2">
        <f t="shared" si="6"/>
        <v>1984</v>
      </c>
      <c r="M15" s="2">
        <f t="shared" si="1"/>
        <v>23</v>
      </c>
      <c r="N15" s="2">
        <f t="shared" si="7"/>
        <v>5418</v>
      </c>
      <c r="P15" s="9">
        <f t="shared" si="2"/>
        <v>1994</v>
      </c>
      <c r="Q15" s="7">
        <f t="shared" si="8"/>
        <v>62.95681063122923</v>
      </c>
      <c r="R15" s="7">
        <f t="shared" si="9"/>
        <v>36.6186784791436</v>
      </c>
      <c r="S15" s="7">
        <f t="shared" si="9"/>
        <v>0.03691399040236249</v>
      </c>
      <c r="T15" s="7">
        <f t="shared" si="9"/>
        <v>0.03691399040236249</v>
      </c>
      <c r="U15" s="7">
        <f t="shared" si="9"/>
        <v>0.35068290882244374</v>
      </c>
      <c r="V15" s="7">
        <f t="shared" si="9"/>
        <v>0</v>
      </c>
      <c r="W15" s="7">
        <f t="shared" si="9"/>
        <v>100</v>
      </c>
      <c r="Z15" s="9">
        <v>1994</v>
      </c>
      <c r="AA15" s="2">
        <v>3498434</v>
      </c>
      <c r="AB15" s="2">
        <v>272283</v>
      </c>
      <c r="AC15" s="2">
        <v>5332</v>
      </c>
      <c r="AD15" s="2">
        <v>21421</v>
      </c>
      <c r="AE15" s="2">
        <v>25745</v>
      </c>
      <c r="AG15">
        <f t="shared" si="10"/>
        <v>3823215</v>
      </c>
      <c r="AJ15" s="9">
        <v>1994</v>
      </c>
      <c r="AK15" s="1">
        <f t="shared" si="11"/>
        <v>97.50076748625243</v>
      </c>
      <c r="AL15" s="1">
        <f t="shared" si="12"/>
        <v>728.6536434518497</v>
      </c>
      <c r="AM15" s="1">
        <f t="shared" si="12"/>
        <v>37.50937734433609</v>
      </c>
      <c r="AN15" s="1">
        <f t="shared" si="12"/>
        <v>9.336632276737781</v>
      </c>
      <c r="AO15" s="1">
        <f t="shared" si="12"/>
        <v>73.80073800738008</v>
      </c>
      <c r="AP15" s="1"/>
      <c r="AQ15" s="1">
        <f t="shared" si="13"/>
        <v>141.71319164629767</v>
      </c>
      <c r="AR15" s="1">
        <f t="shared" si="14"/>
        <v>43.811192807345044</v>
      </c>
    </row>
    <row r="16" spans="1:44" ht="12.75">
      <c r="A16" s="9">
        <v>1995</v>
      </c>
      <c r="B16">
        <v>3814</v>
      </c>
      <c r="C16">
        <v>2226</v>
      </c>
      <c r="D16">
        <v>2</v>
      </c>
      <c r="E16">
        <v>1</v>
      </c>
      <c r="F16">
        <v>24</v>
      </c>
      <c r="G16" s="2"/>
      <c r="H16" s="2">
        <f t="shared" si="5"/>
        <v>6067</v>
      </c>
      <c r="J16" s="9">
        <v>1995</v>
      </c>
      <c r="K16" s="2">
        <f t="shared" si="6"/>
        <v>3814</v>
      </c>
      <c r="L16" s="2">
        <f t="shared" si="6"/>
        <v>2226</v>
      </c>
      <c r="M16" s="2">
        <f t="shared" si="1"/>
        <v>27</v>
      </c>
      <c r="N16" s="2">
        <f t="shared" si="7"/>
        <v>6067</v>
      </c>
      <c r="P16" s="9">
        <f t="shared" si="2"/>
        <v>1995</v>
      </c>
      <c r="Q16" s="7">
        <f t="shared" si="8"/>
        <v>62.86467776495797</v>
      </c>
      <c r="R16" s="7">
        <f t="shared" si="9"/>
        <v>36.69029174221197</v>
      </c>
      <c r="S16" s="7">
        <f t="shared" si="9"/>
        <v>0.032965221691115876</v>
      </c>
      <c r="T16" s="7">
        <f t="shared" si="9"/>
        <v>0.016482610845557938</v>
      </c>
      <c r="U16" s="7">
        <f t="shared" si="9"/>
        <v>0.3955826602933905</v>
      </c>
      <c r="V16" s="7">
        <f t="shared" si="9"/>
        <v>0</v>
      </c>
      <c r="W16" s="7">
        <f t="shared" si="9"/>
        <v>100</v>
      </c>
      <c r="Z16" s="9">
        <v>1995</v>
      </c>
      <c r="AA16" s="2">
        <v>3526085</v>
      </c>
      <c r="AB16" s="2">
        <v>274611</v>
      </c>
      <c r="AC16" s="2">
        <v>5386</v>
      </c>
      <c r="AD16" s="2">
        <v>22477</v>
      </c>
      <c r="AE16" s="2">
        <v>26689</v>
      </c>
      <c r="AG16">
        <f t="shared" si="10"/>
        <v>3855248</v>
      </c>
      <c r="AJ16" s="9">
        <v>1995</v>
      </c>
      <c r="AK16" s="1">
        <f t="shared" si="11"/>
        <v>108.16528813117098</v>
      </c>
      <c r="AL16" s="1">
        <f t="shared" si="12"/>
        <v>810.6011776658619</v>
      </c>
      <c r="AM16" s="1">
        <f t="shared" si="12"/>
        <v>37.13330857779428</v>
      </c>
      <c r="AN16" s="1">
        <f t="shared" si="12"/>
        <v>4.448992303243315</v>
      </c>
      <c r="AO16" s="1">
        <f t="shared" si="12"/>
        <v>89.92468807373825</v>
      </c>
      <c r="AP16" s="1"/>
      <c r="AQ16" s="1">
        <f t="shared" si="13"/>
        <v>157.36990201408574</v>
      </c>
      <c r="AR16" s="1">
        <f t="shared" si="14"/>
        <v>49.49406071271447</v>
      </c>
    </row>
    <row r="17" spans="1:44" ht="12.75">
      <c r="A17" s="9">
        <v>1996</v>
      </c>
      <c r="B17">
        <v>4237</v>
      </c>
      <c r="C17">
        <v>2507</v>
      </c>
      <c r="D17">
        <v>1</v>
      </c>
      <c r="E17">
        <v>5</v>
      </c>
      <c r="F17">
        <v>44</v>
      </c>
      <c r="G17" s="2"/>
      <c r="H17" s="2">
        <f t="shared" si="5"/>
        <v>6794</v>
      </c>
      <c r="J17" s="9">
        <v>1996</v>
      </c>
      <c r="K17" s="2">
        <f t="shared" si="6"/>
        <v>4237</v>
      </c>
      <c r="L17" s="2">
        <f t="shared" si="6"/>
        <v>2507</v>
      </c>
      <c r="M17" s="2">
        <f t="shared" si="1"/>
        <v>50</v>
      </c>
      <c r="N17" s="2">
        <f t="shared" si="7"/>
        <v>6794</v>
      </c>
      <c r="P17" s="9">
        <f t="shared" si="2"/>
        <v>1996</v>
      </c>
      <c r="Q17" s="7">
        <f t="shared" si="8"/>
        <v>62.36385045628495</v>
      </c>
      <c r="R17" s="7">
        <f t="shared" si="9"/>
        <v>36.90020606417427</v>
      </c>
      <c r="S17" s="7">
        <f t="shared" si="9"/>
        <v>0.014718869590815427</v>
      </c>
      <c r="T17" s="7">
        <f t="shared" si="9"/>
        <v>0.07359434795407713</v>
      </c>
      <c r="U17" s="7">
        <f t="shared" si="9"/>
        <v>0.6476302619958787</v>
      </c>
      <c r="V17" s="7">
        <f t="shared" si="9"/>
        <v>0</v>
      </c>
      <c r="W17" s="7">
        <f t="shared" si="9"/>
        <v>100</v>
      </c>
      <c r="Z17" s="9">
        <v>1996</v>
      </c>
      <c r="AA17" s="2">
        <v>3546448</v>
      </c>
      <c r="AB17" s="2">
        <v>276662</v>
      </c>
      <c r="AC17" s="2">
        <v>5447</v>
      </c>
      <c r="AD17" s="2">
        <v>23834</v>
      </c>
      <c r="AE17" s="2">
        <v>28660</v>
      </c>
      <c r="AG17">
        <f t="shared" si="10"/>
        <v>3881051</v>
      </c>
      <c r="AJ17" s="9">
        <v>1996</v>
      </c>
      <c r="AK17" s="1">
        <f t="shared" si="11"/>
        <v>119.47165163566476</v>
      </c>
      <c r="AL17" s="1">
        <f t="shared" si="12"/>
        <v>906.1598629374472</v>
      </c>
      <c r="AM17" s="1">
        <f t="shared" si="12"/>
        <v>18.358729575913348</v>
      </c>
      <c r="AN17" s="1">
        <f t="shared" si="12"/>
        <v>20.978434169673577</v>
      </c>
      <c r="AO17" s="1">
        <f t="shared" si="12"/>
        <v>153.5240753663643</v>
      </c>
      <c r="AP17" s="1"/>
      <c r="AQ17" s="1">
        <f t="shared" si="13"/>
        <v>175.0556743521278</v>
      </c>
      <c r="AR17" s="1">
        <f t="shared" si="14"/>
        <v>86.29467907008853</v>
      </c>
    </row>
    <row r="18" spans="1:44" ht="12.75">
      <c r="A18" s="9">
        <v>1997</v>
      </c>
      <c r="B18">
        <v>4207</v>
      </c>
      <c r="C18">
        <v>2671</v>
      </c>
      <c r="D18">
        <v>3</v>
      </c>
      <c r="E18">
        <v>3</v>
      </c>
      <c r="F18">
        <v>29</v>
      </c>
      <c r="G18" s="2"/>
      <c r="H18" s="2">
        <f t="shared" si="5"/>
        <v>6913</v>
      </c>
      <c r="J18" s="9">
        <v>1997</v>
      </c>
      <c r="K18" s="2">
        <f t="shared" si="6"/>
        <v>4207</v>
      </c>
      <c r="L18" s="2">
        <f t="shared" si="6"/>
        <v>2671</v>
      </c>
      <c r="M18" s="2">
        <f t="shared" si="1"/>
        <v>35</v>
      </c>
      <c r="N18" s="2">
        <f t="shared" si="7"/>
        <v>6913</v>
      </c>
      <c r="P18" s="9">
        <f t="shared" si="2"/>
        <v>1997</v>
      </c>
      <c r="Q18" s="7">
        <f t="shared" si="8"/>
        <v>60.85635758715464</v>
      </c>
      <c r="R18" s="7">
        <f t="shared" si="9"/>
        <v>38.63734992043975</v>
      </c>
      <c r="S18" s="7">
        <f t="shared" si="9"/>
        <v>0.04339649934905251</v>
      </c>
      <c r="T18" s="7">
        <f t="shared" si="9"/>
        <v>0.04339649934905251</v>
      </c>
      <c r="U18" s="7">
        <f t="shared" si="9"/>
        <v>0.4194994937075076</v>
      </c>
      <c r="V18" s="7">
        <f t="shared" si="9"/>
        <v>0</v>
      </c>
      <c r="W18" s="7">
        <f t="shared" si="9"/>
        <v>100</v>
      </c>
      <c r="Z18" s="9">
        <v>1997</v>
      </c>
      <c r="AA18" s="2">
        <v>3567589</v>
      </c>
      <c r="AB18" s="2">
        <v>279405</v>
      </c>
      <c r="AC18" s="2">
        <v>5484</v>
      </c>
      <c r="AD18" s="2">
        <v>24799</v>
      </c>
      <c r="AE18" s="2">
        <v>30539</v>
      </c>
      <c r="AG18">
        <f t="shared" si="10"/>
        <v>3907816</v>
      </c>
      <c r="AJ18" s="9">
        <v>1997</v>
      </c>
      <c r="AK18" s="1">
        <f t="shared" si="11"/>
        <v>117.92277641847198</v>
      </c>
      <c r="AL18" s="1">
        <f t="shared" si="12"/>
        <v>955.9599863996708</v>
      </c>
      <c r="AM18" s="1">
        <f t="shared" si="12"/>
        <v>54.70459518599562</v>
      </c>
      <c r="AN18" s="1">
        <f t="shared" si="12"/>
        <v>12.097261986370418</v>
      </c>
      <c r="AO18" s="1">
        <f t="shared" si="12"/>
        <v>94.9605422574413</v>
      </c>
      <c r="AP18" s="1"/>
      <c r="AQ18" s="1">
        <f t="shared" si="13"/>
        <v>176.90188074361743</v>
      </c>
      <c r="AR18" s="1">
        <f t="shared" si="14"/>
        <v>57.544967281575744</v>
      </c>
    </row>
    <row r="19" spans="1:44" ht="12.75">
      <c r="A19" s="9">
        <v>1998</v>
      </c>
      <c r="B19">
        <v>3976</v>
      </c>
      <c r="C19">
        <v>2558</v>
      </c>
      <c r="D19">
        <v>2</v>
      </c>
      <c r="E19">
        <v>3</v>
      </c>
      <c r="F19">
        <v>37</v>
      </c>
      <c r="G19" s="2"/>
      <c r="H19" s="2">
        <f t="shared" si="5"/>
        <v>6576</v>
      </c>
      <c r="J19" s="9">
        <v>1998</v>
      </c>
      <c r="K19" s="2">
        <f t="shared" si="6"/>
        <v>3976</v>
      </c>
      <c r="L19" s="2">
        <f t="shared" si="6"/>
        <v>2558</v>
      </c>
      <c r="M19" s="2">
        <f t="shared" si="1"/>
        <v>42</v>
      </c>
      <c r="N19" s="2">
        <f t="shared" si="7"/>
        <v>6576</v>
      </c>
      <c r="P19" s="9">
        <f t="shared" si="2"/>
        <v>1998</v>
      </c>
      <c r="Q19" s="7">
        <f t="shared" si="8"/>
        <v>60.46228710462287</v>
      </c>
      <c r="R19" s="7">
        <f t="shared" si="9"/>
        <v>38.89902676399027</v>
      </c>
      <c r="S19" s="7">
        <f t="shared" si="9"/>
        <v>0.030413625304136254</v>
      </c>
      <c r="T19" s="7">
        <f t="shared" si="9"/>
        <v>0.04562043795620438</v>
      </c>
      <c r="U19" s="7">
        <f t="shared" si="9"/>
        <v>0.5626520681265207</v>
      </c>
      <c r="V19" s="7">
        <f t="shared" si="9"/>
        <v>0</v>
      </c>
      <c r="W19" s="7">
        <f t="shared" si="9"/>
        <v>100</v>
      </c>
      <c r="Z19" s="9">
        <v>1998</v>
      </c>
      <c r="AA19" s="2">
        <v>3587639</v>
      </c>
      <c r="AB19" s="2">
        <v>282287</v>
      </c>
      <c r="AC19" s="2">
        <v>5387</v>
      </c>
      <c r="AD19" s="2">
        <v>25940</v>
      </c>
      <c r="AE19" s="2">
        <v>33057</v>
      </c>
      <c r="AG19">
        <f t="shared" si="10"/>
        <v>3934310</v>
      </c>
      <c r="AJ19" s="9">
        <v>1998</v>
      </c>
      <c r="AK19" s="1">
        <f t="shared" si="11"/>
        <v>110.82497430761568</v>
      </c>
      <c r="AL19" s="1">
        <f t="shared" si="12"/>
        <v>906.1699617764899</v>
      </c>
      <c r="AM19" s="1">
        <f t="shared" si="12"/>
        <v>37.12641544458883</v>
      </c>
      <c r="AN19" s="1">
        <f t="shared" si="12"/>
        <v>11.56515034695451</v>
      </c>
      <c r="AO19" s="1">
        <f t="shared" si="12"/>
        <v>111.92788214296517</v>
      </c>
      <c r="AP19" s="1"/>
      <c r="AQ19" s="1">
        <f t="shared" si="13"/>
        <v>167.14493774003574</v>
      </c>
      <c r="AR19" s="1">
        <f t="shared" si="14"/>
        <v>65.23359840954274</v>
      </c>
    </row>
    <row r="20" spans="1:44" ht="12.75">
      <c r="A20" s="9">
        <v>1999</v>
      </c>
      <c r="B20">
        <v>4407</v>
      </c>
      <c r="C20">
        <v>2335</v>
      </c>
      <c r="D20">
        <v>0</v>
      </c>
      <c r="E20">
        <v>5</v>
      </c>
      <c r="F20">
        <v>53</v>
      </c>
      <c r="G20" s="2"/>
      <c r="H20" s="2">
        <f t="shared" si="5"/>
        <v>6800</v>
      </c>
      <c r="J20" s="9">
        <v>1999</v>
      </c>
      <c r="K20" s="2">
        <f t="shared" si="6"/>
        <v>4407</v>
      </c>
      <c r="L20" s="2">
        <f t="shared" si="6"/>
        <v>2335</v>
      </c>
      <c r="M20" s="2">
        <f t="shared" si="1"/>
        <v>58</v>
      </c>
      <c r="N20" s="2">
        <f t="shared" si="7"/>
        <v>6800</v>
      </c>
      <c r="P20" s="9">
        <f t="shared" si="2"/>
        <v>1999</v>
      </c>
      <c r="Q20" s="7">
        <f t="shared" si="8"/>
        <v>64.80882352941177</v>
      </c>
      <c r="R20" s="7">
        <f aca="true" t="shared" si="15" ref="R20:W21">(C20/$H20)*100</f>
        <v>34.338235294117645</v>
      </c>
      <c r="S20" s="7">
        <f t="shared" si="15"/>
        <v>0</v>
      </c>
      <c r="T20" s="7">
        <f t="shared" si="15"/>
        <v>0.07352941176470588</v>
      </c>
      <c r="U20" s="7">
        <f t="shared" si="15"/>
        <v>0.7794117647058824</v>
      </c>
      <c r="V20" s="7">
        <f t="shared" si="15"/>
        <v>0</v>
      </c>
      <c r="W20" s="7">
        <f t="shared" si="15"/>
        <v>100</v>
      </c>
      <c r="Z20" s="9">
        <v>1999</v>
      </c>
      <c r="AA20" s="2">
        <v>3608321</v>
      </c>
      <c r="AB20" s="2">
        <v>285381</v>
      </c>
      <c r="AC20" s="2">
        <v>5342</v>
      </c>
      <c r="AD20" s="2">
        <v>26459</v>
      </c>
      <c r="AE20" s="2">
        <v>35322</v>
      </c>
      <c r="AG20">
        <f t="shared" si="10"/>
        <v>3960825</v>
      </c>
      <c r="AJ20" s="9">
        <v>1999</v>
      </c>
      <c r="AK20" s="1">
        <f t="shared" si="11"/>
        <v>122.1343666486435</v>
      </c>
      <c r="AL20" s="1">
        <f>(C20/AB20)*100000</f>
        <v>818.2044354739804</v>
      </c>
      <c r="AM20" s="1">
        <f>(D20/AC20)*100000</f>
        <v>0</v>
      </c>
      <c r="AN20" s="1">
        <f>(E20/AD20)*100000</f>
        <v>18.897161646320722</v>
      </c>
      <c r="AO20" s="1">
        <f>(F20/AE20)*100000</f>
        <v>150.04812864503708</v>
      </c>
      <c r="AP20" s="1"/>
      <c r="AQ20" s="1">
        <f t="shared" si="13"/>
        <v>171.68140475784716</v>
      </c>
      <c r="AR20" s="1">
        <f t="shared" si="14"/>
        <v>86.40853358759293</v>
      </c>
    </row>
    <row r="21" spans="1:23" s="4" customFormat="1" ht="12.75">
      <c r="A21" s="13" t="s">
        <v>14</v>
      </c>
      <c r="B21" s="21">
        <f aca="true" t="shared" si="16" ref="B21:G21">SUM(B4:B20)</f>
        <v>50254</v>
      </c>
      <c r="C21" s="21">
        <f t="shared" si="16"/>
        <v>25097</v>
      </c>
      <c r="D21" s="21">
        <f t="shared" si="16"/>
        <v>21</v>
      </c>
      <c r="E21" s="21">
        <f t="shared" si="16"/>
        <v>21</v>
      </c>
      <c r="F21" s="21">
        <f t="shared" si="16"/>
        <v>245</v>
      </c>
      <c r="G21" s="21">
        <f t="shared" si="16"/>
        <v>0</v>
      </c>
      <c r="H21" s="21">
        <f t="shared" si="5"/>
        <v>75638</v>
      </c>
      <c r="J21" s="13" t="s">
        <v>14</v>
      </c>
      <c r="K21" s="21">
        <f t="shared" si="6"/>
        <v>50254</v>
      </c>
      <c r="L21" s="21">
        <f t="shared" si="6"/>
        <v>25097</v>
      </c>
      <c r="M21" s="21">
        <f t="shared" si="1"/>
        <v>287</v>
      </c>
      <c r="N21" s="21">
        <f t="shared" si="7"/>
        <v>75638</v>
      </c>
      <c r="P21" s="13" t="str">
        <f t="shared" si="2"/>
        <v>Total</v>
      </c>
      <c r="Q21" s="22">
        <f t="shared" si="8"/>
        <v>66.44014913138898</v>
      </c>
      <c r="R21" s="22">
        <f t="shared" si="15"/>
        <v>33.1804119622412</v>
      </c>
      <c r="S21" s="22">
        <f t="shared" si="15"/>
        <v>0.02776382241730347</v>
      </c>
      <c r="T21" s="22">
        <f t="shared" si="15"/>
        <v>0.02776382241730347</v>
      </c>
      <c r="U21" s="22">
        <f t="shared" si="15"/>
        <v>0.32391126153520716</v>
      </c>
      <c r="V21" s="22">
        <f t="shared" si="15"/>
        <v>0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KENTUCKY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KENTUCKY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KENTUCKY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KENTUCKY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KENTUCKY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26</v>
      </c>
      <c r="B24" s="19" t="s">
        <v>12</v>
      </c>
      <c r="C24" s="19" t="s">
        <v>13</v>
      </c>
      <c r="D24" s="19" t="s">
        <v>29</v>
      </c>
      <c r="E24" s="19" t="s">
        <v>30</v>
      </c>
      <c r="F24" s="19" t="s">
        <v>27</v>
      </c>
      <c r="G24" s="19" t="s">
        <v>28</v>
      </c>
      <c r="H24" s="19" t="s">
        <v>14</v>
      </c>
      <c r="J24" s="20" t="s">
        <v>26</v>
      </c>
      <c r="K24" s="19" t="s">
        <v>12</v>
      </c>
      <c r="L24" s="19" t="s">
        <v>13</v>
      </c>
      <c r="M24" s="19" t="s">
        <v>31</v>
      </c>
      <c r="N24" s="19" t="s">
        <v>14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26</v>
      </c>
      <c r="AA24" s="19" t="s">
        <v>12</v>
      </c>
      <c r="AB24" s="19" t="s">
        <v>13</v>
      </c>
      <c r="AC24" s="19" t="s">
        <v>29</v>
      </c>
      <c r="AD24" s="19" t="s">
        <v>30</v>
      </c>
      <c r="AE24" s="19" t="s">
        <v>27</v>
      </c>
      <c r="AF24" s="19" t="s">
        <v>28</v>
      </c>
      <c r="AG24" s="19" t="s">
        <v>14</v>
      </c>
      <c r="AJ24" s="20" t="s">
        <v>26</v>
      </c>
      <c r="AK24" s="19" t="s">
        <v>12</v>
      </c>
      <c r="AL24" s="19" t="s">
        <v>13</v>
      </c>
      <c r="AM24" s="19" t="s">
        <v>29</v>
      </c>
      <c r="AN24" s="19" t="s">
        <v>30</v>
      </c>
      <c r="AO24" s="19" t="s">
        <v>27</v>
      </c>
      <c r="AP24" s="19" t="s">
        <v>28</v>
      </c>
      <c r="AQ24" s="19" t="s">
        <v>14</v>
      </c>
      <c r="AR24" s="19" t="s">
        <v>31</v>
      </c>
    </row>
    <row r="25" spans="1:44" ht="12.75">
      <c r="A25" s="9">
        <v>1983</v>
      </c>
      <c r="B25">
        <v>810</v>
      </c>
      <c r="C25">
        <v>286</v>
      </c>
      <c r="D25">
        <v>0</v>
      </c>
      <c r="E25">
        <v>1</v>
      </c>
      <c r="F25">
        <v>3</v>
      </c>
      <c r="G25" s="2"/>
      <c r="H25" s="2">
        <f>SUM(B25:G25)</f>
        <v>1100</v>
      </c>
      <c r="J25" s="9">
        <v>1983</v>
      </c>
      <c r="K25" s="2">
        <f>B25</f>
        <v>810</v>
      </c>
      <c r="L25" s="2">
        <f>C25</f>
        <v>286</v>
      </c>
      <c r="M25" s="2">
        <f aca="true" t="shared" si="18" ref="M25:M42">N25-K25-L25</f>
        <v>4</v>
      </c>
      <c r="N25" s="2">
        <f>H25</f>
        <v>1100</v>
      </c>
      <c r="P25" s="9">
        <f aca="true" t="shared" si="19" ref="P25:P42">A25</f>
        <v>1983</v>
      </c>
      <c r="Q25" s="2">
        <f aca="true" t="shared" si="20" ref="Q25:W28">(B25/$H25)*100</f>
        <v>73.63636363636363</v>
      </c>
      <c r="R25" s="2">
        <f t="shared" si="20"/>
        <v>26</v>
      </c>
      <c r="S25" s="1">
        <f t="shared" si="20"/>
        <v>0</v>
      </c>
      <c r="T25" s="1">
        <f t="shared" si="20"/>
        <v>0.09090909090909091</v>
      </c>
      <c r="U25" s="1">
        <f t="shared" si="20"/>
        <v>0.27272727272727276</v>
      </c>
      <c r="V25" s="1">
        <f t="shared" si="20"/>
        <v>0</v>
      </c>
      <c r="W25" s="2">
        <f t="shared" si="20"/>
        <v>100</v>
      </c>
      <c r="Z25" s="9">
        <v>1983</v>
      </c>
      <c r="AA25" s="2">
        <f>AA4</f>
        <v>3392770</v>
      </c>
      <c r="AB25" s="2">
        <f>AB4</f>
        <v>259311</v>
      </c>
      <c r="AC25" s="1">
        <f>AC4</f>
        <v>3936</v>
      </c>
      <c r="AD25" s="1">
        <f>AD4</f>
        <v>13019</v>
      </c>
      <c r="AE25" s="1">
        <f>AE4</f>
        <v>25451</v>
      </c>
      <c r="AF25" s="1"/>
      <c r="AG25" s="2">
        <f aca="true" t="shared" si="21" ref="AG25:AG41">AG4</f>
        <v>3694487</v>
      </c>
      <c r="AJ25" s="9">
        <v>1983</v>
      </c>
      <c r="AK25" s="1">
        <f aca="true" t="shared" si="22" ref="AK25:AO28">(B25/AA25)*100000</f>
        <v>23.874297403006985</v>
      </c>
      <c r="AL25" s="1">
        <f t="shared" si="22"/>
        <v>110.29227452749788</v>
      </c>
      <c r="AM25" s="1">
        <f t="shared" si="22"/>
        <v>0</v>
      </c>
      <c r="AN25" s="1">
        <f t="shared" si="22"/>
        <v>7.681081496274676</v>
      </c>
      <c r="AO25" s="1">
        <f t="shared" si="22"/>
        <v>11.78735609602766</v>
      </c>
      <c r="AP25" s="1"/>
      <c r="AQ25" s="1">
        <f>(H25/AG25)*100000</f>
        <v>29.77409312849118</v>
      </c>
      <c r="AR25" s="1">
        <f>(SUM(D25:F25)/SUM(AC25:AE25))*100000</f>
        <v>9.432627458378532</v>
      </c>
    </row>
    <row r="26" spans="1:44" ht="12.75">
      <c r="A26" s="9">
        <v>1984</v>
      </c>
      <c r="B26">
        <v>1067</v>
      </c>
      <c r="C26">
        <v>360</v>
      </c>
      <c r="D26">
        <v>1</v>
      </c>
      <c r="E26">
        <v>0</v>
      </c>
      <c r="F26">
        <v>3</v>
      </c>
      <c r="G26" s="2"/>
      <c r="H26" s="2">
        <f aca="true" t="shared" si="23" ref="H26:H42">SUM(B26:G26)</f>
        <v>1431</v>
      </c>
      <c r="J26" s="9">
        <v>1984</v>
      </c>
      <c r="K26" s="2">
        <f aca="true" t="shared" si="24" ref="K26:L41">B26</f>
        <v>1067</v>
      </c>
      <c r="L26" s="2">
        <f t="shared" si="24"/>
        <v>360</v>
      </c>
      <c r="M26" s="2">
        <f t="shared" si="18"/>
        <v>4</v>
      </c>
      <c r="N26" s="2">
        <f aca="true" t="shared" si="25" ref="N26:N41">H26</f>
        <v>1431</v>
      </c>
      <c r="P26" s="9">
        <f t="shared" si="19"/>
        <v>1984</v>
      </c>
      <c r="Q26" s="2">
        <f t="shared" si="20"/>
        <v>74.5632424877708</v>
      </c>
      <c r="R26" s="2">
        <f t="shared" si="20"/>
        <v>25.157232704402517</v>
      </c>
      <c r="S26" s="1">
        <f t="shared" si="20"/>
        <v>0.06988120195667365</v>
      </c>
      <c r="T26" s="1">
        <f t="shared" si="20"/>
        <v>0</v>
      </c>
      <c r="U26" s="1">
        <f t="shared" si="20"/>
        <v>0.20964360587002098</v>
      </c>
      <c r="V26" s="1">
        <f t="shared" si="20"/>
        <v>0</v>
      </c>
      <c r="W26" s="2">
        <f t="shared" si="20"/>
        <v>100</v>
      </c>
      <c r="Z26" s="9">
        <v>1984</v>
      </c>
      <c r="AA26" s="2">
        <f aca="true" t="shared" si="26" ref="AA26:AE41">AA5</f>
        <v>3394068</v>
      </c>
      <c r="AB26" s="2">
        <f t="shared" si="26"/>
        <v>258887</v>
      </c>
      <c r="AC26" s="1">
        <f t="shared" si="26"/>
        <v>4091</v>
      </c>
      <c r="AD26" s="1">
        <f t="shared" si="26"/>
        <v>13502</v>
      </c>
      <c r="AE26" s="1">
        <f t="shared" si="26"/>
        <v>24905</v>
      </c>
      <c r="AF26" s="1"/>
      <c r="AG26" s="2">
        <f t="shared" si="21"/>
        <v>3695453</v>
      </c>
      <c r="AJ26" s="9">
        <v>1984</v>
      </c>
      <c r="AK26" s="1">
        <f t="shared" si="22"/>
        <v>31.43720161175321</v>
      </c>
      <c r="AL26" s="1">
        <f t="shared" si="22"/>
        <v>139.05680856898954</v>
      </c>
      <c r="AM26" s="1">
        <f t="shared" si="22"/>
        <v>24.443901246638962</v>
      </c>
      <c r="AN26" s="1">
        <f t="shared" si="22"/>
        <v>0</v>
      </c>
      <c r="AO26" s="1">
        <f t="shared" si="22"/>
        <v>12.045773940975707</v>
      </c>
      <c r="AP26" s="1"/>
      <c r="AQ26" s="1">
        <f>(H26/AG26)*100000</f>
        <v>38.723263426703035</v>
      </c>
      <c r="AR26" s="1">
        <f>(SUM(D26:F26)/SUM(AC26:AE26))*100000</f>
        <v>9.41220763330039</v>
      </c>
    </row>
    <row r="27" spans="1:44" ht="12.75">
      <c r="A27" s="9">
        <v>1985</v>
      </c>
      <c r="B27">
        <v>1180</v>
      </c>
      <c r="C27">
        <v>371</v>
      </c>
      <c r="D27">
        <v>0</v>
      </c>
      <c r="E27">
        <v>0</v>
      </c>
      <c r="F27">
        <v>3</v>
      </c>
      <c r="G27" s="2"/>
      <c r="H27" s="2">
        <f t="shared" si="23"/>
        <v>1554</v>
      </c>
      <c r="J27" s="9">
        <v>1985</v>
      </c>
      <c r="K27" s="2">
        <f t="shared" si="24"/>
        <v>1180</v>
      </c>
      <c r="L27" s="2">
        <f t="shared" si="24"/>
        <v>371</v>
      </c>
      <c r="M27" s="2">
        <f t="shared" si="18"/>
        <v>3</v>
      </c>
      <c r="N27" s="2">
        <f t="shared" si="25"/>
        <v>1554</v>
      </c>
      <c r="P27" s="9">
        <f t="shared" si="19"/>
        <v>1985</v>
      </c>
      <c r="Q27" s="2">
        <f t="shared" si="20"/>
        <v>75.93307593307593</v>
      </c>
      <c r="R27" s="2">
        <f t="shared" si="20"/>
        <v>23.873873873873876</v>
      </c>
      <c r="S27" s="1">
        <f t="shared" si="20"/>
        <v>0</v>
      </c>
      <c r="T27" s="1">
        <f t="shared" si="20"/>
        <v>0</v>
      </c>
      <c r="U27" s="1">
        <f t="shared" si="20"/>
        <v>0.19305019305019305</v>
      </c>
      <c r="V27" s="1">
        <f t="shared" si="20"/>
        <v>0</v>
      </c>
      <c r="W27" s="2">
        <f t="shared" si="20"/>
        <v>100</v>
      </c>
      <c r="Z27" s="9">
        <v>1985</v>
      </c>
      <c r="AA27" s="2">
        <f t="shared" si="26"/>
        <v>3392463</v>
      </c>
      <c r="AB27" s="2">
        <f t="shared" si="26"/>
        <v>259266</v>
      </c>
      <c r="AC27" s="1">
        <f t="shared" si="26"/>
        <v>4390</v>
      </c>
      <c r="AD27" s="1">
        <f t="shared" si="26"/>
        <v>14373</v>
      </c>
      <c r="AE27" s="1">
        <f t="shared" si="26"/>
        <v>24341</v>
      </c>
      <c r="AF27" s="1"/>
      <c r="AG27" s="2">
        <f t="shared" si="21"/>
        <v>3694833</v>
      </c>
      <c r="AJ27" s="9">
        <v>1985</v>
      </c>
      <c r="AK27" s="1">
        <f t="shared" si="22"/>
        <v>34.78298805322269</v>
      </c>
      <c r="AL27" s="1">
        <f t="shared" si="22"/>
        <v>143.0962794967331</v>
      </c>
      <c r="AM27" s="1">
        <f t="shared" si="22"/>
        <v>0</v>
      </c>
      <c r="AN27" s="1">
        <f t="shared" si="22"/>
        <v>0</v>
      </c>
      <c r="AO27" s="1">
        <f t="shared" si="22"/>
        <v>12.324883940676227</v>
      </c>
      <c r="AP27" s="1"/>
      <c r="AQ27" s="1">
        <f>(H27/AG27)*100000</f>
        <v>42.05873445430416</v>
      </c>
      <c r="AR27" s="1">
        <f>(SUM(D27:F27)/SUM(AC27:AE27))*100000</f>
        <v>6.959910913140312</v>
      </c>
    </row>
    <row r="28" spans="1:44" ht="12.75">
      <c r="A28" s="9">
        <v>1986</v>
      </c>
      <c r="B28">
        <v>1257</v>
      </c>
      <c r="C28">
        <v>426</v>
      </c>
      <c r="D28">
        <v>0</v>
      </c>
      <c r="E28">
        <v>0</v>
      </c>
      <c r="F28">
        <v>2</v>
      </c>
      <c r="G28" s="2"/>
      <c r="H28" s="2">
        <f t="shared" si="23"/>
        <v>1685</v>
      </c>
      <c r="J28" s="9">
        <v>1986</v>
      </c>
      <c r="K28" s="2">
        <f t="shared" si="24"/>
        <v>1257</v>
      </c>
      <c r="L28" s="2">
        <f t="shared" si="24"/>
        <v>426</v>
      </c>
      <c r="M28" s="2">
        <f t="shared" si="18"/>
        <v>2</v>
      </c>
      <c r="N28" s="2">
        <f t="shared" si="25"/>
        <v>1685</v>
      </c>
      <c r="P28" s="9">
        <f t="shared" si="19"/>
        <v>1986</v>
      </c>
      <c r="Q28" s="2">
        <f t="shared" si="20"/>
        <v>74.59940652818992</v>
      </c>
      <c r="R28" s="2">
        <f t="shared" si="20"/>
        <v>25.281899109792285</v>
      </c>
      <c r="S28" s="1">
        <f t="shared" si="20"/>
        <v>0</v>
      </c>
      <c r="T28" s="1">
        <f t="shared" si="20"/>
        <v>0</v>
      </c>
      <c r="U28" s="1">
        <f t="shared" si="20"/>
        <v>0.11869436201780414</v>
      </c>
      <c r="V28" s="1">
        <f t="shared" si="20"/>
        <v>0</v>
      </c>
      <c r="W28" s="2">
        <f t="shared" si="20"/>
        <v>100</v>
      </c>
      <c r="Z28" s="9">
        <v>1986</v>
      </c>
      <c r="AA28" s="2">
        <f t="shared" si="26"/>
        <v>3385583</v>
      </c>
      <c r="AB28" s="2">
        <f t="shared" si="26"/>
        <v>258981</v>
      </c>
      <c r="AC28" s="1">
        <f t="shared" si="26"/>
        <v>4580</v>
      </c>
      <c r="AD28" s="1">
        <f t="shared" si="26"/>
        <v>14923</v>
      </c>
      <c r="AE28" s="1">
        <f t="shared" si="26"/>
        <v>23752</v>
      </c>
      <c r="AF28" s="1"/>
      <c r="AG28" s="2">
        <f t="shared" si="21"/>
        <v>3687819</v>
      </c>
      <c r="AJ28" s="9">
        <v>1986</v>
      </c>
      <c r="AK28" s="1">
        <f t="shared" si="22"/>
        <v>37.128021968446795</v>
      </c>
      <c r="AL28" s="1">
        <f t="shared" si="22"/>
        <v>164.49083137373012</v>
      </c>
      <c r="AM28" s="1">
        <f t="shared" si="22"/>
        <v>0</v>
      </c>
      <c r="AN28" s="1">
        <f t="shared" si="22"/>
        <v>0</v>
      </c>
      <c r="AO28" s="1">
        <f t="shared" si="22"/>
        <v>8.42034355001684</v>
      </c>
      <c r="AP28" s="1"/>
      <c r="AQ28" s="1">
        <f>(H28/AG28)*100000</f>
        <v>45.69096259876095</v>
      </c>
      <c r="AR28" s="1">
        <f>(SUM(D28:F28)/SUM(AC28:AE28))*100000</f>
        <v>4.623742919893654</v>
      </c>
    </row>
    <row r="29" spans="1:44" ht="12.75">
      <c r="A29" s="9">
        <v>1987</v>
      </c>
      <c r="B29">
        <v>1203</v>
      </c>
      <c r="C29">
        <v>433</v>
      </c>
      <c r="D29">
        <v>0</v>
      </c>
      <c r="E29">
        <v>1</v>
      </c>
      <c r="F29">
        <v>3</v>
      </c>
      <c r="G29" s="2"/>
      <c r="H29" s="2">
        <f t="shared" si="23"/>
        <v>1640</v>
      </c>
      <c r="J29" s="9">
        <v>1987</v>
      </c>
      <c r="K29" s="2">
        <f t="shared" si="24"/>
        <v>1203</v>
      </c>
      <c r="L29" s="2">
        <f t="shared" si="24"/>
        <v>433</v>
      </c>
      <c r="M29" s="2">
        <f t="shared" si="18"/>
        <v>4</v>
      </c>
      <c r="N29" s="2">
        <f t="shared" si="25"/>
        <v>1640</v>
      </c>
      <c r="P29" s="9">
        <f t="shared" si="19"/>
        <v>1987</v>
      </c>
      <c r="Q29" s="2">
        <f aca="true" t="shared" si="27" ref="Q29:Q42">(B29/$H29)*100</f>
        <v>73.35365853658537</v>
      </c>
      <c r="R29" s="2">
        <f aca="true" t="shared" si="28" ref="R29:W40">(C29/$H29)*100</f>
        <v>26.402439024390244</v>
      </c>
      <c r="S29" s="1">
        <f t="shared" si="28"/>
        <v>0</v>
      </c>
      <c r="T29" s="1">
        <f t="shared" si="28"/>
        <v>0.06097560975609756</v>
      </c>
      <c r="U29" s="1">
        <f t="shared" si="28"/>
        <v>0.1829268292682927</v>
      </c>
      <c r="V29" s="1">
        <f t="shared" si="28"/>
        <v>0</v>
      </c>
      <c r="W29" s="2">
        <f t="shared" si="28"/>
        <v>100</v>
      </c>
      <c r="Z29" s="9">
        <v>1987</v>
      </c>
      <c r="AA29" s="2">
        <f t="shared" si="26"/>
        <v>3380795</v>
      </c>
      <c r="AB29" s="2">
        <f t="shared" si="26"/>
        <v>259130</v>
      </c>
      <c r="AC29" s="1">
        <f t="shared" si="26"/>
        <v>4778</v>
      </c>
      <c r="AD29" s="1">
        <f t="shared" si="26"/>
        <v>15403</v>
      </c>
      <c r="AE29" s="1">
        <f t="shared" si="26"/>
        <v>23226</v>
      </c>
      <c r="AF29" s="1"/>
      <c r="AG29" s="2">
        <f t="shared" si="21"/>
        <v>3683332</v>
      </c>
      <c r="AJ29" s="9">
        <v>1987</v>
      </c>
      <c r="AK29" s="1">
        <f aca="true" t="shared" si="29" ref="AK29:AK41">(B29/AA29)*100000</f>
        <v>35.583346520566906</v>
      </c>
      <c r="AL29" s="1">
        <f aca="true" t="shared" si="30" ref="AL29:AL40">(C29/AB29)*100000</f>
        <v>167.09759580133525</v>
      </c>
      <c r="AM29" s="1">
        <f aca="true" t="shared" si="31" ref="AM29:AM40">(D29/AC29)*100000</f>
        <v>0</v>
      </c>
      <c r="AN29" s="1">
        <f aca="true" t="shared" si="32" ref="AN29:AN40">(E29/AD29)*100000</f>
        <v>6.492241771083555</v>
      </c>
      <c r="AO29" s="1">
        <f aca="true" t="shared" si="33" ref="AO29:AO40">(F29/AE29)*100000</f>
        <v>12.916559028674762</v>
      </c>
      <c r="AP29" s="1"/>
      <c r="AQ29" s="1">
        <f aca="true" t="shared" si="34" ref="AQ29:AQ41">(H29/AG29)*100000</f>
        <v>44.52490299544</v>
      </c>
      <c r="AR29" s="1">
        <f aca="true" t="shared" si="35" ref="AR29:AR41">(SUM(D29:F29)/SUM(AC29:AE29))*100000</f>
        <v>9.215103554726197</v>
      </c>
    </row>
    <row r="30" spans="1:44" ht="12.75">
      <c r="A30" s="9">
        <v>1988</v>
      </c>
      <c r="B30">
        <v>1641</v>
      </c>
      <c r="C30">
        <v>571</v>
      </c>
      <c r="D30">
        <v>0</v>
      </c>
      <c r="E30">
        <v>0</v>
      </c>
      <c r="F30">
        <v>0</v>
      </c>
      <c r="G30" s="2"/>
      <c r="H30" s="2">
        <f t="shared" si="23"/>
        <v>2212</v>
      </c>
      <c r="J30" s="9">
        <v>1988</v>
      </c>
      <c r="K30" s="2">
        <f t="shared" si="24"/>
        <v>1641</v>
      </c>
      <c r="L30" s="2">
        <f t="shared" si="24"/>
        <v>571</v>
      </c>
      <c r="M30" s="2">
        <f t="shared" si="18"/>
        <v>0</v>
      </c>
      <c r="N30" s="2">
        <f t="shared" si="25"/>
        <v>2212</v>
      </c>
      <c r="P30" s="9">
        <f t="shared" si="19"/>
        <v>1988</v>
      </c>
      <c r="Q30" s="2">
        <f t="shared" si="27"/>
        <v>74.18625678119349</v>
      </c>
      <c r="R30" s="2">
        <f t="shared" si="28"/>
        <v>25.81374321880651</v>
      </c>
      <c r="S30" s="1">
        <f t="shared" si="28"/>
        <v>0</v>
      </c>
      <c r="T30" s="1">
        <f t="shared" si="28"/>
        <v>0</v>
      </c>
      <c r="U30" s="1">
        <f t="shared" si="28"/>
        <v>0</v>
      </c>
      <c r="V30" s="1">
        <f t="shared" si="28"/>
        <v>0</v>
      </c>
      <c r="W30" s="2">
        <f t="shared" si="28"/>
        <v>100</v>
      </c>
      <c r="Z30" s="9">
        <v>1988</v>
      </c>
      <c r="AA30" s="2">
        <f t="shared" si="26"/>
        <v>3376530</v>
      </c>
      <c r="AB30" s="2">
        <f t="shared" si="26"/>
        <v>259577</v>
      </c>
      <c r="AC30" s="1">
        <f t="shared" si="26"/>
        <v>5054</v>
      </c>
      <c r="AD30" s="1">
        <f t="shared" si="26"/>
        <v>16087</v>
      </c>
      <c r="AE30" s="1">
        <f t="shared" si="26"/>
        <v>22762</v>
      </c>
      <c r="AF30" s="1"/>
      <c r="AG30" s="2">
        <f t="shared" si="21"/>
        <v>3680010</v>
      </c>
      <c r="AJ30" s="9">
        <v>1988</v>
      </c>
      <c r="AK30" s="1">
        <f t="shared" si="29"/>
        <v>48.60019013602722</v>
      </c>
      <c r="AL30" s="1">
        <f t="shared" si="30"/>
        <v>219.9732641952099</v>
      </c>
      <c r="AM30" s="1">
        <f t="shared" si="31"/>
        <v>0</v>
      </c>
      <c r="AN30" s="1">
        <f t="shared" si="32"/>
        <v>0</v>
      </c>
      <c r="AO30" s="1">
        <f t="shared" si="33"/>
        <v>0</v>
      </c>
      <c r="AP30" s="1"/>
      <c r="AQ30" s="1">
        <f t="shared" si="34"/>
        <v>60.10853231377089</v>
      </c>
      <c r="AR30" s="1">
        <f t="shared" si="35"/>
        <v>0</v>
      </c>
    </row>
    <row r="31" spans="1:44" ht="12.75">
      <c r="A31" s="9">
        <v>1989</v>
      </c>
      <c r="B31">
        <v>1868</v>
      </c>
      <c r="C31">
        <v>661</v>
      </c>
      <c r="D31">
        <v>0</v>
      </c>
      <c r="E31">
        <v>0</v>
      </c>
      <c r="F31">
        <v>0</v>
      </c>
      <c r="G31" s="2"/>
      <c r="H31" s="2">
        <f t="shared" si="23"/>
        <v>2529</v>
      </c>
      <c r="J31" s="9">
        <v>1989</v>
      </c>
      <c r="K31" s="2">
        <f t="shared" si="24"/>
        <v>1868</v>
      </c>
      <c r="L31" s="2">
        <f t="shared" si="24"/>
        <v>661</v>
      </c>
      <c r="M31" s="2">
        <f t="shared" si="18"/>
        <v>0</v>
      </c>
      <c r="N31" s="2">
        <f t="shared" si="25"/>
        <v>2529</v>
      </c>
      <c r="P31" s="9">
        <f t="shared" si="19"/>
        <v>1989</v>
      </c>
      <c r="Q31" s="2">
        <f t="shared" si="27"/>
        <v>73.86318703044682</v>
      </c>
      <c r="R31" s="2">
        <f t="shared" si="28"/>
        <v>26.13681296955318</v>
      </c>
      <c r="S31" s="1">
        <f t="shared" si="28"/>
        <v>0</v>
      </c>
      <c r="T31" s="1">
        <f t="shared" si="28"/>
        <v>0</v>
      </c>
      <c r="U31" s="1">
        <f t="shared" si="28"/>
        <v>0</v>
      </c>
      <c r="V31" s="1">
        <f t="shared" si="28"/>
        <v>0</v>
      </c>
      <c r="W31" s="2">
        <f t="shared" si="28"/>
        <v>100</v>
      </c>
      <c r="Z31" s="9">
        <v>1989</v>
      </c>
      <c r="AA31" s="2">
        <f t="shared" si="26"/>
        <v>3372584</v>
      </c>
      <c r="AB31" s="2">
        <f t="shared" si="26"/>
        <v>260359</v>
      </c>
      <c r="AC31" s="1">
        <f t="shared" si="26"/>
        <v>5328</v>
      </c>
      <c r="AD31" s="1">
        <f t="shared" si="26"/>
        <v>16787</v>
      </c>
      <c r="AE31" s="1">
        <f t="shared" si="26"/>
        <v>22255</v>
      </c>
      <c r="AF31" s="1"/>
      <c r="AG31" s="2">
        <f t="shared" si="21"/>
        <v>3677313</v>
      </c>
      <c r="AJ31" s="9">
        <v>1989</v>
      </c>
      <c r="AK31" s="1">
        <f t="shared" si="29"/>
        <v>55.387797605634134</v>
      </c>
      <c r="AL31" s="1">
        <f t="shared" si="30"/>
        <v>253.88021923574755</v>
      </c>
      <c r="AM31" s="1">
        <f t="shared" si="31"/>
        <v>0</v>
      </c>
      <c r="AN31" s="1">
        <f t="shared" si="32"/>
        <v>0</v>
      </c>
      <c r="AO31" s="1">
        <f t="shared" si="33"/>
        <v>0</v>
      </c>
      <c r="AP31" s="1"/>
      <c r="AQ31" s="1">
        <f t="shared" si="34"/>
        <v>68.77304162033528</v>
      </c>
      <c r="AR31" s="1">
        <f t="shared" si="35"/>
        <v>0</v>
      </c>
    </row>
    <row r="32" spans="1:44" ht="12.75">
      <c r="A32" s="9">
        <v>1990</v>
      </c>
      <c r="B32">
        <v>1973</v>
      </c>
      <c r="C32">
        <v>718</v>
      </c>
      <c r="D32">
        <v>0</v>
      </c>
      <c r="E32">
        <v>0</v>
      </c>
      <c r="F32">
        <v>0</v>
      </c>
      <c r="G32" s="2"/>
      <c r="H32" s="2">
        <f t="shared" si="23"/>
        <v>2691</v>
      </c>
      <c r="J32" s="9">
        <v>1990</v>
      </c>
      <c r="K32" s="2">
        <f t="shared" si="24"/>
        <v>1973</v>
      </c>
      <c r="L32" s="2">
        <f t="shared" si="24"/>
        <v>718</v>
      </c>
      <c r="M32" s="2">
        <f t="shared" si="18"/>
        <v>0</v>
      </c>
      <c r="N32" s="2">
        <f t="shared" si="25"/>
        <v>2691</v>
      </c>
      <c r="P32" s="9">
        <f t="shared" si="19"/>
        <v>1990</v>
      </c>
      <c r="Q32" s="2">
        <f t="shared" si="27"/>
        <v>73.31846897064288</v>
      </c>
      <c r="R32" s="2">
        <f t="shared" si="28"/>
        <v>26.681531029357114</v>
      </c>
      <c r="S32" s="1">
        <f t="shared" si="28"/>
        <v>0</v>
      </c>
      <c r="T32" s="1">
        <f t="shared" si="28"/>
        <v>0</v>
      </c>
      <c r="U32" s="1">
        <f t="shared" si="28"/>
        <v>0</v>
      </c>
      <c r="V32" s="1">
        <f t="shared" si="28"/>
        <v>0</v>
      </c>
      <c r="W32" s="2">
        <f t="shared" si="28"/>
        <v>100</v>
      </c>
      <c r="Z32" s="9">
        <v>1990</v>
      </c>
      <c r="AA32" s="2">
        <f t="shared" si="26"/>
        <v>3384837</v>
      </c>
      <c r="AB32" s="2">
        <f t="shared" si="26"/>
        <v>262664</v>
      </c>
      <c r="AC32" s="1">
        <f t="shared" si="26"/>
        <v>5536</v>
      </c>
      <c r="AD32" s="1">
        <f t="shared" si="26"/>
        <v>17424</v>
      </c>
      <c r="AE32" s="1">
        <f t="shared" si="26"/>
        <v>22123</v>
      </c>
      <c r="AF32" s="1"/>
      <c r="AG32" s="2">
        <f t="shared" si="21"/>
        <v>3692584</v>
      </c>
      <c r="AJ32" s="9">
        <v>1990</v>
      </c>
      <c r="AK32" s="1">
        <f t="shared" si="29"/>
        <v>58.289365189520204</v>
      </c>
      <c r="AL32" s="1">
        <f t="shared" si="30"/>
        <v>273.35302896476105</v>
      </c>
      <c r="AM32" s="1">
        <f t="shared" si="31"/>
        <v>0</v>
      </c>
      <c r="AN32" s="1">
        <f t="shared" si="32"/>
        <v>0</v>
      </c>
      <c r="AO32" s="1">
        <f t="shared" si="33"/>
        <v>0</v>
      </c>
      <c r="AP32" s="1"/>
      <c r="AQ32" s="1">
        <f t="shared" si="34"/>
        <v>72.87579646123149</v>
      </c>
      <c r="AR32" s="1">
        <f t="shared" si="35"/>
        <v>0</v>
      </c>
    </row>
    <row r="33" spans="1:44" ht="12.75">
      <c r="A33" s="9">
        <v>1991</v>
      </c>
      <c r="B33">
        <v>1073</v>
      </c>
      <c r="C33">
        <v>426</v>
      </c>
      <c r="D33">
        <v>2</v>
      </c>
      <c r="E33">
        <v>0</v>
      </c>
      <c r="F33">
        <v>0</v>
      </c>
      <c r="G33" s="2"/>
      <c r="H33" s="2">
        <f t="shared" si="23"/>
        <v>1501</v>
      </c>
      <c r="J33" s="9">
        <v>1991</v>
      </c>
      <c r="K33" s="2">
        <f t="shared" si="24"/>
        <v>1073</v>
      </c>
      <c r="L33" s="2">
        <f t="shared" si="24"/>
        <v>426</v>
      </c>
      <c r="M33" s="2">
        <f t="shared" si="18"/>
        <v>2</v>
      </c>
      <c r="N33" s="2">
        <f t="shared" si="25"/>
        <v>1501</v>
      </c>
      <c r="P33" s="9">
        <f t="shared" si="19"/>
        <v>1991</v>
      </c>
      <c r="Q33" s="2">
        <f t="shared" si="27"/>
        <v>71.4856762158561</v>
      </c>
      <c r="R33" s="2">
        <f t="shared" si="28"/>
        <v>28.381079280479682</v>
      </c>
      <c r="S33" s="1">
        <f t="shared" si="28"/>
        <v>0.13324450366422386</v>
      </c>
      <c r="T33" s="1">
        <f t="shared" si="28"/>
        <v>0</v>
      </c>
      <c r="U33" s="1">
        <f t="shared" si="28"/>
        <v>0</v>
      </c>
      <c r="V33" s="1">
        <f t="shared" si="28"/>
        <v>0</v>
      </c>
      <c r="W33" s="2">
        <f t="shared" si="28"/>
        <v>100</v>
      </c>
      <c r="Z33" s="9">
        <v>1991</v>
      </c>
      <c r="AA33" s="2">
        <f t="shared" si="26"/>
        <v>3404321</v>
      </c>
      <c r="AB33" s="2">
        <f t="shared" si="26"/>
        <v>264279</v>
      </c>
      <c r="AC33" s="1">
        <f t="shared" si="26"/>
        <v>5327</v>
      </c>
      <c r="AD33" s="1">
        <f t="shared" si="26"/>
        <v>18271</v>
      </c>
      <c r="AE33" s="1">
        <f t="shared" si="26"/>
        <v>22488</v>
      </c>
      <c r="AF33" s="1"/>
      <c r="AG33" s="2">
        <f t="shared" si="21"/>
        <v>3714686</v>
      </c>
      <c r="AJ33" s="9">
        <v>1991</v>
      </c>
      <c r="AK33" s="1">
        <f t="shared" si="29"/>
        <v>31.518766884791415</v>
      </c>
      <c r="AL33" s="1">
        <f t="shared" si="30"/>
        <v>161.19328436992723</v>
      </c>
      <c r="AM33" s="1">
        <f t="shared" si="31"/>
        <v>37.54458419373005</v>
      </c>
      <c r="AN33" s="1">
        <f t="shared" si="32"/>
        <v>0</v>
      </c>
      <c r="AO33" s="1">
        <f t="shared" si="33"/>
        <v>0</v>
      </c>
      <c r="AP33" s="1"/>
      <c r="AQ33" s="1">
        <f t="shared" si="34"/>
        <v>40.40718381042166</v>
      </c>
      <c r="AR33" s="1">
        <f t="shared" si="35"/>
        <v>4.339712711018531</v>
      </c>
    </row>
    <row r="34" spans="1:44" ht="12.75">
      <c r="A34" s="9">
        <v>1992</v>
      </c>
      <c r="B34">
        <v>643</v>
      </c>
      <c r="C34">
        <v>264</v>
      </c>
      <c r="D34">
        <v>1</v>
      </c>
      <c r="E34">
        <v>0</v>
      </c>
      <c r="F34">
        <v>3</v>
      </c>
      <c r="G34" s="2"/>
      <c r="H34" s="2">
        <f t="shared" si="23"/>
        <v>911</v>
      </c>
      <c r="J34" s="9">
        <v>1992</v>
      </c>
      <c r="K34" s="2">
        <f t="shared" si="24"/>
        <v>643</v>
      </c>
      <c r="L34" s="2">
        <f t="shared" si="24"/>
        <v>264</v>
      </c>
      <c r="M34" s="2">
        <f t="shared" si="18"/>
        <v>4</v>
      </c>
      <c r="N34" s="2">
        <f t="shared" si="25"/>
        <v>911</v>
      </c>
      <c r="P34" s="9">
        <f t="shared" si="19"/>
        <v>1992</v>
      </c>
      <c r="Q34" s="2">
        <f t="shared" si="27"/>
        <v>70.58177826564214</v>
      </c>
      <c r="R34" s="2">
        <f t="shared" si="28"/>
        <v>28.979143798024147</v>
      </c>
      <c r="S34" s="1">
        <f t="shared" si="28"/>
        <v>0.10976948408342481</v>
      </c>
      <c r="T34" s="1">
        <f t="shared" si="28"/>
        <v>0</v>
      </c>
      <c r="U34" s="1">
        <f t="shared" si="28"/>
        <v>0.3293084522502744</v>
      </c>
      <c r="V34" s="1">
        <f t="shared" si="28"/>
        <v>0</v>
      </c>
      <c r="W34" s="2">
        <f t="shared" si="28"/>
        <v>100</v>
      </c>
      <c r="Z34" s="9">
        <v>1992</v>
      </c>
      <c r="AA34" s="2">
        <f t="shared" si="26"/>
        <v>3439992</v>
      </c>
      <c r="AB34" s="2">
        <f t="shared" si="26"/>
        <v>268656</v>
      </c>
      <c r="AC34" s="1">
        <f t="shared" si="26"/>
        <v>5316</v>
      </c>
      <c r="AD34" s="1">
        <f t="shared" si="26"/>
        <v>19003</v>
      </c>
      <c r="AE34" s="1">
        <f t="shared" si="26"/>
        <v>23391</v>
      </c>
      <c r="AF34" s="1"/>
      <c r="AG34" s="2">
        <f t="shared" si="21"/>
        <v>3756358</v>
      </c>
      <c r="AJ34" s="9">
        <v>1992</v>
      </c>
      <c r="AK34" s="1">
        <f t="shared" si="29"/>
        <v>18.691903934660314</v>
      </c>
      <c r="AL34" s="1">
        <f t="shared" si="30"/>
        <v>98.26692871180991</v>
      </c>
      <c r="AM34" s="1">
        <f t="shared" si="31"/>
        <v>18.811136192626034</v>
      </c>
      <c r="AN34" s="1">
        <f t="shared" si="32"/>
        <v>0</v>
      </c>
      <c r="AO34" s="1">
        <f t="shared" si="33"/>
        <v>12.825445684237527</v>
      </c>
      <c r="AP34" s="1"/>
      <c r="AQ34" s="1">
        <f t="shared" si="34"/>
        <v>24.252214512035327</v>
      </c>
      <c r="AR34" s="1">
        <f t="shared" si="35"/>
        <v>8.383986585621463</v>
      </c>
    </row>
    <row r="35" spans="1:44" ht="12.75">
      <c r="A35" s="9">
        <v>1993</v>
      </c>
      <c r="B35">
        <v>2213</v>
      </c>
      <c r="C35">
        <v>975</v>
      </c>
      <c r="D35">
        <v>0</v>
      </c>
      <c r="E35">
        <v>0</v>
      </c>
      <c r="F35">
        <v>14</v>
      </c>
      <c r="G35" s="2"/>
      <c r="H35" s="2">
        <f t="shared" si="23"/>
        <v>3202</v>
      </c>
      <c r="J35" s="9">
        <v>1993</v>
      </c>
      <c r="K35" s="2">
        <f t="shared" si="24"/>
        <v>2213</v>
      </c>
      <c r="L35" s="2">
        <f t="shared" si="24"/>
        <v>975</v>
      </c>
      <c r="M35" s="2">
        <f t="shared" si="18"/>
        <v>14</v>
      </c>
      <c r="N35" s="2">
        <f t="shared" si="25"/>
        <v>3202</v>
      </c>
      <c r="P35" s="9">
        <f t="shared" si="19"/>
        <v>1993</v>
      </c>
      <c r="Q35" s="2">
        <f t="shared" si="27"/>
        <v>69.11305434103684</v>
      </c>
      <c r="R35" s="2">
        <f t="shared" si="28"/>
        <v>30.449718925671455</v>
      </c>
      <c r="S35" s="1">
        <f t="shared" si="28"/>
        <v>0</v>
      </c>
      <c r="T35" s="1">
        <f t="shared" si="28"/>
        <v>0</v>
      </c>
      <c r="U35" s="1">
        <f t="shared" si="28"/>
        <v>0.43722673329169265</v>
      </c>
      <c r="V35" s="1">
        <f t="shared" si="28"/>
        <v>0</v>
      </c>
      <c r="W35" s="2">
        <f t="shared" si="28"/>
        <v>100</v>
      </c>
      <c r="Z35" s="9">
        <v>1993</v>
      </c>
      <c r="AA35" s="2">
        <f t="shared" si="26"/>
        <v>3472331</v>
      </c>
      <c r="AB35" s="2">
        <f t="shared" si="26"/>
        <v>269503</v>
      </c>
      <c r="AC35" s="1">
        <f t="shared" si="26"/>
        <v>5287</v>
      </c>
      <c r="AD35" s="1">
        <f t="shared" si="26"/>
        <v>20301</v>
      </c>
      <c r="AE35" s="1">
        <f t="shared" si="26"/>
        <v>24866</v>
      </c>
      <c r="AF35" s="1"/>
      <c r="AG35" s="2">
        <f t="shared" si="21"/>
        <v>3792288</v>
      </c>
      <c r="AJ35" s="9">
        <v>1993</v>
      </c>
      <c r="AK35" s="1">
        <f t="shared" si="29"/>
        <v>63.732403391266566</v>
      </c>
      <c r="AL35" s="1">
        <f t="shared" si="30"/>
        <v>361.77704886402006</v>
      </c>
      <c r="AM35" s="1">
        <f t="shared" si="31"/>
        <v>0</v>
      </c>
      <c r="AN35" s="1">
        <f t="shared" si="32"/>
        <v>0</v>
      </c>
      <c r="AO35" s="1">
        <f t="shared" si="33"/>
        <v>56.30177752754766</v>
      </c>
      <c r="AP35" s="1"/>
      <c r="AQ35" s="1">
        <f t="shared" si="34"/>
        <v>84.43451552202787</v>
      </c>
      <c r="AR35" s="1">
        <f t="shared" si="35"/>
        <v>27.748047726642092</v>
      </c>
    </row>
    <row r="36" spans="1:44" ht="12.75">
      <c r="A36" s="9">
        <v>1994</v>
      </c>
      <c r="B36">
        <v>2366</v>
      </c>
      <c r="C36">
        <v>1271</v>
      </c>
      <c r="D36">
        <v>2</v>
      </c>
      <c r="E36">
        <v>2</v>
      </c>
      <c r="F36">
        <v>19</v>
      </c>
      <c r="G36" s="2"/>
      <c r="H36" s="2">
        <f t="shared" si="23"/>
        <v>3660</v>
      </c>
      <c r="J36" s="9">
        <v>1994</v>
      </c>
      <c r="K36" s="2">
        <f t="shared" si="24"/>
        <v>2366</v>
      </c>
      <c r="L36" s="2">
        <f t="shared" si="24"/>
        <v>1271</v>
      </c>
      <c r="M36" s="2">
        <f t="shared" si="18"/>
        <v>23</v>
      </c>
      <c r="N36" s="2">
        <f t="shared" si="25"/>
        <v>3660</v>
      </c>
      <c r="P36" s="9">
        <f t="shared" si="19"/>
        <v>1994</v>
      </c>
      <c r="Q36" s="2">
        <f t="shared" si="27"/>
        <v>64.6448087431694</v>
      </c>
      <c r="R36" s="2">
        <f t="shared" si="28"/>
        <v>34.72677595628415</v>
      </c>
      <c r="S36" s="1">
        <f t="shared" si="28"/>
        <v>0.0546448087431694</v>
      </c>
      <c r="T36" s="1">
        <f t="shared" si="28"/>
        <v>0.0546448087431694</v>
      </c>
      <c r="U36" s="1">
        <f t="shared" si="28"/>
        <v>0.5191256830601093</v>
      </c>
      <c r="V36" s="1">
        <f t="shared" si="28"/>
        <v>0</v>
      </c>
      <c r="W36" s="2">
        <f t="shared" si="28"/>
        <v>100</v>
      </c>
      <c r="Z36" s="9">
        <v>1994</v>
      </c>
      <c r="AA36" s="2">
        <f t="shared" si="26"/>
        <v>3498434</v>
      </c>
      <c r="AB36" s="2">
        <f t="shared" si="26"/>
        <v>272283</v>
      </c>
      <c r="AC36" s="1">
        <f t="shared" si="26"/>
        <v>5332</v>
      </c>
      <c r="AD36" s="1">
        <f t="shared" si="26"/>
        <v>21421</v>
      </c>
      <c r="AE36" s="1">
        <f t="shared" si="26"/>
        <v>25745</v>
      </c>
      <c r="AF36" s="1"/>
      <c r="AG36" s="2">
        <f t="shared" si="21"/>
        <v>3823215</v>
      </c>
      <c r="AJ36" s="9">
        <v>1994</v>
      </c>
      <c r="AK36" s="1">
        <f t="shared" si="29"/>
        <v>67.6302597104876</v>
      </c>
      <c r="AL36" s="1">
        <f t="shared" si="30"/>
        <v>466.7937403363413</v>
      </c>
      <c r="AM36" s="1">
        <f t="shared" si="31"/>
        <v>37.50937734433609</v>
      </c>
      <c r="AN36" s="1">
        <f t="shared" si="32"/>
        <v>9.336632276737781</v>
      </c>
      <c r="AO36" s="1">
        <f t="shared" si="33"/>
        <v>73.80073800738008</v>
      </c>
      <c r="AP36" s="1"/>
      <c r="AQ36" s="1">
        <f t="shared" si="34"/>
        <v>95.73094895264849</v>
      </c>
      <c r="AR36" s="1">
        <f t="shared" si="35"/>
        <v>43.811192807345044</v>
      </c>
    </row>
    <row r="37" spans="1:44" ht="12.75">
      <c r="A37" s="9">
        <v>1995</v>
      </c>
      <c r="B37">
        <v>2637</v>
      </c>
      <c r="C37">
        <v>1463</v>
      </c>
      <c r="D37">
        <v>2</v>
      </c>
      <c r="E37">
        <v>1</v>
      </c>
      <c r="F37">
        <v>23</v>
      </c>
      <c r="G37" s="2"/>
      <c r="H37" s="2">
        <f t="shared" si="23"/>
        <v>4126</v>
      </c>
      <c r="J37" s="9">
        <v>1995</v>
      </c>
      <c r="K37" s="2">
        <f t="shared" si="24"/>
        <v>2637</v>
      </c>
      <c r="L37" s="2">
        <f t="shared" si="24"/>
        <v>1463</v>
      </c>
      <c r="M37" s="2">
        <f t="shared" si="18"/>
        <v>26</v>
      </c>
      <c r="N37" s="2">
        <f t="shared" si="25"/>
        <v>4126</v>
      </c>
      <c r="P37" s="9">
        <f t="shared" si="19"/>
        <v>1995</v>
      </c>
      <c r="Q37" s="2">
        <f t="shared" si="27"/>
        <v>63.91177896267571</v>
      </c>
      <c r="R37" s="2">
        <f t="shared" si="28"/>
        <v>35.45807077072225</v>
      </c>
      <c r="S37" s="1">
        <f t="shared" si="28"/>
        <v>0.048473097430925836</v>
      </c>
      <c r="T37" s="1">
        <f t="shared" si="28"/>
        <v>0.024236548715462918</v>
      </c>
      <c r="U37" s="1">
        <f t="shared" si="28"/>
        <v>0.5574406204556471</v>
      </c>
      <c r="V37" s="1">
        <f t="shared" si="28"/>
        <v>0</v>
      </c>
      <c r="W37" s="2">
        <f t="shared" si="28"/>
        <v>100</v>
      </c>
      <c r="Z37" s="9">
        <v>1995</v>
      </c>
      <c r="AA37" s="2">
        <f t="shared" si="26"/>
        <v>3526085</v>
      </c>
      <c r="AB37" s="2">
        <f t="shared" si="26"/>
        <v>274611</v>
      </c>
      <c r="AC37" s="1">
        <f t="shared" si="26"/>
        <v>5386</v>
      </c>
      <c r="AD37" s="1">
        <f t="shared" si="26"/>
        <v>22477</v>
      </c>
      <c r="AE37" s="1">
        <f t="shared" si="26"/>
        <v>26689</v>
      </c>
      <c r="AF37" s="1"/>
      <c r="AG37" s="2">
        <f t="shared" si="21"/>
        <v>3855248</v>
      </c>
      <c r="AJ37" s="9">
        <v>1995</v>
      </c>
      <c r="AK37" s="1">
        <f t="shared" si="29"/>
        <v>74.78549155791764</v>
      </c>
      <c r="AL37" s="1">
        <f t="shared" si="30"/>
        <v>532.7536041891985</v>
      </c>
      <c r="AM37" s="1">
        <f t="shared" si="31"/>
        <v>37.13330857779428</v>
      </c>
      <c r="AN37" s="1">
        <f t="shared" si="32"/>
        <v>4.448992303243315</v>
      </c>
      <c r="AO37" s="1">
        <f t="shared" si="33"/>
        <v>86.17782607066582</v>
      </c>
      <c r="AP37" s="1"/>
      <c r="AQ37" s="1">
        <f t="shared" si="34"/>
        <v>107.02294638373459</v>
      </c>
      <c r="AR37" s="1">
        <f t="shared" si="35"/>
        <v>47.66094735298431</v>
      </c>
    </row>
    <row r="38" spans="1:44" ht="12.75">
      <c r="A38" s="9">
        <v>1996</v>
      </c>
      <c r="B38">
        <v>2861</v>
      </c>
      <c r="C38">
        <v>1526</v>
      </c>
      <c r="D38">
        <v>1</v>
      </c>
      <c r="E38">
        <v>5</v>
      </c>
      <c r="F38">
        <v>38</v>
      </c>
      <c r="G38" s="2"/>
      <c r="H38" s="2">
        <f t="shared" si="23"/>
        <v>4431</v>
      </c>
      <c r="J38" s="9">
        <v>1996</v>
      </c>
      <c r="K38" s="2">
        <f t="shared" si="24"/>
        <v>2861</v>
      </c>
      <c r="L38" s="2">
        <f t="shared" si="24"/>
        <v>1526</v>
      </c>
      <c r="M38" s="2">
        <f t="shared" si="18"/>
        <v>44</v>
      </c>
      <c r="N38" s="2">
        <f t="shared" si="25"/>
        <v>4431</v>
      </c>
      <c r="P38" s="9">
        <f t="shared" si="19"/>
        <v>1996</v>
      </c>
      <c r="Q38" s="2">
        <f t="shared" si="27"/>
        <v>64.56781764838637</v>
      </c>
      <c r="R38" s="2">
        <f t="shared" si="28"/>
        <v>34.4391785150079</v>
      </c>
      <c r="S38" s="1">
        <f t="shared" si="28"/>
        <v>0.022568269013766643</v>
      </c>
      <c r="T38" s="1">
        <f t="shared" si="28"/>
        <v>0.11284134506883321</v>
      </c>
      <c r="U38" s="1">
        <f t="shared" si="28"/>
        <v>0.8575942225231324</v>
      </c>
      <c r="V38" s="1">
        <f t="shared" si="28"/>
        <v>0</v>
      </c>
      <c r="W38" s="2">
        <f t="shared" si="28"/>
        <v>100</v>
      </c>
      <c r="Z38" s="9">
        <v>1996</v>
      </c>
      <c r="AA38" s="2">
        <f t="shared" si="26"/>
        <v>3546448</v>
      </c>
      <c r="AB38" s="2">
        <f t="shared" si="26"/>
        <v>276662</v>
      </c>
      <c r="AC38" s="1">
        <f t="shared" si="26"/>
        <v>5447</v>
      </c>
      <c r="AD38" s="1">
        <f t="shared" si="26"/>
        <v>23834</v>
      </c>
      <c r="AE38" s="1">
        <f t="shared" si="26"/>
        <v>28660</v>
      </c>
      <c r="AF38" s="1"/>
      <c r="AG38" s="2">
        <f t="shared" si="21"/>
        <v>3881051</v>
      </c>
      <c r="AJ38" s="9">
        <v>1996</v>
      </c>
      <c r="AK38" s="1">
        <f t="shared" si="29"/>
        <v>80.67226701195112</v>
      </c>
      <c r="AL38" s="1">
        <f t="shared" si="30"/>
        <v>551.575568744533</v>
      </c>
      <c r="AM38" s="1">
        <f t="shared" si="31"/>
        <v>18.358729575913348</v>
      </c>
      <c r="AN38" s="1">
        <f t="shared" si="32"/>
        <v>20.978434169673577</v>
      </c>
      <c r="AO38" s="1">
        <f t="shared" si="33"/>
        <v>132.58897418004187</v>
      </c>
      <c r="AP38" s="1"/>
      <c r="AQ38" s="1">
        <f t="shared" si="34"/>
        <v>114.17010495352933</v>
      </c>
      <c r="AR38" s="1">
        <f t="shared" si="35"/>
        <v>75.93931758167791</v>
      </c>
    </row>
    <row r="39" spans="1:44" ht="12.75">
      <c r="A39" s="9">
        <v>1997</v>
      </c>
      <c r="B39">
        <v>2984</v>
      </c>
      <c r="C39">
        <v>1719</v>
      </c>
      <c r="D39">
        <v>3</v>
      </c>
      <c r="E39">
        <v>2</v>
      </c>
      <c r="F39">
        <v>28</v>
      </c>
      <c r="G39" s="2"/>
      <c r="H39" s="2">
        <f t="shared" si="23"/>
        <v>4736</v>
      </c>
      <c r="J39" s="9">
        <v>1997</v>
      </c>
      <c r="K39" s="2">
        <f t="shared" si="24"/>
        <v>2984</v>
      </c>
      <c r="L39" s="2">
        <f t="shared" si="24"/>
        <v>1719</v>
      </c>
      <c r="M39" s="2">
        <f t="shared" si="18"/>
        <v>33</v>
      </c>
      <c r="N39" s="2">
        <f t="shared" si="25"/>
        <v>4736</v>
      </c>
      <c r="P39" s="9">
        <f t="shared" si="19"/>
        <v>1997</v>
      </c>
      <c r="Q39" s="2">
        <f t="shared" si="27"/>
        <v>63.00675675675676</v>
      </c>
      <c r="R39" s="2">
        <f t="shared" si="28"/>
        <v>36.2964527027027</v>
      </c>
      <c r="S39" s="1">
        <f t="shared" si="28"/>
        <v>0.0633445945945946</v>
      </c>
      <c r="T39" s="1">
        <f t="shared" si="28"/>
        <v>0.04222972972972973</v>
      </c>
      <c r="U39" s="1">
        <f t="shared" si="28"/>
        <v>0.5912162162162162</v>
      </c>
      <c r="V39" s="1">
        <f t="shared" si="28"/>
        <v>0</v>
      </c>
      <c r="W39" s="2">
        <f t="shared" si="28"/>
        <v>100</v>
      </c>
      <c r="Z39" s="9">
        <v>1997</v>
      </c>
      <c r="AA39" s="2">
        <f t="shared" si="26"/>
        <v>3567589</v>
      </c>
      <c r="AB39" s="2">
        <f t="shared" si="26"/>
        <v>279405</v>
      </c>
      <c r="AC39" s="1">
        <f t="shared" si="26"/>
        <v>5484</v>
      </c>
      <c r="AD39" s="1">
        <f t="shared" si="26"/>
        <v>24799</v>
      </c>
      <c r="AE39" s="1">
        <f t="shared" si="26"/>
        <v>30539</v>
      </c>
      <c r="AF39" s="1"/>
      <c r="AG39" s="2">
        <f t="shared" si="21"/>
        <v>3907816</v>
      </c>
      <c r="AJ39" s="9">
        <v>1997</v>
      </c>
      <c r="AK39" s="1">
        <f t="shared" si="29"/>
        <v>83.64192175724277</v>
      </c>
      <c r="AL39" s="1">
        <f t="shared" si="30"/>
        <v>615.235947817684</v>
      </c>
      <c r="AM39" s="1">
        <f t="shared" si="31"/>
        <v>54.70459518599562</v>
      </c>
      <c r="AN39" s="1">
        <f t="shared" si="32"/>
        <v>8.064841324246945</v>
      </c>
      <c r="AO39" s="1">
        <f t="shared" si="33"/>
        <v>91.68604080028815</v>
      </c>
      <c r="AP39" s="1"/>
      <c r="AQ39" s="1">
        <f t="shared" si="34"/>
        <v>121.19301420537712</v>
      </c>
      <c r="AR39" s="1">
        <f t="shared" si="35"/>
        <v>54.25668343691427</v>
      </c>
    </row>
    <row r="40" spans="1:44" ht="12.75">
      <c r="A40" s="9">
        <v>1998</v>
      </c>
      <c r="B40">
        <v>2873</v>
      </c>
      <c r="C40">
        <v>1691</v>
      </c>
      <c r="D40">
        <v>2</v>
      </c>
      <c r="E40">
        <v>3</v>
      </c>
      <c r="F40">
        <v>33</v>
      </c>
      <c r="G40" s="2"/>
      <c r="H40" s="2">
        <f t="shared" si="23"/>
        <v>4602</v>
      </c>
      <c r="J40" s="9">
        <v>1998</v>
      </c>
      <c r="K40" s="2">
        <f t="shared" si="24"/>
        <v>2873</v>
      </c>
      <c r="L40" s="2">
        <f t="shared" si="24"/>
        <v>1691</v>
      </c>
      <c r="M40" s="2">
        <f t="shared" si="18"/>
        <v>38</v>
      </c>
      <c r="N40" s="2">
        <f t="shared" si="25"/>
        <v>4602</v>
      </c>
      <c r="P40" s="9">
        <f t="shared" si="19"/>
        <v>1998</v>
      </c>
      <c r="Q40" s="2">
        <f t="shared" si="27"/>
        <v>62.42937853107344</v>
      </c>
      <c r="R40" s="2">
        <f t="shared" si="28"/>
        <v>36.74489352455454</v>
      </c>
      <c r="S40" s="1">
        <f t="shared" si="28"/>
        <v>0.0434593654932638</v>
      </c>
      <c r="T40" s="1">
        <f t="shared" si="28"/>
        <v>0.0651890482398957</v>
      </c>
      <c r="U40" s="1">
        <f t="shared" si="28"/>
        <v>0.7170795306388527</v>
      </c>
      <c r="V40" s="1">
        <f t="shared" si="28"/>
        <v>0</v>
      </c>
      <c r="W40" s="2">
        <f t="shared" si="28"/>
        <v>100</v>
      </c>
      <c r="Z40" s="9">
        <v>1998</v>
      </c>
      <c r="AA40" s="2">
        <f t="shared" si="26"/>
        <v>3587639</v>
      </c>
      <c r="AB40" s="2">
        <f t="shared" si="26"/>
        <v>282287</v>
      </c>
      <c r="AC40" s="1">
        <f t="shared" si="26"/>
        <v>5387</v>
      </c>
      <c r="AD40" s="1">
        <f t="shared" si="26"/>
        <v>25940</v>
      </c>
      <c r="AE40" s="1">
        <f t="shared" si="26"/>
        <v>33057</v>
      </c>
      <c r="AF40" s="1"/>
      <c r="AG40" s="2">
        <f t="shared" si="21"/>
        <v>3934310</v>
      </c>
      <c r="AJ40" s="9">
        <v>1998</v>
      </c>
      <c r="AK40" s="1">
        <f t="shared" si="29"/>
        <v>80.08052092197681</v>
      </c>
      <c r="AL40" s="1">
        <f t="shared" si="30"/>
        <v>599.035733136843</v>
      </c>
      <c r="AM40" s="1">
        <f t="shared" si="31"/>
        <v>37.12641544458883</v>
      </c>
      <c r="AN40" s="1">
        <f t="shared" si="32"/>
        <v>11.56515034695451</v>
      </c>
      <c r="AO40" s="1">
        <f t="shared" si="33"/>
        <v>99.82757055994192</v>
      </c>
      <c r="AP40" s="1"/>
      <c r="AQ40" s="1">
        <f t="shared" si="34"/>
        <v>116.97095551697757</v>
      </c>
      <c r="AR40" s="1">
        <f t="shared" si="35"/>
        <v>59.02087475149105</v>
      </c>
    </row>
    <row r="41" spans="1:44" ht="12.75">
      <c r="A41" s="9">
        <v>1999</v>
      </c>
      <c r="B41">
        <v>3104</v>
      </c>
      <c r="C41">
        <v>1371</v>
      </c>
      <c r="D41">
        <v>0</v>
      </c>
      <c r="E41">
        <v>5</v>
      </c>
      <c r="F41">
        <v>46</v>
      </c>
      <c r="G41" s="2"/>
      <c r="H41" s="2">
        <f t="shared" si="23"/>
        <v>4526</v>
      </c>
      <c r="J41" s="9">
        <v>1999</v>
      </c>
      <c r="K41" s="2">
        <f t="shared" si="24"/>
        <v>3104</v>
      </c>
      <c r="L41" s="2">
        <f t="shared" si="24"/>
        <v>1371</v>
      </c>
      <c r="M41" s="2">
        <f t="shared" si="18"/>
        <v>51</v>
      </c>
      <c r="N41" s="2">
        <f t="shared" si="25"/>
        <v>4526</v>
      </c>
      <c r="P41" s="9">
        <f t="shared" si="19"/>
        <v>1999</v>
      </c>
      <c r="Q41" s="2">
        <f t="shared" si="27"/>
        <v>68.58152894387982</v>
      </c>
      <c r="R41" s="2">
        <f aca="true" t="shared" si="36" ref="R41:W42">(C41/$H41)*100</f>
        <v>30.291648254529385</v>
      </c>
      <c r="S41" s="1">
        <f t="shared" si="36"/>
        <v>0</v>
      </c>
      <c r="T41" s="1">
        <f t="shared" si="36"/>
        <v>0.11047282368537341</v>
      </c>
      <c r="U41" s="1">
        <f t="shared" si="36"/>
        <v>1.0163499779054352</v>
      </c>
      <c r="V41" s="1">
        <f t="shared" si="36"/>
        <v>0</v>
      </c>
      <c r="W41" s="2">
        <f t="shared" si="36"/>
        <v>100</v>
      </c>
      <c r="Z41" s="9">
        <v>1999</v>
      </c>
      <c r="AA41" s="2">
        <f t="shared" si="26"/>
        <v>3608321</v>
      </c>
      <c r="AB41" s="2">
        <f t="shared" si="26"/>
        <v>285381</v>
      </c>
      <c r="AC41" s="1">
        <f t="shared" si="26"/>
        <v>5342</v>
      </c>
      <c r="AD41" s="1">
        <f t="shared" si="26"/>
        <v>26459</v>
      </c>
      <c r="AE41" s="1">
        <f t="shared" si="26"/>
        <v>35322</v>
      </c>
      <c r="AF41" s="1"/>
      <c r="AG41" s="2">
        <f t="shared" si="21"/>
        <v>3960825</v>
      </c>
      <c r="AJ41" s="9">
        <v>1999</v>
      </c>
      <c r="AK41" s="1">
        <f t="shared" si="29"/>
        <v>86.02338871735635</v>
      </c>
      <c r="AL41" s="1">
        <f>(C41/AB41)*100000</f>
        <v>480.4103987301187</v>
      </c>
      <c r="AM41" s="1">
        <f>(D41/AC41)*100000</f>
        <v>0</v>
      </c>
      <c r="AN41" s="1">
        <f>(E41/AD41)*100000</f>
        <v>18.897161646320722</v>
      </c>
      <c r="AO41" s="1">
        <f>(F41/AE41)*100000</f>
        <v>130.23045127682465</v>
      </c>
      <c r="AP41" s="1"/>
      <c r="AQ41" s="1">
        <f t="shared" si="34"/>
        <v>114.26912322559063</v>
      </c>
      <c r="AR41" s="1">
        <f t="shared" si="35"/>
        <v>75.97991746495241</v>
      </c>
    </row>
    <row r="42" spans="1:23" s="4" customFormat="1" ht="12.75">
      <c r="A42" s="13" t="s">
        <v>14</v>
      </c>
      <c r="B42" s="21">
        <f aca="true" t="shared" si="37" ref="B42:G42">SUM(B25:B41)</f>
        <v>31753</v>
      </c>
      <c r="C42" s="21">
        <f t="shared" si="37"/>
        <v>14532</v>
      </c>
      <c r="D42" s="21">
        <f t="shared" si="37"/>
        <v>14</v>
      </c>
      <c r="E42" s="21">
        <f t="shared" si="37"/>
        <v>20</v>
      </c>
      <c r="F42" s="21">
        <f t="shared" si="37"/>
        <v>218</v>
      </c>
      <c r="G42" s="21">
        <f t="shared" si="37"/>
        <v>0</v>
      </c>
      <c r="H42" s="21">
        <f t="shared" si="23"/>
        <v>46537</v>
      </c>
      <c r="J42" s="13" t="s">
        <v>14</v>
      </c>
      <c r="K42" s="21">
        <f>B42</f>
        <v>31753</v>
      </c>
      <c r="L42" s="21">
        <f>C42</f>
        <v>14532</v>
      </c>
      <c r="M42" s="21">
        <f t="shared" si="18"/>
        <v>252</v>
      </c>
      <c r="N42" s="21">
        <f>H42</f>
        <v>46537</v>
      </c>
      <c r="P42" s="13" t="str">
        <f t="shared" si="19"/>
        <v>Total</v>
      </c>
      <c r="Q42" s="21">
        <f t="shared" si="27"/>
        <v>68.23172959150783</v>
      </c>
      <c r="R42" s="21">
        <f t="shared" si="36"/>
        <v>31.226765799256505</v>
      </c>
      <c r="S42" s="23">
        <f t="shared" si="36"/>
        <v>0.030083589401981217</v>
      </c>
      <c r="T42" s="23">
        <f t="shared" si="36"/>
        <v>0.0429765562885446</v>
      </c>
      <c r="U42" s="23">
        <f t="shared" si="36"/>
        <v>0.46844446354513614</v>
      </c>
      <c r="V42" s="23">
        <f t="shared" si="36"/>
        <v>0</v>
      </c>
      <c r="W42" s="21">
        <f t="shared" si="36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KENTUCKY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KENTUCKY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KENTUCKY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KENTUCKY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KENTUCKY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26</v>
      </c>
      <c r="B46" s="19" t="s">
        <v>12</v>
      </c>
      <c r="C46" s="19" t="s">
        <v>13</v>
      </c>
      <c r="D46" s="19" t="s">
        <v>29</v>
      </c>
      <c r="E46" s="19" t="s">
        <v>30</v>
      </c>
      <c r="F46" s="19" t="s">
        <v>27</v>
      </c>
      <c r="G46" s="19" t="s">
        <v>28</v>
      </c>
      <c r="H46" s="19" t="s">
        <v>14</v>
      </c>
      <c r="J46" s="20" t="s">
        <v>26</v>
      </c>
      <c r="K46" s="19" t="s">
        <v>12</v>
      </c>
      <c r="L46" s="19" t="s">
        <v>13</v>
      </c>
      <c r="M46" s="19" t="s">
        <v>31</v>
      </c>
      <c r="N46" s="19" t="s">
        <v>14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26</v>
      </c>
      <c r="AA46" s="19" t="s">
        <v>12</v>
      </c>
      <c r="AB46" s="19" t="s">
        <v>13</v>
      </c>
      <c r="AC46" s="19" t="s">
        <v>29</v>
      </c>
      <c r="AD46" s="19" t="s">
        <v>30</v>
      </c>
      <c r="AE46" s="19" t="s">
        <v>27</v>
      </c>
      <c r="AF46" s="19" t="s">
        <v>28</v>
      </c>
      <c r="AG46" s="19" t="s">
        <v>14</v>
      </c>
      <c r="AJ46" s="20" t="s">
        <v>26</v>
      </c>
      <c r="AK46" s="19" t="s">
        <v>12</v>
      </c>
      <c r="AL46" s="19" t="s">
        <v>13</v>
      </c>
      <c r="AM46" s="19" t="s">
        <v>29</v>
      </c>
      <c r="AN46" s="19" t="s">
        <v>30</v>
      </c>
      <c r="AO46" s="19" t="s">
        <v>27</v>
      </c>
      <c r="AP46" s="19" t="s">
        <v>28</v>
      </c>
      <c r="AQ46" s="19" t="s">
        <v>14</v>
      </c>
      <c r="AR46" s="19" t="s">
        <v>31</v>
      </c>
    </row>
    <row r="47" spans="1:44" ht="12.75">
      <c r="A47" s="9">
        <v>1983</v>
      </c>
      <c r="B47">
        <v>355</v>
      </c>
      <c r="C47">
        <v>164</v>
      </c>
      <c r="D47">
        <v>0</v>
      </c>
      <c r="E47">
        <v>0</v>
      </c>
      <c r="F47">
        <v>0</v>
      </c>
      <c r="G47" s="2"/>
      <c r="H47" s="2">
        <f aca="true" t="shared" si="39" ref="H47:H56">H4-H25</f>
        <v>565</v>
      </c>
      <c r="J47" s="9">
        <v>1983</v>
      </c>
      <c r="K47" s="2">
        <f aca="true" t="shared" si="40" ref="K47:N64">K4-K25</f>
        <v>396</v>
      </c>
      <c r="L47" s="2">
        <f t="shared" si="40"/>
        <v>169</v>
      </c>
      <c r="M47" s="2">
        <f t="shared" si="40"/>
        <v>0</v>
      </c>
      <c r="N47" s="2">
        <f t="shared" si="40"/>
        <v>565</v>
      </c>
      <c r="P47" s="9">
        <f>A47</f>
        <v>1983</v>
      </c>
      <c r="Q47" s="2">
        <f aca="true" t="shared" si="41" ref="Q47:W50">(B47/$H47)*100</f>
        <v>62.83185840707964</v>
      </c>
      <c r="R47" s="2">
        <f t="shared" si="41"/>
        <v>29.02654867256637</v>
      </c>
      <c r="S47" s="1">
        <f t="shared" si="41"/>
        <v>0</v>
      </c>
      <c r="T47" s="1">
        <f t="shared" si="41"/>
        <v>0</v>
      </c>
      <c r="U47" s="1">
        <f t="shared" si="41"/>
        <v>0</v>
      </c>
      <c r="V47" s="1">
        <f t="shared" si="41"/>
        <v>0</v>
      </c>
      <c r="W47" s="2">
        <f t="shared" si="41"/>
        <v>100</v>
      </c>
      <c r="Z47" s="9">
        <v>1983</v>
      </c>
      <c r="AA47" s="2">
        <f>AA25</f>
        <v>3392770</v>
      </c>
      <c r="AB47" s="2">
        <f aca="true" t="shared" si="42" ref="AB47:AG47">AB25</f>
        <v>259311</v>
      </c>
      <c r="AC47" s="1">
        <f t="shared" si="42"/>
        <v>3936</v>
      </c>
      <c r="AD47" s="1">
        <f t="shared" si="42"/>
        <v>13019</v>
      </c>
      <c r="AE47" s="1">
        <f t="shared" si="42"/>
        <v>25451</v>
      </c>
      <c r="AF47" s="1"/>
      <c r="AG47" s="2">
        <f t="shared" si="42"/>
        <v>3694487</v>
      </c>
      <c r="AJ47" s="9">
        <v>1983</v>
      </c>
      <c r="AK47" s="1">
        <f aca="true" t="shared" si="43" ref="AK47:AO50">(B47/AA47)*100000</f>
        <v>10.46342663958948</v>
      </c>
      <c r="AL47" s="1">
        <f t="shared" si="43"/>
        <v>63.244521057726054</v>
      </c>
      <c r="AM47" s="1">
        <f t="shared" si="43"/>
        <v>0</v>
      </c>
      <c r="AN47" s="1">
        <f t="shared" si="43"/>
        <v>0</v>
      </c>
      <c r="AO47" s="1">
        <f t="shared" si="43"/>
        <v>0</v>
      </c>
      <c r="AP47" s="1"/>
      <c r="AQ47" s="1">
        <f>(H47/AG47)*100000</f>
        <v>15.293056925088651</v>
      </c>
      <c r="AR47" s="1">
        <f>(SUM(D47:F47)/SUM(AC47:AE47))*100000</f>
        <v>0</v>
      </c>
    </row>
    <row r="48" spans="1:44" ht="12.75">
      <c r="A48" s="9">
        <v>1984</v>
      </c>
      <c r="B48">
        <v>577</v>
      </c>
      <c r="C48">
        <v>268</v>
      </c>
      <c r="D48">
        <v>0</v>
      </c>
      <c r="E48">
        <v>0</v>
      </c>
      <c r="F48">
        <v>0</v>
      </c>
      <c r="G48" s="2"/>
      <c r="H48" s="2">
        <f t="shared" si="39"/>
        <v>937</v>
      </c>
      <c r="J48" s="9">
        <v>1984</v>
      </c>
      <c r="K48" s="2">
        <f t="shared" si="40"/>
        <v>659</v>
      </c>
      <c r="L48" s="2">
        <f t="shared" si="40"/>
        <v>278</v>
      </c>
      <c r="M48" s="2">
        <f t="shared" si="40"/>
        <v>0</v>
      </c>
      <c r="N48" s="2">
        <f t="shared" si="40"/>
        <v>937</v>
      </c>
      <c r="P48" s="9">
        <f aca="true" t="shared" si="44" ref="P48:P64">A48</f>
        <v>1984</v>
      </c>
      <c r="Q48" s="2">
        <f t="shared" si="41"/>
        <v>61.5795090715048</v>
      </c>
      <c r="R48" s="2">
        <f t="shared" si="41"/>
        <v>28.601921024546424</v>
      </c>
      <c r="S48" s="1">
        <f t="shared" si="41"/>
        <v>0</v>
      </c>
      <c r="T48" s="1">
        <f t="shared" si="41"/>
        <v>0</v>
      </c>
      <c r="U48" s="1">
        <f t="shared" si="41"/>
        <v>0</v>
      </c>
      <c r="V48" s="1">
        <f t="shared" si="41"/>
        <v>0</v>
      </c>
      <c r="W48" s="2">
        <f t="shared" si="41"/>
        <v>100</v>
      </c>
      <c r="Z48" s="9">
        <v>1984</v>
      </c>
      <c r="AA48" s="2">
        <f aca="true" t="shared" si="45" ref="AA48:AG63">AA26</f>
        <v>3394068</v>
      </c>
      <c r="AB48" s="2">
        <f t="shared" si="45"/>
        <v>258887</v>
      </c>
      <c r="AC48" s="1">
        <f t="shared" si="45"/>
        <v>4091</v>
      </c>
      <c r="AD48" s="1">
        <f t="shared" si="45"/>
        <v>13502</v>
      </c>
      <c r="AE48" s="1">
        <f t="shared" si="45"/>
        <v>24905</v>
      </c>
      <c r="AF48" s="1"/>
      <c r="AG48" s="2">
        <f t="shared" si="45"/>
        <v>3695453</v>
      </c>
      <c r="AJ48" s="9">
        <v>1984</v>
      </c>
      <c r="AK48" s="1">
        <f t="shared" si="43"/>
        <v>17.000248669148643</v>
      </c>
      <c r="AL48" s="1">
        <f t="shared" si="43"/>
        <v>103.5200686013589</v>
      </c>
      <c r="AM48" s="1">
        <f t="shared" si="43"/>
        <v>0</v>
      </c>
      <c r="AN48" s="1">
        <f t="shared" si="43"/>
        <v>0</v>
      </c>
      <c r="AO48" s="1">
        <f t="shared" si="43"/>
        <v>0</v>
      </c>
      <c r="AP48" s="1"/>
      <c r="AQ48" s="1">
        <f>(H48/AG48)*100000</f>
        <v>25.355484158505057</v>
      </c>
      <c r="AR48" s="1">
        <f>(SUM(D48:F48)/SUM(AC48:AE48))*100000</f>
        <v>0</v>
      </c>
    </row>
    <row r="49" spans="1:44" ht="12.75">
      <c r="A49" s="9">
        <v>1985</v>
      </c>
      <c r="B49">
        <v>618</v>
      </c>
      <c r="C49">
        <v>295</v>
      </c>
      <c r="D49">
        <v>0</v>
      </c>
      <c r="E49">
        <v>0</v>
      </c>
      <c r="F49">
        <v>0</v>
      </c>
      <c r="G49" s="2"/>
      <c r="H49" s="2">
        <f t="shared" si="39"/>
        <v>968</v>
      </c>
      <c r="J49" s="9">
        <v>1985</v>
      </c>
      <c r="K49" s="2">
        <f t="shared" si="40"/>
        <v>665</v>
      </c>
      <c r="L49" s="2">
        <f t="shared" si="40"/>
        <v>303</v>
      </c>
      <c r="M49" s="2">
        <f t="shared" si="40"/>
        <v>0</v>
      </c>
      <c r="N49" s="2">
        <f t="shared" si="40"/>
        <v>968</v>
      </c>
      <c r="O49" s="2"/>
      <c r="P49" s="9">
        <f t="shared" si="44"/>
        <v>1985</v>
      </c>
      <c r="Q49" s="2">
        <f t="shared" si="41"/>
        <v>63.84297520661158</v>
      </c>
      <c r="R49" s="2">
        <f t="shared" si="41"/>
        <v>30.47520661157025</v>
      </c>
      <c r="S49" s="1">
        <f t="shared" si="41"/>
        <v>0</v>
      </c>
      <c r="T49" s="1">
        <f t="shared" si="41"/>
        <v>0</v>
      </c>
      <c r="U49" s="1">
        <f t="shared" si="41"/>
        <v>0</v>
      </c>
      <c r="V49" s="1">
        <f t="shared" si="41"/>
        <v>0</v>
      </c>
      <c r="W49" s="2">
        <f t="shared" si="41"/>
        <v>100</v>
      </c>
      <c r="Z49" s="9">
        <v>1985</v>
      </c>
      <c r="AA49" s="2">
        <f t="shared" si="45"/>
        <v>3392463</v>
      </c>
      <c r="AB49" s="2">
        <f t="shared" si="45"/>
        <v>259266</v>
      </c>
      <c r="AC49" s="1">
        <f t="shared" si="45"/>
        <v>4390</v>
      </c>
      <c r="AD49" s="1">
        <f t="shared" si="45"/>
        <v>14373</v>
      </c>
      <c r="AE49" s="1">
        <f t="shared" si="45"/>
        <v>24341</v>
      </c>
      <c r="AF49" s="1"/>
      <c r="AG49" s="2">
        <f t="shared" si="45"/>
        <v>3694833</v>
      </c>
      <c r="AJ49" s="9">
        <v>1985</v>
      </c>
      <c r="AK49" s="1">
        <f t="shared" si="43"/>
        <v>18.21685306516239</v>
      </c>
      <c r="AL49" s="1">
        <f t="shared" si="43"/>
        <v>113.78275593405999</v>
      </c>
      <c r="AM49" s="1">
        <f t="shared" si="43"/>
        <v>0</v>
      </c>
      <c r="AN49" s="1">
        <f t="shared" si="43"/>
        <v>0</v>
      </c>
      <c r="AO49" s="1">
        <f t="shared" si="43"/>
        <v>0</v>
      </c>
      <c r="AP49" s="1"/>
      <c r="AQ49" s="1">
        <f>(H49/AG49)*100000</f>
        <v>26.198748360210057</v>
      </c>
      <c r="AR49" s="1">
        <f>(SUM(D49:F49)/SUM(AC49:AE49))*100000</f>
        <v>0</v>
      </c>
    </row>
    <row r="50" spans="1:44" ht="12.75">
      <c r="A50" s="9">
        <v>1986</v>
      </c>
      <c r="B50">
        <v>637</v>
      </c>
      <c r="C50">
        <v>302</v>
      </c>
      <c r="D50">
        <v>0</v>
      </c>
      <c r="E50">
        <v>0</v>
      </c>
      <c r="F50">
        <v>0</v>
      </c>
      <c r="G50" s="2"/>
      <c r="H50" s="2">
        <f t="shared" si="39"/>
        <v>1010</v>
      </c>
      <c r="J50" s="9">
        <v>1986</v>
      </c>
      <c r="K50" s="2">
        <f t="shared" si="40"/>
        <v>700</v>
      </c>
      <c r="L50" s="2">
        <f t="shared" si="40"/>
        <v>310</v>
      </c>
      <c r="M50" s="2">
        <f t="shared" si="40"/>
        <v>0</v>
      </c>
      <c r="N50" s="2">
        <f t="shared" si="40"/>
        <v>1010</v>
      </c>
      <c r="O50" s="2"/>
      <c r="P50" s="9">
        <f t="shared" si="44"/>
        <v>1986</v>
      </c>
      <c r="Q50" s="2">
        <f t="shared" si="41"/>
        <v>63.06930693069307</v>
      </c>
      <c r="R50" s="2">
        <f t="shared" si="41"/>
        <v>29.9009900990099</v>
      </c>
      <c r="S50" s="1">
        <f t="shared" si="41"/>
        <v>0</v>
      </c>
      <c r="T50" s="1">
        <f t="shared" si="41"/>
        <v>0</v>
      </c>
      <c r="U50" s="1">
        <f t="shared" si="41"/>
        <v>0</v>
      </c>
      <c r="V50" s="1">
        <f t="shared" si="41"/>
        <v>0</v>
      </c>
      <c r="W50" s="2">
        <f t="shared" si="41"/>
        <v>100</v>
      </c>
      <c r="Z50" s="9">
        <v>1986</v>
      </c>
      <c r="AA50" s="2">
        <f t="shared" si="45"/>
        <v>3385583</v>
      </c>
      <c r="AB50" s="2">
        <f t="shared" si="45"/>
        <v>258981</v>
      </c>
      <c r="AC50" s="1">
        <f t="shared" si="45"/>
        <v>4580</v>
      </c>
      <c r="AD50" s="1">
        <f t="shared" si="45"/>
        <v>14923</v>
      </c>
      <c r="AE50" s="1">
        <f t="shared" si="45"/>
        <v>23752</v>
      </c>
      <c r="AF50" s="1"/>
      <c r="AG50" s="2">
        <f t="shared" si="45"/>
        <v>3687819</v>
      </c>
      <c r="AJ50" s="9">
        <v>1986</v>
      </c>
      <c r="AK50" s="1">
        <f t="shared" si="43"/>
        <v>18.815075571917745</v>
      </c>
      <c r="AL50" s="1">
        <f t="shared" si="43"/>
        <v>116.61087106776174</v>
      </c>
      <c r="AM50" s="1">
        <f t="shared" si="43"/>
        <v>0</v>
      </c>
      <c r="AN50" s="1">
        <f t="shared" si="43"/>
        <v>0</v>
      </c>
      <c r="AO50" s="1">
        <f t="shared" si="43"/>
        <v>0</v>
      </c>
      <c r="AP50" s="1"/>
      <c r="AQ50" s="1">
        <f>(H50/AG50)*100000</f>
        <v>27.387461260978373</v>
      </c>
      <c r="AR50" s="1">
        <f>(SUM(D50:F50)/SUM(AC50:AE50))*100000</f>
        <v>0</v>
      </c>
    </row>
    <row r="51" spans="1:44" ht="12.75">
      <c r="A51" s="9">
        <v>1987</v>
      </c>
      <c r="B51">
        <v>515</v>
      </c>
      <c r="C51">
        <v>287</v>
      </c>
      <c r="D51">
        <v>0</v>
      </c>
      <c r="E51">
        <v>0</v>
      </c>
      <c r="F51">
        <v>1</v>
      </c>
      <c r="G51" s="2"/>
      <c r="H51" s="2">
        <f t="shared" si="39"/>
        <v>866</v>
      </c>
      <c r="J51" s="9">
        <v>1987</v>
      </c>
      <c r="K51" s="2">
        <f t="shared" si="40"/>
        <v>571</v>
      </c>
      <c r="L51" s="2">
        <f t="shared" si="40"/>
        <v>294</v>
      </c>
      <c r="M51" s="2">
        <f t="shared" si="40"/>
        <v>1</v>
      </c>
      <c r="N51" s="2">
        <f t="shared" si="40"/>
        <v>866</v>
      </c>
      <c r="O51" s="2"/>
      <c r="P51" s="9">
        <f t="shared" si="44"/>
        <v>1987</v>
      </c>
      <c r="Q51" s="2">
        <f aca="true" t="shared" si="46" ref="Q51:Q64">(B51/$H51)*100</f>
        <v>59.468822170900694</v>
      </c>
      <c r="R51" s="2">
        <f aca="true" t="shared" si="47" ref="R51:R64">(C51/$H51)*100</f>
        <v>33.14087759815242</v>
      </c>
      <c r="S51" s="1">
        <f aca="true" t="shared" si="48" ref="S51:S64">(D51/$H51)*100</f>
        <v>0</v>
      </c>
      <c r="T51" s="1">
        <f aca="true" t="shared" si="49" ref="T51:T64">(E51/$H51)*100</f>
        <v>0</v>
      </c>
      <c r="U51" s="1">
        <f aca="true" t="shared" si="50" ref="U51:U64">(F51/$H51)*100</f>
        <v>0.11547344110854503</v>
      </c>
      <c r="V51" s="1">
        <f aca="true" t="shared" si="51" ref="V51:V64">(G51/$H51)*100</f>
        <v>0</v>
      </c>
      <c r="W51" s="2">
        <f aca="true" t="shared" si="52" ref="W51:W64">(H51/$H51)*100</f>
        <v>100</v>
      </c>
      <c r="Z51" s="9">
        <v>1987</v>
      </c>
      <c r="AA51" s="2">
        <f t="shared" si="45"/>
        <v>3380795</v>
      </c>
      <c r="AB51" s="2">
        <f t="shared" si="45"/>
        <v>259130</v>
      </c>
      <c r="AC51" s="1">
        <f t="shared" si="45"/>
        <v>4778</v>
      </c>
      <c r="AD51" s="1">
        <f t="shared" si="45"/>
        <v>15403</v>
      </c>
      <c r="AE51" s="1">
        <f t="shared" si="45"/>
        <v>23226</v>
      </c>
      <c r="AF51" s="1"/>
      <c r="AG51" s="2">
        <f t="shared" si="45"/>
        <v>3683332</v>
      </c>
      <c r="AJ51" s="9">
        <v>1987</v>
      </c>
      <c r="AK51" s="1">
        <f aca="true" t="shared" si="53" ref="AK51:AK63">(B51/AA51)*100000</f>
        <v>15.233103456435543</v>
      </c>
      <c r="AL51" s="1">
        <f aca="true" t="shared" si="54" ref="AL51:AL62">(C51/AB51)*100000</f>
        <v>110.755219387952</v>
      </c>
      <c r="AM51" s="1">
        <f aca="true" t="shared" si="55" ref="AM51:AM62">(D51/AC51)*100000</f>
        <v>0</v>
      </c>
      <c r="AN51" s="1">
        <f aca="true" t="shared" si="56" ref="AN51:AN62">(E51/AD51)*100000</f>
        <v>0</v>
      </c>
      <c r="AO51" s="1">
        <f aca="true" t="shared" si="57" ref="AO51:AO62">(F51/AE51)*100000</f>
        <v>4.30551967622492</v>
      </c>
      <c r="AP51" s="1"/>
      <c r="AQ51" s="1">
        <f aca="true" t="shared" si="58" ref="AQ51:AQ63">(H51/AG51)*100000</f>
        <v>23.5113207280799</v>
      </c>
      <c r="AR51" s="1">
        <f aca="true" t="shared" si="59" ref="AR51:AR63">(SUM(D51:F51)/SUM(AC51:AE51))*100000</f>
        <v>2.303775888681549</v>
      </c>
    </row>
    <row r="52" spans="1:44" ht="12.75">
      <c r="A52" s="9">
        <v>1988</v>
      </c>
      <c r="B52">
        <v>830</v>
      </c>
      <c r="C52">
        <v>370</v>
      </c>
      <c r="D52">
        <v>0</v>
      </c>
      <c r="E52">
        <v>0</v>
      </c>
      <c r="F52">
        <v>0</v>
      </c>
      <c r="G52" s="2"/>
      <c r="H52" s="2">
        <f t="shared" si="39"/>
        <v>1313</v>
      </c>
      <c r="J52" s="9">
        <v>1988</v>
      </c>
      <c r="K52" s="2">
        <f t="shared" si="40"/>
        <v>926</v>
      </c>
      <c r="L52" s="2">
        <f t="shared" si="40"/>
        <v>387</v>
      </c>
      <c r="M52" s="2">
        <f t="shared" si="40"/>
        <v>0</v>
      </c>
      <c r="N52" s="2">
        <f t="shared" si="40"/>
        <v>1313</v>
      </c>
      <c r="O52" s="2"/>
      <c r="P52" s="9">
        <f t="shared" si="44"/>
        <v>1988</v>
      </c>
      <c r="Q52" s="2">
        <f t="shared" si="46"/>
        <v>63.21401370906321</v>
      </c>
      <c r="R52" s="2">
        <f t="shared" si="47"/>
        <v>28.179741051028177</v>
      </c>
      <c r="S52" s="1">
        <f t="shared" si="48"/>
        <v>0</v>
      </c>
      <c r="T52" s="1">
        <f t="shared" si="49"/>
        <v>0</v>
      </c>
      <c r="U52" s="1">
        <f t="shared" si="50"/>
        <v>0</v>
      </c>
      <c r="V52" s="1">
        <f t="shared" si="51"/>
        <v>0</v>
      </c>
      <c r="W52" s="2">
        <f t="shared" si="52"/>
        <v>100</v>
      </c>
      <c r="Z52" s="9">
        <v>1988</v>
      </c>
      <c r="AA52" s="2">
        <f t="shared" si="45"/>
        <v>3376530</v>
      </c>
      <c r="AB52" s="2">
        <f t="shared" si="45"/>
        <v>259577</v>
      </c>
      <c r="AC52" s="1">
        <f t="shared" si="45"/>
        <v>5054</v>
      </c>
      <c r="AD52" s="1">
        <f t="shared" si="45"/>
        <v>16087</v>
      </c>
      <c r="AE52" s="1">
        <f t="shared" si="45"/>
        <v>22762</v>
      </c>
      <c r="AF52" s="1"/>
      <c r="AG52" s="2">
        <f t="shared" si="45"/>
        <v>3680010</v>
      </c>
      <c r="AJ52" s="9">
        <v>1988</v>
      </c>
      <c r="AK52" s="1">
        <f t="shared" si="53"/>
        <v>24.581449002378182</v>
      </c>
      <c r="AL52" s="1">
        <f t="shared" si="54"/>
        <v>142.53959326134444</v>
      </c>
      <c r="AM52" s="1">
        <f t="shared" si="55"/>
        <v>0</v>
      </c>
      <c r="AN52" s="1">
        <f t="shared" si="56"/>
        <v>0</v>
      </c>
      <c r="AO52" s="1">
        <f t="shared" si="57"/>
        <v>0</v>
      </c>
      <c r="AP52" s="1"/>
      <c r="AQ52" s="1">
        <f t="shared" si="58"/>
        <v>35.67925087160089</v>
      </c>
      <c r="AR52" s="1">
        <f t="shared" si="59"/>
        <v>0</v>
      </c>
    </row>
    <row r="53" spans="1:44" ht="12.75">
      <c r="A53" s="9">
        <v>1989</v>
      </c>
      <c r="B53">
        <v>760</v>
      </c>
      <c r="C53">
        <v>417</v>
      </c>
      <c r="D53">
        <v>0</v>
      </c>
      <c r="E53">
        <v>0</v>
      </c>
      <c r="F53">
        <v>0</v>
      </c>
      <c r="G53" s="2"/>
      <c r="H53" s="2">
        <f t="shared" si="39"/>
        <v>1320</v>
      </c>
      <c r="J53" s="9">
        <v>1989</v>
      </c>
      <c r="K53" s="2">
        <f t="shared" si="40"/>
        <v>876</v>
      </c>
      <c r="L53" s="2">
        <f t="shared" si="40"/>
        <v>444</v>
      </c>
      <c r="M53" s="2">
        <f t="shared" si="40"/>
        <v>0</v>
      </c>
      <c r="N53" s="2">
        <f t="shared" si="40"/>
        <v>1320</v>
      </c>
      <c r="O53" s="2"/>
      <c r="P53" s="9">
        <f t="shared" si="44"/>
        <v>1989</v>
      </c>
      <c r="Q53" s="2">
        <f t="shared" si="46"/>
        <v>57.57575757575758</v>
      </c>
      <c r="R53" s="2">
        <f t="shared" si="47"/>
        <v>31.590909090909093</v>
      </c>
      <c r="S53" s="1">
        <f t="shared" si="48"/>
        <v>0</v>
      </c>
      <c r="T53" s="1">
        <f t="shared" si="49"/>
        <v>0</v>
      </c>
      <c r="U53" s="1">
        <f t="shared" si="50"/>
        <v>0</v>
      </c>
      <c r="V53" s="1">
        <f t="shared" si="51"/>
        <v>0</v>
      </c>
      <c r="W53" s="2">
        <f t="shared" si="52"/>
        <v>100</v>
      </c>
      <c r="Z53" s="9">
        <v>1989</v>
      </c>
      <c r="AA53" s="2">
        <f t="shared" si="45"/>
        <v>3372584</v>
      </c>
      <c r="AB53" s="2">
        <f t="shared" si="45"/>
        <v>260359</v>
      </c>
      <c r="AC53" s="1">
        <f t="shared" si="45"/>
        <v>5328</v>
      </c>
      <c r="AD53" s="1">
        <f t="shared" si="45"/>
        <v>16787</v>
      </c>
      <c r="AE53" s="1">
        <f t="shared" si="45"/>
        <v>22255</v>
      </c>
      <c r="AF53" s="1"/>
      <c r="AG53" s="2">
        <f t="shared" si="45"/>
        <v>3677313</v>
      </c>
      <c r="AJ53" s="9">
        <v>1989</v>
      </c>
      <c r="AK53" s="1">
        <f t="shared" si="53"/>
        <v>22.534649989444294</v>
      </c>
      <c r="AL53" s="1">
        <f t="shared" si="54"/>
        <v>160.16346659804347</v>
      </c>
      <c r="AM53" s="1">
        <f t="shared" si="55"/>
        <v>0</v>
      </c>
      <c r="AN53" s="1">
        <f t="shared" si="56"/>
        <v>0</v>
      </c>
      <c r="AO53" s="1">
        <f t="shared" si="57"/>
        <v>0</v>
      </c>
      <c r="AP53" s="1"/>
      <c r="AQ53" s="1">
        <f t="shared" si="58"/>
        <v>35.89577498570288</v>
      </c>
      <c r="AR53" s="1">
        <f t="shared" si="59"/>
        <v>0</v>
      </c>
    </row>
    <row r="54" spans="1:44" ht="12.75">
      <c r="A54" s="9">
        <v>1990</v>
      </c>
      <c r="B54">
        <v>821</v>
      </c>
      <c r="C54">
        <v>413</v>
      </c>
      <c r="D54">
        <v>0</v>
      </c>
      <c r="E54">
        <v>0</v>
      </c>
      <c r="F54">
        <v>0</v>
      </c>
      <c r="G54" s="2"/>
      <c r="H54" s="2">
        <f t="shared" si="39"/>
        <v>1348</v>
      </c>
      <c r="J54" s="9">
        <v>1990</v>
      </c>
      <c r="K54" s="2">
        <f t="shared" si="40"/>
        <v>916</v>
      </c>
      <c r="L54" s="2">
        <f t="shared" si="40"/>
        <v>432</v>
      </c>
      <c r="M54" s="2">
        <f t="shared" si="40"/>
        <v>0</v>
      </c>
      <c r="N54" s="2">
        <f t="shared" si="40"/>
        <v>1348</v>
      </c>
      <c r="O54" s="2"/>
      <c r="P54" s="9">
        <f t="shared" si="44"/>
        <v>1990</v>
      </c>
      <c r="Q54" s="2">
        <f t="shared" si="46"/>
        <v>60.90504451038575</v>
      </c>
      <c r="R54" s="2">
        <f t="shared" si="47"/>
        <v>30.637982195845698</v>
      </c>
      <c r="S54" s="1">
        <f t="shared" si="48"/>
        <v>0</v>
      </c>
      <c r="T54" s="1">
        <f t="shared" si="49"/>
        <v>0</v>
      </c>
      <c r="U54" s="1">
        <f t="shared" si="50"/>
        <v>0</v>
      </c>
      <c r="V54" s="1">
        <f t="shared" si="51"/>
        <v>0</v>
      </c>
      <c r="W54" s="2">
        <f t="shared" si="52"/>
        <v>100</v>
      </c>
      <c r="Z54" s="9">
        <v>1990</v>
      </c>
      <c r="AA54" s="2">
        <f t="shared" si="45"/>
        <v>3384837</v>
      </c>
      <c r="AB54" s="2">
        <f t="shared" si="45"/>
        <v>262664</v>
      </c>
      <c r="AC54" s="1">
        <f t="shared" si="45"/>
        <v>5536</v>
      </c>
      <c r="AD54" s="1">
        <f t="shared" si="45"/>
        <v>17424</v>
      </c>
      <c r="AE54" s="1">
        <f t="shared" si="45"/>
        <v>22123</v>
      </c>
      <c r="AF54" s="1"/>
      <c r="AG54" s="2">
        <f t="shared" si="45"/>
        <v>3692584</v>
      </c>
      <c r="AJ54" s="9">
        <v>1990</v>
      </c>
      <c r="AK54" s="1">
        <f t="shared" si="53"/>
        <v>24.255230015507394</v>
      </c>
      <c r="AL54" s="1">
        <f t="shared" si="54"/>
        <v>157.2350988334907</v>
      </c>
      <c r="AM54" s="1">
        <f t="shared" si="55"/>
        <v>0</v>
      </c>
      <c r="AN54" s="1">
        <f t="shared" si="56"/>
        <v>0</v>
      </c>
      <c r="AO54" s="1">
        <f t="shared" si="57"/>
        <v>0</v>
      </c>
      <c r="AP54" s="1"/>
      <c r="AQ54" s="1">
        <f t="shared" si="58"/>
        <v>36.50560149748794</v>
      </c>
      <c r="AR54" s="1">
        <f t="shared" si="59"/>
        <v>0</v>
      </c>
    </row>
    <row r="55" spans="1:44" ht="12.75">
      <c r="A55" s="9">
        <v>1991</v>
      </c>
      <c r="B55">
        <v>1818</v>
      </c>
      <c r="C55">
        <v>850</v>
      </c>
      <c r="D55">
        <v>0</v>
      </c>
      <c r="E55">
        <v>0</v>
      </c>
      <c r="F55">
        <v>0</v>
      </c>
      <c r="G55" s="2"/>
      <c r="H55" s="2">
        <f t="shared" si="39"/>
        <v>2775</v>
      </c>
      <c r="J55" s="9">
        <v>1991</v>
      </c>
      <c r="K55" s="2">
        <f t="shared" si="40"/>
        <v>1909</v>
      </c>
      <c r="L55" s="2">
        <f t="shared" si="40"/>
        <v>866</v>
      </c>
      <c r="M55" s="2">
        <f t="shared" si="40"/>
        <v>0</v>
      </c>
      <c r="N55" s="2">
        <f t="shared" si="40"/>
        <v>2775</v>
      </c>
      <c r="O55" s="2"/>
      <c r="P55" s="9">
        <f t="shared" si="44"/>
        <v>1991</v>
      </c>
      <c r="Q55" s="2">
        <f t="shared" si="46"/>
        <v>65.51351351351352</v>
      </c>
      <c r="R55" s="2">
        <f t="shared" si="47"/>
        <v>30.630630630630627</v>
      </c>
      <c r="S55" s="1">
        <f t="shared" si="48"/>
        <v>0</v>
      </c>
      <c r="T55" s="1">
        <f t="shared" si="49"/>
        <v>0</v>
      </c>
      <c r="U55" s="1">
        <f t="shared" si="50"/>
        <v>0</v>
      </c>
      <c r="V55" s="1">
        <f t="shared" si="51"/>
        <v>0</v>
      </c>
      <c r="W55" s="2">
        <f t="shared" si="52"/>
        <v>100</v>
      </c>
      <c r="Z55" s="9">
        <v>1991</v>
      </c>
      <c r="AA55" s="2">
        <f t="shared" si="45"/>
        <v>3404321</v>
      </c>
      <c r="AB55" s="2">
        <f t="shared" si="45"/>
        <v>264279</v>
      </c>
      <c r="AC55" s="1">
        <f t="shared" si="45"/>
        <v>5327</v>
      </c>
      <c r="AD55" s="1">
        <f t="shared" si="45"/>
        <v>18271</v>
      </c>
      <c r="AE55" s="1">
        <f t="shared" si="45"/>
        <v>22488</v>
      </c>
      <c r="AF55" s="1"/>
      <c r="AG55" s="2">
        <f t="shared" si="45"/>
        <v>3714686</v>
      </c>
      <c r="AJ55" s="9">
        <v>1991</v>
      </c>
      <c r="AK55" s="1">
        <f t="shared" si="53"/>
        <v>53.40271966127754</v>
      </c>
      <c r="AL55" s="1">
        <f t="shared" si="54"/>
        <v>321.6297927568971</v>
      </c>
      <c r="AM55" s="1">
        <f t="shared" si="55"/>
        <v>0</v>
      </c>
      <c r="AN55" s="1">
        <f t="shared" si="56"/>
        <v>0</v>
      </c>
      <c r="AO55" s="1">
        <f t="shared" si="57"/>
        <v>0</v>
      </c>
      <c r="AP55" s="1"/>
      <c r="AQ55" s="1">
        <f t="shared" si="58"/>
        <v>74.70348772413065</v>
      </c>
      <c r="AR55" s="1">
        <f t="shared" si="59"/>
        <v>0</v>
      </c>
    </row>
    <row r="56" spans="1:44" ht="12.75">
      <c r="A56" s="9">
        <v>1992</v>
      </c>
      <c r="B56">
        <v>2512</v>
      </c>
      <c r="C56">
        <v>1219</v>
      </c>
      <c r="D56">
        <v>7</v>
      </c>
      <c r="E56">
        <v>0</v>
      </c>
      <c r="F56">
        <v>6</v>
      </c>
      <c r="G56" s="2"/>
      <c r="H56" s="2">
        <f t="shared" si="39"/>
        <v>3906</v>
      </c>
      <c r="J56" s="9">
        <v>1992</v>
      </c>
      <c r="K56" s="2">
        <f t="shared" si="40"/>
        <v>2643</v>
      </c>
      <c r="L56" s="2">
        <f t="shared" si="40"/>
        <v>1249</v>
      </c>
      <c r="M56" s="2">
        <f t="shared" si="40"/>
        <v>14</v>
      </c>
      <c r="N56" s="2">
        <f t="shared" si="40"/>
        <v>3906</v>
      </c>
      <c r="O56" s="2"/>
      <c r="P56" s="9">
        <f t="shared" si="44"/>
        <v>1992</v>
      </c>
      <c r="Q56" s="2">
        <f t="shared" si="46"/>
        <v>64.31131592421914</v>
      </c>
      <c r="R56" s="2">
        <f t="shared" si="47"/>
        <v>31.208397337429595</v>
      </c>
      <c r="S56" s="1">
        <f t="shared" si="48"/>
        <v>0.17921146953405018</v>
      </c>
      <c r="T56" s="1">
        <f t="shared" si="49"/>
        <v>0</v>
      </c>
      <c r="U56" s="1">
        <f t="shared" si="50"/>
        <v>0.15360983102918588</v>
      </c>
      <c r="V56" s="1">
        <f t="shared" si="51"/>
        <v>0</v>
      </c>
      <c r="W56" s="2">
        <f t="shared" si="52"/>
        <v>100</v>
      </c>
      <c r="Z56" s="9">
        <v>1992</v>
      </c>
      <c r="AA56" s="2">
        <f t="shared" si="45"/>
        <v>3439992</v>
      </c>
      <c r="AB56" s="2">
        <f t="shared" si="45"/>
        <v>268656</v>
      </c>
      <c r="AC56" s="1">
        <f t="shared" si="45"/>
        <v>5316</v>
      </c>
      <c r="AD56" s="1">
        <f t="shared" si="45"/>
        <v>19003</v>
      </c>
      <c r="AE56" s="1">
        <f t="shared" si="45"/>
        <v>23391</v>
      </c>
      <c r="AF56" s="1"/>
      <c r="AG56" s="2">
        <f t="shared" si="45"/>
        <v>3756358</v>
      </c>
      <c r="AJ56" s="9">
        <v>1992</v>
      </c>
      <c r="AK56" s="1">
        <f t="shared" si="53"/>
        <v>73.02342563587358</v>
      </c>
      <c r="AL56" s="1">
        <f t="shared" si="54"/>
        <v>453.74009886248587</v>
      </c>
      <c r="AM56" s="1">
        <f t="shared" si="55"/>
        <v>131.67795334838223</v>
      </c>
      <c r="AN56" s="1">
        <f t="shared" si="56"/>
        <v>0</v>
      </c>
      <c r="AO56" s="1">
        <f t="shared" si="57"/>
        <v>25.650891368475055</v>
      </c>
      <c r="AP56" s="1"/>
      <c r="AQ56" s="1">
        <f t="shared" si="58"/>
        <v>103.98369910429197</v>
      </c>
      <c r="AR56" s="1">
        <f t="shared" si="59"/>
        <v>27.247956403269757</v>
      </c>
    </row>
    <row r="57" spans="1:44" ht="12.75">
      <c r="A57" s="9">
        <v>1993</v>
      </c>
      <c r="B57">
        <v>888</v>
      </c>
      <c r="C57">
        <v>568</v>
      </c>
      <c r="D57">
        <v>0</v>
      </c>
      <c r="E57">
        <v>0</v>
      </c>
      <c r="F57">
        <v>0</v>
      </c>
      <c r="G57" s="2"/>
      <c r="H57" s="2">
        <f>H14-H35</f>
        <v>1606</v>
      </c>
      <c r="J57" s="9">
        <v>1993</v>
      </c>
      <c r="K57" s="2">
        <f t="shared" si="40"/>
        <v>1013</v>
      </c>
      <c r="L57" s="2">
        <f t="shared" si="40"/>
        <v>593</v>
      </c>
      <c r="M57" s="2">
        <f t="shared" si="40"/>
        <v>0</v>
      </c>
      <c r="N57" s="2">
        <f t="shared" si="40"/>
        <v>1606</v>
      </c>
      <c r="O57" s="2"/>
      <c r="P57" s="9">
        <f t="shared" si="44"/>
        <v>1993</v>
      </c>
      <c r="Q57" s="2">
        <f t="shared" si="46"/>
        <v>55.292652552926526</v>
      </c>
      <c r="R57" s="2">
        <f t="shared" si="47"/>
        <v>35.36737235367372</v>
      </c>
      <c r="S57" s="1">
        <f t="shared" si="48"/>
        <v>0</v>
      </c>
      <c r="T57" s="1">
        <f t="shared" si="49"/>
        <v>0</v>
      </c>
      <c r="U57" s="1">
        <f t="shared" si="50"/>
        <v>0</v>
      </c>
      <c r="V57" s="1">
        <f t="shared" si="51"/>
        <v>0</v>
      </c>
      <c r="W57" s="2">
        <f t="shared" si="52"/>
        <v>100</v>
      </c>
      <c r="Z57" s="9">
        <v>1993</v>
      </c>
      <c r="AA57" s="2">
        <f t="shared" si="45"/>
        <v>3472331</v>
      </c>
      <c r="AB57" s="2">
        <f t="shared" si="45"/>
        <v>269503</v>
      </c>
      <c r="AC57" s="1">
        <f t="shared" si="45"/>
        <v>5287</v>
      </c>
      <c r="AD57" s="1">
        <f t="shared" si="45"/>
        <v>20301</v>
      </c>
      <c r="AE57" s="1">
        <f t="shared" si="45"/>
        <v>24866</v>
      </c>
      <c r="AF57" s="1"/>
      <c r="AG57" s="2">
        <f t="shared" si="45"/>
        <v>3792288</v>
      </c>
      <c r="AJ57" s="9">
        <v>1993</v>
      </c>
      <c r="AK57" s="1">
        <f t="shared" si="53"/>
        <v>25.573598830295843</v>
      </c>
      <c r="AL57" s="1">
        <f t="shared" si="54"/>
        <v>210.7583217997573</v>
      </c>
      <c r="AM57" s="1">
        <f t="shared" si="55"/>
        <v>0</v>
      </c>
      <c r="AN57" s="1">
        <f t="shared" si="56"/>
        <v>0</v>
      </c>
      <c r="AO57" s="1">
        <f t="shared" si="57"/>
        <v>0</v>
      </c>
      <c r="AP57" s="1"/>
      <c r="AQ57" s="1">
        <f t="shared" si="58"/>
        <v>42.34910428743809</v>
      </c>
      <c r="AR57" s="1">
        <f t="shared" si="59"/>
        <v>0</v>
      </c>
    </row>
    <row r="58" spans="1:44" ht="12.75">
      <c r="A58" s="9">
        <v>1994</v>
      </c>
      <c r="B58">
        <v>937</v>
      </c>
      <c r="C58">
        <v>674</v>
      </c>
      <c r="D58">
        <v>0</v>
      </c>
      <c r="E58">
        <v>0</v>
      </c>
      <c r="F58">
        <v>0</v>
      </c>
      <c r="G58" s="2"/>
      <c r="H58" s="2">
        <f>H15-H36</f>
        <v>1758</v>
      </c>
      <c r="J58" s="9">
        <v>1994</v>
      </c>
      <c r="K58" s="2">
        <f t="shared" si="40"/>
        <v>1045</v>
      </c>
      <c r="L58" s="2">
        <f t="shared" si="40"/>
        <v>713</v>
      </c>
      <c r="M58" s="2">
        <f t="shared" si="40"/>
        <v>0</v>
      </c>
      <c r="N58" s="2">
        <f t="shared" si="40"/>
        <v>1758</v>
      </c>
      <c r="O58" s="2"/>
      <c r="P58" s="9">
        <f t="shared" si="44"/>
        <v>1994</v>
      </c>
      <c r="Q58" s="2">
        <f t="shared" si="46"/>
        <v>53.29920364050057</v>
      </c>
      <c r="R58" s="2">
        <f t="shared" si="47"/>
        <v>38.33902161547213</v>
      </c>
      <c r="S58" s="1">
        <f t="shared" si="48"/>
        <v>0</v>
      </c>
      <c r="T58" s="1">
        <f t="shared" si="49"/>
        <v>0</v>
      </c>
      <c r="U58" s="1">
        <f t="shared" si="50"/>
        <v>0</v>
      </c>
      <c r="V58" s="1">
        <f t="shared" si="51"/>
        <v>0</v>
      </c>
      <c r="W58" s="2">
        <f t="shared" si="52"/>
        <v>100</v>
      </c>
      <c r="Z58" s="9">
        <v>1994</v>
      </c>
      <c r="AA58" s="2">
        <f t="shared" si="45"/>
        <v>3498434</v>
      </c>
      <c r="AB58" s="2">
        <f t="shared" si="45"/>
        <v>272283</v>
      </c>
      <c r="AC58" s="1">
        <f t="shared" si="45"/>
        <v>5332</v>
      </c>
      <c r="AD58" s="1">
        <f t="shared" si="45"/>
        <v>21421</v>
      </c>
      <c r="AE58" s="1">
        <f t="shared" si="45"/>
        <v>25745</v>
      </c>
      <c r="AF58" s="1"/>
      <c r="AG58" s="2">
        <f t="shared" si="45"/>
        <v>3823215</v>
      </c>
      <c r="AJ58" s="9">
        <v>1994</v>
      </c>
      <c r="AK58" s="1">
        <f t="shared" si="53"/>
        <v>26.783412235302993</v>
      </c>
      <c r="AL58" s="1">
        <f t="shared" si="54"/>
        <v>247.53657040652556</v>
      </c>
      <c r="AM58" s="1">
        <f t="shared" si="55"/>
        <v>0</v>
      </c>
      <c r="AN58" s="1">
        <f t="shared" si="56"/>
        <v>0</v>
      </c>
      <c r="AO58" s="1">
        <f t="shared" si="57"/>
        <v>0</v>
      </c>
      <c r="AP58" s="1"/>
      <c r="AQ58" s="1">
        <f t="shared" si="58"/>
        <v>45.98224269364919</v>
      </c>
      <c r="AR58" s="1">
        <f t="shared" si="59"/>
        <v>0</v>
      </c>
    </row>
    <row r="59" spans="1:44" ht="12.75">
      <c r="A59" s="9">
        <v>1995</v>
      </c>
      <c r="B59">
        <v>1062</v>
      </c>
      <c r="C59">
        <v>729</v>
      </c>
      <c r="D59">
        <v>0</v>
      </c>
      <c r="E59">
        <v>0</v>
      </c>
      <c r="F59">
        <v>1</v>
      </c>
      <c r="G59" s="2"/>
      <c r="H59" s="2">
        <f>H16-H37</f>
        <v>1941</v>
      </c>
      <c r="J59" s="9">
        <v>1995</v>
      </c>
      <c r="K59" s="2">
        <f t="shared" si="40"/>
        <v>1177</v>
      </c>
      <c r="L59" s="2">
        <f t="shared" si="40"/>
        <v>763</v>
      </c>
      <c r="M59" s="2">
        <f t="shared" si="40"/>
        <v>1</v>
      </c>
      <c r="N59" s="2">
        <f t="shared" si="40"/>
        <v>1941</v>
      </c>
      <c r="O59" s="2"/>
      <c r="P59" s="9">
        <f t="shared" si="44"/>
        <v>1995</v>
      </c>
      <c r="Q59" s="2">
        <f t="shared" si="46"/>
        <v>54.71406491499228</v>
      </c>
      <c r="R59" s="2">
        <f t="shared" si="47"/>
        <v>37.557959814528594</v>
      </c>
      <c r="S59" s="1">
        <f t="shared" si="48"/>
        <v>0</v>
      </c>
      <c r="T59" s="1">
        <f t="shared" si="49"/>
        <v>0</v>
      </c>
      <c r="U59" s="1">
        <f t="shared" si="50"/>
        <v>0.05151983513652757</v>
      </c>
      <c r="V59" s="1">
        <f t="shared" si="51"/>
        <v>0</v>
      </c>
      <c r="W59" s="2">
        <f t="shared" si="52"/>
        <v>100</v>
      </c>
      <c r="Z59" s="9">
        <v>1995</v>
      </c>
      <c r="AA59" s="2">
        <f t="shared" si="45"/>
        <v>3526085</v>
      </c>
      <c r="AB59" s="2">
        <f t="shared" si="45"/>
        <v>274611</v>
      </c>
      <c r="AC59" s="1">
        <f t="shared" si="45"/>
        <v>5386</v>
      </c>
      <c r="AD59" s="1">
        <f t="shared" si="45"/>
        <v>22477</v>
      </c>
      <c r="AE59" s="1">
        <f t="shared" si="45"/>
        <v>26689</v>
      </c>
      <c r="AF59" s="1"/>
      <c r="AG59" s="2">
        <f t="shared" si="45"/>
        <v>3855248</v>
      </c>
      <c r="AJ59" s="9">
        <v>1995</v>
      </c>
      <c r="AK59" s="1">
        <f t="shared" si="53"/>
        <v>30.11838909158458</v>
      </c>
      <c r="AL59" s="1">
        <f t="shared" si="54"/>
        <v>265.4664234134831</v>
      </c>
      <c r="AM59" s="1">
        <f t="shared" si="55"/>
        <v>0</v>
      </c>
      <c r="AN59" s="1">
        <f t="shared" si="56"/>
        <v>0</v>
      </c>
      <c r="AO59" s="1">
        <f t="shared" si="57"/>
        <v>3.746862003072427</v>
      </c>
      <c r="AP59" s="1"/>
      <c r="AQ59" s="1">
        <f t="shared" si="58"/>
        <v>50.34695563035115</v>
      </c>
      <c r="AR59" s="1">
        <f t="shared" si="59"/>
        <v>1.8331133597301656</v>
      </c>
    </row>
    <row r="60" spans="1:44" ht="12.75">
      <c r="A60" s="9">
        <v>1996</v>
      </c>
      <c r="B60">
        <v>954</v>
      </c>
      <c r="C60">
        <v>796</v>
      </c>
      <c r="D60">
        <v>0</v>
      </c>
      <c r="E60">
        <v>0</v>
      </c>
      <c r="F60">
        <v>3</v>
      </c>
      <c r="G60" s="2"/>
      <c r="H60" s="2">
        <f>H17-H38</f>
        <v>2363</v>
      </c>
      <c r="J60" s="9">
        <v>1996</v>
      </c>
      <c r="K60" s="2">
        <f t="shared" si="40"/>
        <v>1376</v>
      </c>
      <c r="L60" s="2">
        <f t="shared" si="40"/>
        <v>981</v>
      </c>
      <c r="M60" s="2">
        <f t="shared" si="40"/>
        <v>6</v>
      </c>
      <c r="N60" s="2">
        <f t="shared" si="40"/>
        <v>2363</v>
      </c>
      <c r="O60" s="2"/>
      <c r="P60" s="9">
        <f t="shared" si="44"/>
        <v>1996</v>
      </c>
      <c r="Q60" s="2">
        <f t="shared" si="46"/>
        <v>40.37240795598815</v>
      </c>
      <c r="R60" s="2">
        <f t="shared" si="47"/>
        <v>33.68599238256454</v>
      </c>
      <c r="S60" s="1">
        <f t="shared" si="48"/>
        <v>0</v>
      </c>
      <c r="T60" s="1">
        <f t="shared" si="49"/>
        <v>0</v>
      </c>
      <c r="U60" s="1">
        <f t="shared" si="50"/>
        <v>0.12695725772323319</v>
      </c>
      <c r="V60" s="1">
        <f t="shared" si="51"/>
        <v>0</v>
      </c>
      <c r="W60" s="2">
        <f t="shared" si="52"/>
        <v>100</v>
      </c>
      <c r="Z60" s="9">
        <v>1996</v>
      </c>
      <c r="AA60" s="2">
        <f t="shared" si="45"/>
        <v>3546448</v>
      </c>
      <c r="AB60" s="2">
        <f t="shared" si="45"/>
        <v>276662</v>
      </c>
      <c r="AC60" s="1">
        <f t="shared" si="45"/>
        <v>5447</v>
      </c>
      <c r="AD60" s="1">
        <f t="shared" si="45"/>
        <v>23834</v>
      </c>
      <c r="AE60" s="1">
        <f t="shared" si="45"/>
        <v>28660</v>
      </c>
      <c r="AF60" s="1"/>
      <c r="AG60" s="2">
        <f t="shared" si="45"/>
        <v>3881051</v>
      </c>
      <c r="AJ60" s="9">
        <v>1996</v>
      </c>
      <c r="AK60" s="1">
        <f t="shared" si="53"/>
        <v>26.90015474638286</v>
      </c>
      <c r="AL60" s="1">
        <f t="shared" si="54"/>
        <v>287.71569640933706</v>
      </c>
      <c r="AM60" s="1">
        <f t="shared" si="55"/>
        <v>0</v>
      </c>
      <c r="AN60" s="1">
        <f t="shared" si="56"/>
        <v>0</v>
      </c>
      <c r="AO60" s="1">
        <f t="shared" si="57"/>
        <v>10.467550593161201</v>
      </c>
      <c r="AP60" s="1"/>
      <c r="AQ60" s="1">
        <f t="shared" si="58"/>
        <v>60.88556939859847</v>
      </c>
      <c r="AR60" s="1">
        <f t="shared" si="59"/>
        <v>5.177680744205312</v>
      </c>
    </row>
    <row r="61" spans="1:44" ht="12.75">
      <c r="A61" s="9">
        <v>1997</v>
      </c>
      <c r="B61">
        <v>1099</v>
      </c>
      <c r="C61">
        <v>924</v>
      </c>
      <c r="D61">
        <v>0</v>
      </c>
      <c r="E61">
        <v>1</v>
      </c>
      <c r="F61">
        <v>1</v>
      </c>
      <c r="G61" s="2"/>
      <c r="H61" s="2">
        <f>H18-H39</f>
        <v>2177</v>
      </c>
      <c r="J61" s="9">
        <v>1997</v>
      </c>
      <c r="K61" s="2">
        <f t="shared" si="40"/>
        <v>1223</v>
      </c>
      <c r="L61" s="2">
        <f t="shared" si="40"/>
        <v>952</v>
      </c>
      <c r="M61" s="2">
        <f t="shared" si="40"/>
        <v>2</v>
      </c>
      <c r="N61" s="2">
        <f t="shared" si="40"/>
        <v>2177</v>
      </c>
      <c r="O61" s="2"/>
      <c r="P61" s="9">
        <f t="shared" si="44"/>
        <v>1997</v>
      </c>
      <c r="Q61" s="2">
        <f t="shared" si="46"/>
        <v>50.482315112540185</v>
      </c>
      <c r="R61" s="2">
        <f t="shared" si="47"/>
        <v>42.443729903536976</v>
      </c>
      <c r="S61" s="1">
        <f t="shared" si="48"/>
        <v>0</v>
      </c>
      <c r="T61" s="1">
        <f t="shared" si="49"/>
        <v>0.045934772622875514</v>
      </c>
      <c r="U61" s="1">
        <f t="shared" si="50"/>
        <v>0.045934772622875514</v>
      </c>
      <c r="V61" s="1">
        <f t="shared" si="51"/>
        <v>0</v>
      </c>
      <c r="W61" s="2">
        <f t="shared" si="52"/>
        <v>100</v>
      </c>
      <c r="Z61" s="9">
        <v>1997</v>
      </c>
      <c r="AA61" s="2">
        <f t="shared" si="45"/>
        <v>3567589</v>
      </c>
      <c r="AB61" s="2">
        <f t="shared" si="45"/>
        <v>279405</v>
      </c>
      <c r="AC61" s="1">
        <f t="shared" si="45"/>
        <v>5484</v>
      </c>
      <c r="AD61" s="1">
        <f t="shared" si="45"/>
        <v>24799</v>
      </c>
      <c r="AE61" s="1">
        <f t="shared" si="45"/>
        <v>30539</v>
      </c>
      <c r="AF61" s="1"/>
      <c r="AG61" s="2">
        <f t="shared" si="45"/>
        <v>3907816</v>
      </c>
      <c r="AJ61" s="9">
        <v>1997</v>
      </c>
      <c r="AK61" s="1">
        <f t="shared" si="53"/>
        <v>30.805117966223126</v>
      </c>
      <c r="AL61" s="1">
        <f t="shared" si="54"/>
        <v>330.70274332957536</v>
      </c>
      <c r="AM61" s="1">
        <f t="shared" si="55"/>
        <v>0</v>
      </c>
      <c r="AN61" s="1">
        <f t="shared" si="56"/>
        <v>4.032420662123473</v>
      </c>
      <c r="AO61" s="1">
        <f t="shared" si="57"/>
        <v>3.2745014571531486</v>
      </c>
      <c r="AP61" s="1"/>
      <c r="AQ61" s="1">
        <f t="shared" si="58"/>
        <v>55.70886653824029</v>
      </c>
      <c r="AR61" s="1">
        <f t="shared" si="59"/>
        <v>3.288283844661471</v>
      </c>
    </row>
    <row r="62" spans="1:44" ht="12.75">
      <c r="A62" s="9">
        <v>1998</v>
      </c>
      <c r="B62">
        <v>1019</v>
      </c>
      <c r="C62">
        <v>836</v>
      </c>
      <c r="D62">
        <v>0</v>
      </c>
      <c r="E62">
        <v>0</v>
      </c>
      <c r="F62">
        <v>4</v>
      </c>
      <c r="G62" s="2"/>
      <c r="H62" s="2">
        <f>H19-H40</f>
        <v>1974</v>
      </c>
      <c r="J62" s="9">
        <v>1998</v>
      </c>
      <c r="K62" s="2">
        <f t="shared" si="40"/>
        <v>1103</v>
      </c>
      <c r="L62" s="2">
        <f t="shared" si="40"/>
        <v>867</v>
      </c>
      <c r="M62" s="2">
        <f t="shared" si="40"/>
        <v>4</v>
      </c>
      <c r="N62" s="2">
        <f t="shared" si="40"/>
        <v>1974</v>
      </c>
      <c r="O62" s="2"/>
      <c r="P62" s="9">
        <f t="shared" si="44"/>
        <v>1998</v>
      </c>
      <c r="Q62" s="2">
        <f t="shared" si="46"/>
        <v>51.6210739614995</v>
      </c>
      <c r="R62" s="2">
        <f t="shared" si="47"/>
        <v>42.35055724417426</v>
      </c>
      <c r="S62" s="1">
        <f t="shared" si="48"/>
        <v>0</v>
      </c>
      <c r="T62" s="1">
        <f t="shared" si="49"/>
        <v>0</v>
      </c>
      <c r="U62" s="1">
        <f t="shared" si="50"/>
        <v>0.2026342451874367</v>
      </c>
      <c r="V62" s="1">
        <f t="shared" si="51"/>
        <v>0</v>
      </c>
      <c r="W62" s="2">
        <f t="shared" si="52"/>
        <v>100</v>
      </c>
      <c r="Z62" s="9">
        <v>1998</v>
      </c>
      <c r="AA62" s="2">
        <f t="shared" si="45"/>
        <v>3587639</v>
      </c>
      <c r="AB62" s="2">
        <f t="shared" si="45"/>
        <v>282287</v>
      </c>
      <c r="AC62" s="1">
        <f t="shared" si="45"/>
        <v>5387</v>
      </c>
      <c r="AD62" s="1">
        <f t="shared" si="45"/>
        <v>25940</v>
      </c>
      <c r="AE62" s="1">
        <f t="shared" si="45"/>
        <v>33057</v>
      </c>
      <c r="AF62" s="1"/>
      <c r="AG62" s="2">
        <f t="shared" si="45"/>
        <v>3934310</v>
      </c>
      <c r="AJ62" s="9">
        <v>1998</v>
      </c>
      <c r="AK62" s="1">
        <f t="shared" si="53"/>
        <v>28.403080688999086</v>
      </c>
      <c r="AL62" s="1">
        <f t="shared" si="54"/>
        <v>296.1524972811358</v>
      </c>
      <c r="AM62" s="1">
        <f t="shared" si="55"/>
        <v>0</v>
      </c>
      <c r="AN62" s="1">
        <f t="shared" si="56"/>
        <v>0</v>
      </c>
      <c r="AO62" s="1">
        <f t="shared" si="57"/>
        <v>12.100311583023263</v>
      </c>
      <c r="AP62" s="1"/>
      <c r="AQ62" s="1">
        <f t="shared" si="58"/>
        <v>50.173982223058175</v>
      </c>
      <c r="AR62" s="1">
        <f t="shared" si="59"/>
        <v>6.212723658051689</v>
      </c>
    </row>
    <row r="63" spans="1:44" ht="12.75">
      <c r="A63" s="9">
        <v>1999</v>
      </c>
      <c r="B63">
        <v>1175</v>
      </c>
      <c r="C63">
        <v>927</v>
      </c>
      <c r="D63">
        <v>0</v>
      </c>
      <c r="E63">
        <v>0</v>
      </c>
      <c r="F63">
        <v>6</v>
      </c>
      <c r="G63" s="2"/>
      <c r="H63" s="2">
        <f>H20-H41</f>
        <v>2274</v>
      </c>
      <c r="J63" s="9">
        <v>1999</v>
      </c>
      <c r="K63" s="2">
        <f t="shared" si="40"/>
        <v>1303</v>
      </c>
      <c r="L63" s="2">
        <f t="shared" si="40"/>
        <v>964</v>
      </c>
      <c r="M63" s="2">
        <f t="shared" si="40"/>
        <v>7</v>
      </c>
      <c r="N63" s="2">
        <f t="shared" si="40"/>
        <v>2274</v>
      </c>
      <c r="O63" s="2"/>
      <c r="P63" s="9">
        <f t="shared" si="44"/>
        <v>1999</v>
      </c>
      <c r="Q63" s="2">
        <f t="shared" si="46"/>
        <v>51.671064204045734</v>
      </c>
      <c r="R63" s="2">
        <f t="shared" si="47"/>
        <v>40.76517150395778</v>
      </c>
      <c r="S63" s="1">
        <f t="shared" si="48"/>
        <v>0</v>
      </c>
      <c r="T63" s="1">
        <f t="shared" si="49"/>
        <v>0</v>
      </c>
      <c r="U63" s="1">
        <f t="shared" si="50"/>
        <v>0.2638522427440633</v>
      </c>
      <c r="V63" s="1">
        <f t="shared" si="51"/>
        <v>0</v>
      </c>
      <c r="W63" s="2">
        <f t="shared" si="52"/>
        <v>100</v>
      </c>
      <c r="Z63" s="9">
        <v>1999</v>
      </c>
      <c r="AA63" s="2">
        <f t="shared" si="45"/>
        <v>3608321</v>
      </c>
      <c r="AB63" s="2">
        <f t="shared" si="45"/>
        <v>285381</v>
      </c>
      <c r="AC63" s="1">
        <f t="shared" si="45"/>
        <v>5342</v>
      </c>
      <c r="AD63" s="1">
        <f t="shared" si="45"/>
        <v>26459</v>
      </c>
      <c r="AE63" s="1">
        <f t="shared" si="45"/>
        <v>35322</v>
      </c>
      <c r="AF63" s="1"/>
      <c r="AG63" s="2">
        <f t="shared" si="45"/>
        <v>3960825</v>
      </c>
      <c r="AJ63" s="9">
        <v>1999</v>
      </c>
      <c r="AK63" s="1">
        <f t="shared" si="53"/>
        <v>32.563621695519885</v>
      </c>
      <c r="AL63" s="1">
        <f>(C63/AB63)*100000</f>
        <v>324.82891292692926</v>
      </c>
      <c r="AM63" s="1">
        <f>(D63/AC63)*100000</f>
        <v>0</v>
      </c>
      <c r="AN63" s="1">
        <f>(E63/AD63)*100000</f>
        <v>0</v>
      </c>
      <c r="AO63" s="1">
        <f>(F63/AE63)*100000</f>
        <v>16.986580601324953</v>
      </c>
      <c r="AP63" s="1"/>
      <c r="AQ63" s="1">
        <f t="shared" si="58"/>
        <v>57.412281532256536</v>
      </c>
      <c r="AR63" s="1">
        <f t="shared" si="59"/>
        <v>8.938813819406166</v>
      </c>
    </row>
    <row r="64" spans="1:23" s="4" customFormat="1" ht="12.75">
      <c r="A64" s="13" t="s">
        <v>14</v>
      </c>
      <c r="B64" s="21">
        <f>B21-B42</f>
        <v>18501</v>
      </c>
      <c r="C64" s="21">
        <f>C21-C42</f>
        <v>10565</v>
      </c>
      <c r="D64" s="4">
        <f>D21-D42</f>
        <v>7</v>
      </c>
      <c r="E64" s="4">
        <f>E21-E42</f>
        <v>1</v>
      </c>
      <c r="F64" s="4">
        <f>F21-F42</f>
        <v>27</v>
      </c>
      <c r="G64" s="4">
        <f>G21-G42</f>
        <v>0</v>
      </c>
      <c r="H64" s="21">
        <f>H21-H42</f>
        <v>29101</v>
      </c>
      <c r="J64" s="13" t="s">
        <v>14</v>
      </c>
      <c r="K64" s="21">
        <f t="shared" si="40"/>
        <v>18501</v>
      </c>
      <c r="L64" s="21">
        <f t="shared" si="40"/>
        <v>10565</v>
      </c>
      <c r="M64" s="21">
        <f t="shared" si="40"/>
        <v>35</v>
      </c>
      <c r="N64" s="21">
        <f t="shared" si="40"/>
        <v>29101</v>
      </c>
      <c r="O64" s="21"/>
      <c r="P64" s="13" t="str">
        <f t="shared" si="44"/>
        <v>Total</v>
      </c>
      <c r="Q64" s="21">
        <f t="shared" si="46"/>
        <v>63.5751348750902</v>
      </c>
      <c r="R64" s="21">
        <f t="shared" si="47"/>
        <v>36.30459434383698</v>
      </c>
      <c r="S64" s="23">
        <f t="shared" si="48"/>
        <v>0.024054156214563072</v>
      </c>
      <c r="T64" s="23">
        <f t="shared" si="49"/>
        <v>0.0034363080306518672</v>
      </c>
      <c r="U64" s="23">
        <f t="shared" si="50"/>
        <v>0.09278031682760043</v>
      </c>
      <c r="V64" s="23">
        <f t="shared" si="51"/>
        <v>0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KENTUCKY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KENTUCKY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KENTUCKY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KENTUCKY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26</v>
      </c>
      <c r="B68" s="19" t="s">
        <v>12</v>
      </c>
      <c r="C68" s="19" t="s">
        <v>13</v>
      </c>
      <c r="D68" s="19" t="s">
        <v>29</v>
      </c>
      <c r="E68" s="19" t="s">
        <v>30</v>
      </c>
      <c r="F68" s="19" t="s">
        <v>27</v>
      </c>
      <c r="G68" s="19" t="s">
        <v>28</v>
      </c>
      <c r="H68" s="19" t="s">
        <v>14</v>
      </c>
      <c r="J68" s="20" t="s">
        <v>26</v>
      </c>
      <c r="K68" s="19" t="s">
        <v>12</v>
      </c>
      <c r="L68" s="19" t="s">
        <v>13</v>
      </c>
      <c r="M68" s="19" t="s">
        <v>31</v>
      </c>
      <c r="N68" s="19" t="s">
        <v>14</v>
      </c>
      <c r="O68" s="2"/>
      <c r="Z68" s="20" t="s">
        <v>26</v>
      </c>
      <c r="AA68" s="19" t="s">
        <v>12</v>
      </c>
      <c r="AB68" s="19" t="s">
        <v>13</v>
      </c>
      <c r="AC68" s="19" t="s">
        <v>29</v>
      </c>
      <c r="AD68" s="19" t="s">
        <v>30</v>
      </c>
      <c r="AE68" s="19" t="s">
        <v>27</v>
      </c>
      <c r="AF68" s="19" t="s">
        <v>28</v>
      </c>
      <c r="AG68" s="19" t="s">
        <v>14</v>
      </c>
      <c r="AJ68" s="20" t="s">
        <v>26</v>
      </c>
      <c r="AK68" s="19" t="s">
        <v>12</v>
      </c>
      <c r="AL68" s="19" t="s">
        <v>13</v>
      </c>
      <c r="AM68" s="19" t="s">
        <v>29</v>
      </c>
      <c r="AN68" s="19" t="s">
        <v>30</v>
      </c>
      <c r="AO68" s="19" t="s">
        <v>27</v>
      </c>
      <c r="AP68" s="19" t="s">
        <v>28</v>
      </c>
      <c r="AQ68" s="19" t="s">
        <v>14</v>
      </c>
      <c r="AR68" s="19" t="s">
        <v>31</v>
      </c>
    </row>
    <row r="69" spans="1:44" ht="12.75">
      <c r="A69" s="9">
        <v>1983</v>
      </c>
      <c r="B69" s="2">
        <v>372</v>
      </c>
      <c r="C69" s="2">
        <v>167</v>
      </c>
      <c r="D69" s="2"/>
      <c r="E69" s="2"/>
      <c r="F69" s="2"/>
      <c r="G69" s="2"/>
      <c r="H69" s="2">
        <f>SUM(B69:G69)</f>
        <v>539</v>
      </c>
      <c r="J69" s="9">
        <v>1983</v>
      </c>
      <c r="K69" s="2">
        <f>B69</f>
        <v>372</v>
      </c>
      <c r="L69" s="2">
        <f>C69</f>
        <v>167</v>
      </c>
      <c r="M69" s="2">
        <f aca="true" t="shared" si="60" ref="M69:M86">N69-K69-L69</f>
        <v>0</v>
      </c>
      <c r="N69" s="2">
        <f>H69</f>
        <v>539</v>
      </c>
      <c r="O69" s="2"/>
      <c r="Z69" s="9">
        <v>1983</v>
      </c>
      <c r="AA69" s="2">
        <f>AA47</f>
        <v>3392770</v>
      </c>
      <c r="AB69" s="2">
        <f aca="true" t="shared" si="61" ref="AB69:AG69">AB47</f>
        <v>259311</v>
      </c>
      <c r="AC69" s="1">
        <f t="shared" si="61"/>
        <v>3936</v>
      </c>
      <c r="AD69" s="1">
        <f t="shared" si="61"/>
        <v>13019</v>
      </c>
      <c r="AE69" s="1">
        <f t="shared" si="61"/>
        <v>25451</v>
      </c>
      <c r="AF69" s="1"/>
      <c r="AG69" s="2">
        <f t="shared" si="61"/>
        <v>3694487</v>
      </c>
      <c r="AJ69" s="9">
        <v>1983</v>
      </c>
      <c r="AK69" s="1">
        <f aca="true" t="shared" si="62" ref="AK69:AO72">(B69/AA69)*100000</f>
        <v>10.964492140640244</v>
      </c>
      <c r="AL69" s="1">
        <f t="shared" si="62"/>
        <v>64.4014330282942</v>
      </c>
      <c r="AM69" s="1">
        <f t="shared" si="62"/>
        <v>0</v>
      </c>
      <c r="AN69" s="1">
        <f t="shared" si="62"/>
        <v>0</v>
      </c>
      <c r="AO69" s="1">
        <f t="shared" si="62"/>
        <v>0</v>
      </c>
      <c r="AP69" s="1"/>
      <c r="AQ69" s="1">
        <f>(H69/AG69)*100000</f>
        <v>14.58930563296068</v>
      </c>
      <c r="AR69" s="1">
        <f>(SUM(D69:F69)/SUM(AC69:AE69))*100000</f>
        <v>0</v>
      </c>
    </row>
    <row r="70" spans="1:44" ht="12.75">
      <c r="A70" s="9">
        <v>1984</v>
      </c>
      <c r="B70" s="2">
        <v>596</v>
      </c>
      <c r="C70" s="2">
        <v>274</v>
      </c>
      <c r="D70" s="2"/>
      <c r="E70" s="2"/>
      <c r="F70" s="2"/>
      <c r="G70" s="2"/>
      <c r="H70" s="2">
        <f>SUM(B70:G70)</f>
        <v>870</v>
      </c>
      <c r="J70" s="9">
        <v>1984</v>
      </c>
      <c r="K70" s="2">
        <f aca="true" t="shared" si="63" ref="K70:K85">B70</f>
        <v>596</v>
      </c>
      <c r="L70" s="2">
        <f aca="true" t="shared" si="64" ref="L70:L85">C70</f>
        <v>274</v>
      </c>
      <c r="M70" s="2">
        <f>N70-K70-L70</f>
        <v>0</v>
      </c>
      <c r="N70" s="2">
        <f>H70</f>
        <v>870</v>
      </c>
      <c r="O70" s="2"/>
      <c r="Z70" s="9">
        <v>1984</v>
      </c>
      <c r="AA70" s="2">
        <f aca="true" t="shared" si="65" ref="AA70:AG85">AA48</f>
        <v>3394068</v>
      </c>
      <c r="AB70" s="2">
        <f t="shared" si="65"/>
        <v>258887</v>
      </c>
      <c r="AC70" s="1">
        <f t="shared" si="65"/>
        <v>4091</v>
      </c>
      <c r="AD70" s="1">
        <f t="shared" si="65"/>
        <v>13502</v>
      </c>
      <c r="AE70" s="1">
        <f t="shared" si="65"/>
        <v>24905</v>
      </c>
      <c r="AF70" s="1"/>
      <c r="AG70" s="2">
        <f t="shared" si="65"/>
        <v>3695453</v>
      </c>
      <c r="AJ70" s="9">
        <v>1984</v>
      </c>
      <c r="AK70" s="1">
        <f t="shared" si="62"/>
        <v>17.560048885290453</v>
      </c>
      <c r="AL70" s="1">
        <f t="shared" si="62"/>
        <v>105.83768207750872</v>
      </c>
      <c r="AM70" s="1">
        <f t="shared" si="62"/>
        <v>0</v>
      </c>
      <c r="AN70" s="1">
        <f t="shared" si="62"/>
        <v>0</v>
      </c>
      <c r="AO70" s="1">
        <f t="shared" si="62"/>
        <v>0</v>
      </c>
      <c r="AP70" s="1"/>
      <c r="AQ70" s="1">
        <f>(H70/AG70)*100000</f>
        <v>23.54244526990331</v>
      </c>
      <c r="AR70" s="1">
        <f>(SUM(D70:F70)/SUM(AC70:AE70))*100000</f>
        <v>0</v>
      </c>
    </row>
    <row r="71" spans="1:44" ht="12.75">
      <c r="A71" s="9">
        <v>1985</v>
      </c>
      <c r="B71" s="2">
        <v>639</v>
      </c>
      <c r="C71" s="2">
        <v>299</v>
      </c>
      <c r="D71" s="2"/>
      <c r="E71" s="2"/>
      <c r="F71" s="2"/>
      <c r="G71" s="2"/>
      <c r="H71" s="2">
        <f>SUM(B71:G71)</f>
        <v>938</v>
      </c>
      <c r="J71" s="9">
        <v>1985</v>
      </c>
      <c r="K71" s="2">
        <f t="shared" si="63"/>
        <v>639</v>
      </c>
      <c r="L71" s="2">
        <f t="shared" si="64"/>
        <v>299</v>
      </c>
      <c r="M71" s="2">
        <f>N71-K71-L71</f>
        <v>0</v>
      </c>
      <c r="N71" s="2">
        <f>H71</f>
        <v>938</v>
      </c>
      <c r="Z71" s="9">
        <v>1985</v>
      </c>
      <c r="AA71" s="2">
        <f t="shared" si="65"/>
        <v>3392463</v>
      </c>
      <c r="AB71" s="2">
        <f t="shared" si="65"/>
        <v>259266</v>
      </c>
      <c r="AC71" s="1">
        <f t="shared" si="65"/>
        <v>4390</v>
      </c>
      <c r="AD71" s="1">
        <f t="shared" si="65"/>
        <v>14373</v>
      </c>
      <c r="AE71" s="1">
        <f t="shared" si="65"/>
        <v>24341</v>
      </c>
      <c r="AF71" s="1"/>
      <c r="AG71" s="2">
        <f t="shared" si="65"/>
        <v>3694833</v>
      </c>
      <c r="AJ71" s="9">
        <v>1985</v>
      </c>
      <c r="AK71" s="1">
        <f t="shared" si="62"/>
        <v>18.835872344075675</v>
      </c>
      <c r="AL71" s="1">
        <f t="shared" si="62"/>
        <v>115.32557296367438</v>
      </c>
      <c r="AM71" s="1">
        <f t="shared" si="62"/>
        <v>0</v>
      </c>
      <c r="AN71" s="1">
        <f t="shared" si="62"/>
        <v>0</v>
      </c>
      <c r="AO71" s="1">
        <f t="shared" si="62"/>
        <v>0</v>
      </c>
      <c r="AP71" s="1"/>
      <c r="AQ71" s="1">
        <f>(H71/AG71)*100000</f>
        <v>25.386803679625032</v>
      </c>
      <c r="AR71" s="1">
        <f>(SUM(D71:F71)/SUM(AC71:AE71))*100000</f>
        <v>0</v>
      </c>
    </row>
    <row r="72" spans="1:44" ht="12.75">
      <c r="A72" s="9">
        <v>1986</v>
      </c>
      <c r="B72" s="2">
        <v>652</v>
      </c>
      <c r="C72" s="2">
        <v>308</v>
      </c>
      <c r="D72" s="2"/>
      <c r="E72" s="2"/>
      <c r="F72" s="2"/>
      <c r="G72" s="2"/>
      <c r="H72" s="2">
        <f>SUM(B72:G72)</f>
        <v>960</v>
      </c>
      <c r="J72" s="9">
        <v>1986</v>
      </c>
      <c r="K72" s="2">
        <f t="shared" si="63"/>
        <v>652</v>
      </c>
      <c r="L72" s="2">
        <f t="shared" si="64"/>
        <v>308</v>
      </c>
      <c r="M72" s="2">
        <f t="shared" si="60"/>
        <v>0</v>
      </c>
      <c r="N72" s="2">
        <f aca="true" t="shared" si="66" ref="N72:N85">H72</f>
        <v>960</v>
      </c>
      <c r="Z72" s="9">
        <v>1986</v>
      </c>
      <c r="AA72" s="2">
        <f t="shared" si="65"/>
        <v>3385583</v>
      </c>
      <c r="AB72" s="2">
        <f t="shared" si="65"/>
        <v>258981</v>
      </c>
      <c r="AC72" s="1">
        <f t="shared" si="65"/>
        <v>4580</v>
      </c>
      <c r="AD72" s="1">
        <f t="shared" si="65"/>
        <v>14923</v>
      </c>
      <c r="AE72" s="1">
        <f t="shared" si="65"/>
        <v>23752</v>
      </c>
      <c r="AF72" s="1"/>
      <c r="AG72" s="2">
        <f t="shared" si="65"/>
        <v>3687819</v>
      </c>
      <c r="AJ72" s="9">
        <v>1986</v>
      </c>
      <c r="AK72" s="1">
        <f t="shared" si="62"/>
        <v>19.25813072667248</v>
      </c>
      <c r="AL72" s="1">
        <f t="shared" si="62"/>
        <v>118.92764334063116</v>
      </c>
      <c r="AM72" s="1">
        <f t="shared" si="62"/>
        <v>0</v>
      </c>
      <c r="AN72" s="1">
        <f t="shared" si="62"/>
        <v>0</v>
      </c>
      <c r="AO72" s="1">
        <f t="shared" si="62"/>
        <v>0</v>
      </c>
      <c r="AP72" s="1"/>
      <c r="AQ72" s="1">
        <f>(H72/AG72)*100000</f>
        <v>26.031646347068552</v>
      </c>
      <c r="AR72" s="1">
        <f>(SUM(D72:F72)/SUM(AC72:AE72))*100000</f>
        <v>0</v>
      </c>
    </row>
    <row r="73" spans="1:44" ht="12.75">
      <c r="A73" s="9">
        <v>1987</v>
      </c>
      <c r="B73" s="2">
        <v>537</v>
      </c>
      <c r="C73" s="2">
        <v>293</v>
      </c>
      <c r="D73" s="2"/>
      <c r="E73" s="2"/>
      <c r="F73" s="2">
        <v>1</v>
      </c>
      <c r="G73" s="2"/>
      <c r="H73" s="2">
        <f aca="true" t="shared" si="67" ref="H73:H86">SUM(B73:G73)</f>
        <v>831</v>
      </c>
      <c r="J73" s="9">
        <v>1987</v>
      </c>
      <c r="K73" s="2">
        <f t="shared" si="63"/>
        <v>537</v>
      </c>
      <c r="L73" s="2">
        <f t="shared" si="64"/>
        <v>293</v>
      </c>
      <c r="M73" s="2">
        <f t="shared" si="60"/>
        <v>1</v>
      </c>
      <c r="N73" s="2">
        <f t="shared" si="66"/>
        <v>831</v>
      </c>
      <c r="Z73" s="9">
        <v>1987</v>
      </c>
      <c r="AA73" s="2">
        <f t="shared" si="65"/>
        <v>3380795</v>
      </c>
      <c r="AB73" s="2">
        <f t="shared" si="65"/>
        <v>259130</v>
      </c>
      <c r="AC73" s="1">
        <f t="shared" si="65"/>
        <v>4778</v>
      </c>
      <c r="AD73" s="1">
        <f t="shared" si="65"/>
        <v>15403</v>
      </c>
      <c r="AE73" s="1">
        <f t="shared" si="65"/>
        <v>23226</v>
      </c>
      <c r="AF73" s="1"/>
      <c r="AG73" s="2">
        <f t="shared" si="65"/>
        <v>3683332</v>
      </c>
      <c r="AJ73" s="9">
        <v>1987</v>
      </c>
      <c r="AK73" s="1">
        <f aca="true" t="shared" si="68" ref="AK73:AK85">(B73/AA73)*100000</f>
        <v>15.883837973021137</v>
      </c>
      <c r="AL73" s="1">
        <f aca="true" t="shared" si="69" ref="AL73:AL84">(C73/AB73)*100000</f>
        <v>113.0706595145294</v>
      </c>
      <c r="AM73" s="1">
        <f aca="true" t="shared" si="70" ref="AM73:AM84">(D73/AC73)*100000</f>
        <v>0</v>
      </c>
      <c r="AN73" s="1">
        <f aca="true" t="shared" si="71" ref="AN73:AN84">(E73/AD73)*100000</f>
        <v>0</v>
      </c>
      <c r="AO73" s="1">
        <f aca="true" t="shared" si="72" ref="AO73:AO84">(F73/AE73)*100000</f>
        <v>4.30551967622492</v>
      </c>
      <c r="AP73" s="1"/>
      <c r="AQ73" s="1">
        <f aca="true" t="shared" si="73" ref="AQ73:AQ85">(H73/AG73)*100000</f>
        <v>22.561094139762584</v>
      </c>
      <c r="AR73" s="1">
        <f aca="true" t="shared" si="74" ref="AR73:AR85">(SUM(D73:F73)/SUM(AC73:AE73))*100000</f>
        <v>2.303775888681549</v>
      </c>
    </row>
    <row r="74" spans="1:44" ht="12.75">
      <c r="A74" s="9">
        <v>1988</v>
      </c>
      <c r="B74" s="2">
        <v>862</v>
      </c>
      <c r="C74" s="2">
        <v>383</v>
      </c>
      <c r="D74" s="2"/>
      <c r="E74" s="2"/>
      <c r="F74" s="2"/>
      <c r="G74" s="2"/>
      <c r="H74" s="2">
        <f t="shared" si="67"/>
        <v>1245</v>
      </c>
      <c r="J74" s="9">
        <v>1988</v>
      </c>
      <c r="K74" s="2">
        <f t="shared" si="63"/>
        <v>862</v>
      </c>
      <c r="L74" s="2">
        <f t="shared" si="64"/>
        <v>383</v>
      </c>
      <c r="M74" s="2">
        <f t="shared" si="60"/>
        <v>0</v>
      </c>
      <c r="N74" s="2">
        <f t="shared" si="66"/>
        <v>1245</v>
      </c>
      <c r="Z74" s="9">
        <v>1988</v>
      </c>
      <c r="AA74" s="2">
        <f t="shared" si="65"/>
        <v>3376530</v>
      </c>
      <c r="AB74" s="2">
        <f t="shared" si="65"/>
        <v>259577</v>
      </c>
      <c r="AC74" s="1">
        <f t="shared" si="65"/>
        <v>5054</v>
      </c>
      <c r="AD74" s="1">
        <f t="shared" si="65"/>
        <v>16087</v>
      </c>
      <c r="AE74" s="1">
        <f t="shared" si="65"/>
        <v>22762</v>
      </c>
      <c r="AF74" s="1"/>
      <c r="AG74" s="2">
        <f t="shared" si="65"/>
        <v>3680010</v>
      </c>
      <c r="AJ74" s="9">
        <v>1988</v>
      </c>
      <c r="AK74" s="1">
        <f t="shared" si="68"/>
        <v>25.529167518132525</v>
      </c>
      <c r="AL74" s="1">
        <f t="shared" si="69"/>
        <v>147.54774113268894</v>
      </c>
      <c r="AM74" s="1">
        <f t="shared" si="70"/>
        <v>0</v>
      </c>
      <c r="AN74" s="1">
        <f t="shared" si="71"/>
        <v>0</v>
      </c>
      <c r="AO74" s="1">
        <f t="shared" si="72"/>
        <v>0</v>
      </c>
      <c r="AP74" s="1"/>
      <c r="AQ74" s="1">
        <f t="shared" si="73"/>
        <v>33.831429805897265</v>
      </c>
      <c r="AR74" s="1">
        <f t="shared" si="74"/>
        <v>0</v>
      </c>
    </row>
    <row r="75" spans="1:44" ht="12.75">
      <c r="A75" s="9">
        <v>1989</v>
      </c>
      <c r="B75" s="2">
        <v>792</v>
      </c>
      <c r="C75" s="2">
        <v>437</v>
      </c>
      <c r="D75" s="2"/>
      <c r="E75" s="2"/>
      <c r="F75" s="2"/>
      <c r="G75" s="2"/>
      <c r="H75" s="2">
        <f t="shared" si="67"/>
        <v>1229</v>
      </c>
      <c r="J75" s="9">
        <v>1989</v>
      </c>
      <c r="K75" s="2">
        <f t="shared" si="63"/>
        <v>792</v>
      </c>
      <c r="L75" s="2">
        <f t="shared" si="64"/>
        <v>437</v>
      </c>
      <c r="M75" s="2">
        <f t="shared" si="60"/>
        <v>0</v>
      </c>
      <c r="N75" s="2">
        <f t="shared" si="66"/>
        <v>1229</v>
      </c>
      <c r="Z75" s="9">
        <v>1989</v>
      </c>
      <c r="AA75" s="2">
        <f t="shared" si="65"/>
        <v>3372584</v>
      </c>
      <c r="AB75" s="2">
        <f t="shared" si="65"/>
        <v>260359</v>
      </c>
      <c r="AC75" s="1">
        <f t="shared" si="65"/>
        <v>5328</v>
      </c>
      <c r="AD75" s="1">
        <f t="shared" si="65"/>
        <v>16787</v>
      </c>
      <c r="AE75" s="1">
        <f t="shared" si="65"/>
        <v>22255</v>
      </c>
      <c r="AF75" s="1"/>
      <c r="AG75" s="2">
        <f t="shared" si="65"/>
        <v>3677313</v>
      </c>
      <c r="AJ75" s="9">
        <v>1989</v>
      </c>
      <c r="AK75" s="1">
        <f t="shared" si="68"/>
        <v>23.4834773574209</v>
      </c>
      <c r="AL75" s="1">
        <f t="shared" si="69"/>
        <v>167.84516763392085</v>
      </c>
      <c r="AM75" s="1">
        <f t="shared" si="70"/>
        <v>0</v>
      </c>
      <c r="AN75" s="1">
        <f t="shared" si="71"/>
        <v>0</v>
      </c>
      <c r="AO75" s="1">
        <f t="shared" si="72"/>
        <v>0</v>
      </c>
      <c r="AP75" s="1"/>
      <c r="AQ75" s="1">
        <f t="shared" si="73"/>
        <v>33.421142013203664</v>
      </c>
      <c r="AR75" s="1">
        <f t="shared" si="74"/>
        <v>0</v>
      </c>
    </row>
    <row r="76" spans="1:44" ht="12.75">
      <c r="A76" s="9">
        <v>1990</v>
      </c>
      <c r="B76" s="2">
        <v>863</v>
      </c>
      <c r="C76" s="2">
        <v>427</v>
      </c>
      <c r="D76" s="2"/>
      <c r="E76" s="2"/>
      <c r="F76" s="2"/>
      <c r="G76" s="2"/>
      <c r="H76" s="2">
        <f t="shared" si="67"/>
        <v>1290</v>
      </c>
      <c r="J76" s="9">
        <v>1990</v>
      </c>
      <c r="K76" s="2">
        <f t="shared" si="63"/>
        <v>863</v>
      </c>
      <c r="L76" s="2">
        <f t="shared" si="64"/>
        <v>427</v>
      </c>
      <c r="M76" s="2">
        <f t="shared" si="60"/>
        <v>0</v>
      </c>
      <c r="N76" s="2">
        <f t="shared" si="66"/>
        <v>1290</v>
      </c>
      <c r="Z76" s="9">
        <v>1990</v>
      </c>
      <c r="AA76" s="2">
        <f t="shared" si="65"/>
        <v>3384837</v>
      </c>
      <c r="AB76" s="2">
        <f t="shared" si="65"/>
        <v>262664</v>
      </c>
      <c r="AC76" s="1">
        <f t="shared" si="65"/>
        <v>5536</v>
      </c>
      <c r="AD76" s="1">
        <f t="shared" si="65"/>
        <v>17424</v>
      </c>
      <c r="AE76" s="1">
        <f t="shared" si="65"/>
        <v>22123</v>
      </c>
      <c r="AF76" s="1"/>
      <c r="AG76" s="2">
        <f t="shared" si="65"/>
        <v>3692584</v>
      </c>
      <c r="AJ76" s="9">
        <v>1990</v>
      </c>
      <c r="AK76" s="1">
        <f t="shared" si="68"/>
        <v>25.496057860393275</v>
      </c>
      <c r="AL76" s="1">
        <f t="shared" si="69"/>
        <v>162.56510218377852</v>
      </c>
      <c r="AM76" s="1">
        <f t="shared" si="70"/>
        <v>0</v>
      </c>
      <c r="AN76" s="1">
        <f t="shared" si="71"/>
        <v>0</v>
      </c>
      <c r="AO76" s="1">
        <f t="shared" si="72"/>
        <v>0</v>
      </c>
      <c r="AP76" s="1"/>
      <c r="AQ76" s="1">
        <f t="shared" si="73"/>
        <v>34.934885706052995</v>
      </c>
      <c r="AR76" s="1">
        <f t="shared" si="74"/>
        <v>0</v>
      </c>
    </row>
    <row r="77" spans="1:44" ht="12.75">
      <c r="A77" s="9">
        <v>1991</v>
      </c>
      <c r="B77" s="2">
        <v>2134</v>
      </c>
      <c r="C77" s="2">
        <v>954</v>
      </c>
      <c r="D77" s="2"/>
      <c r="E77" s="2"/>
      <c r="F77" s="2"/>
      <c r="G77" s="2"/>
      <c r="H77" s="2">
        <f t="shared" si="67"/>
        <v>3088</v>
      </c>
      <c r="J77" s="9">
        <v>1991</v>
      </c>
      <c r="K77" s="2">
        <f t="shared" si="63"/>
        <v>2134</v>
      </c>
      <c r="L77" s="2">
        <f t="shared" si="64"/>
        <v>954</v>
      </c>
      <c r="M77" s="2">
        <f t="shared" si="60"/>
        <v>0</v>
      </c>
      <c r="N77" s="2">
        <f t="shared" si="66"/>
        <v>3088</v>
      </c>
      <c r="Z77" s="9">
        <v>1991</v>
      </c>
      <c r="AA77" s="2">
        <f t="shared" si="65"/>
        <v>3404321</v>
      </c>
      <c r="AB77" s="2">
        <f t="shared" si="65"/>
        <v>264279</v>
      </c>
      <c r="AC77" s="1">
        <f t="shared" si="65"/>
        <v>5327</v>
      </c>
      <c r="AD77" s="1">
        <f t="shared" si="65"/>
        <v>18271</v>
      </c>
      <c r="AE77" s="1">
        <f t="shared" si="65"/>
        <v>22488</v>
      </c>
      <c r="AF77" s="1"/>
      <c r="AG77" s="2">
        <f t="shared" si="65"/>
        <v>3714686</v>
      </c>
      <c r="AJ77" s="9">
        <v>1991</v>
      </c>
      <c r="AK77" s="1">
        <f t="shared" si="68"/>
        <v>62.68504057049849</v>
      </c>
      <c r="AL77" s="1">
        <f t="shared" si="69"/>
        <v>360.98214387068214</v>
      </c>
      <c r="AM77" s="1">
        <f t="shared" si="70"/>
        <v>0</v>
      </c>
      <c r="AN77" s="1">
        <f t="shared" si="71"/>
        <v>0</v>
      </c>
      <c r="AO77" s="1">
        <f t="shared" si="72"/>
        <v>0</v>
      </c>
      <c r="AP77" s="1"/>
      <c r="AQ77" s="1">
        <f t="shared" si="73"/>
        <v>83.12950273589746</v>
      </c>
      <c r="AR77" s="1">
        <f t="shared" si="74"/>
        <v>0</v>
      </c>
    </row>
    <row r="78" spans="1:44" ht="12.75">
      <c r="A78" s="9">
        <v>1992</v>
      </c>
      <c r="B78" s="2">
        <v>3201</v>
      </c>
      <c r="C78" s="2">
        <v>1435</v>
      </c>
      <c r="D78" s="2">
        <v>8</v>
      </c>
      <c r="E78" s="2"/>
      <c r="F78" s="2">
        <v>7</v>
      </c>
      <c r="G78" s="2"/>
      <c r="H78" s="2">
        <f t="shared" si="67"/>
        <v>4651</v>
      </c>
      <c r="J78" s="9">
        <v>1992</v>
      </c>
      <c r="K78" s="2">
        <f t="shared" si="63"/>
        <v>3201</v>
      </c>
      <c r="L78" s="2">
        <f t="shared" si="64"/>
        <v>1435</v>
      </c>
      <c r="M78" s="2">
        <f t="shared" si="60"/>
        <v>15</v>
      </c>
      <c r="N78" s="2">
        <f t="shared" si="66"/>
        <v>4651</v>
      </c>
      <c r="Z78" s="9">
        <v>1992</v>
      </c>
      <c r="AA78" s="2">
        <f t="shared" si="65"/>
        <v>3439992</v>
      </c>
      <c r="AB78" s="2">
        <f t="shared" si="65"/>
        <v>268656</v>
      </c>
      <c r="AC78" s="1">
        <f t="shared" si="65"/>
        <v>5316</v>
      </c>
      <c r="AD78" s="1">
        <f t="shared" si="65"/>
        <v>19003</v>
      </c>
      <c r="AE78" s="1">
        <f t="shared" si="65"/>
        <v>23391</v>
      </c>
      <c r="AF78" s="1"/>
      <c r="AG78" s="2">
        <f t="shared" si="65"/>
        <v>3756358</v>
      </c>
      <c r="AJ78" s="9">
        <v>1992</v>
      </c>
      <c r="AK78" s="1">
        <f t="shared" si="68"/>
        <v>93.05254198265577</v>
      </c>
      <c r="AL78" s="1">
        <f t="shared" si="69"/>
        <v>534.1403132630576</v>
      </c>
      <c r="AM78" s="1">
        <f t="shared" si="70"/>
        <v>150.48908954100827</v>
      </c>
      <c r="AN78" s="1">
        <f t="shared" si="71"/>
        <v>0</v>
      </c>
      <c r="AO78" s="1">
        <f t="shared" si="72"/>
        <v>29.926039929887562</v>
      </c>
      <c r="AP78" s="1"/>
      <c r="AQ78" s="1">
        <f t="shared" si="73"/>
        <v>123.81673951204863</v>
      </c>
      <c r="AR78" s="1">
        <f t="shared" si="74"/>
        <v>31.439949696080486</v>
      </c>
    </row>
    <row r="79" spans="1:44" ht="12.75">
      <c r="A79" s="9">
        <v>1993</v>
      </c>
      <c r="B79" s="2">
        <v>943</v>
      </c>
      <c r="C79" s="2">
        <v>582</v>
      </c>
      <c r="D79" s="2"/>
      <c r="E79" s="2"/>
      <c r="F79" s="2"/>
      <c r="G79" s="2"/>
      <c r="H79" s="2">
        <f t="shared" si="67"/>
        <v>1525</v>
      </c>
      <c r="J79" s="9">
        <v>1993</v>
      </c>
      <c r="K79" s="2">
        <f t="shared" si="63"/>
        <v>943</v>
      </c>
      <c r="L79" s="2">
        <f t="shared" si="64"/>
        <v>582</v>
      </c>
      <c r="M79" s="2">
        <f t="shared" si="60"/>
        <v>0</v>
      </c>
      <c r="N79" s="2">
        <f t="shared" si="66"/>
        <v>1525</v>
      </c>
      <c r="Z79" s="9">
        <v>1993</v>
      </c>
      <c r="AA79" s="2">
        <f t="shared" si="65"/>
        <v>3472331</v>
      </c>
      <c r="AB79" s="2">
        <f t="shared" si="65"/>
        <v>269503</v>
      </c>
      <c r="AC79" s="1">
        <f t="shared" si="65"/>
        <v>5287</v>
      </c>
      <c r="AD79" s="1">
        <f t="shared" si="65"/>
        <v>20301</v>
      </c>
      <c r="AE79" s="1">
        <f t="shared" si="65"/>
        <v>24866</v>
      </c>
      <c r="AF79" s="1"/>
      <c r="AG79" s="2">
        <f t="shared" si="65"/>
        <v>3792288</v>
      </c>
      <c r="AJ79" s="9">
        <v>1993</v>
      </c>
      <c r="AK79" s="1">
        <f t="shared" si="68"/>
        <v>27.157549208298402</v>
      </c>
      <c r="AL79" s="1">
        <f t="shared" si="69"/>
        <v>215.95306916806118</v>
      </c>
      <c r="AM79" s="1">
        <f t="shared" si="70"/>
        <v>0</v>
      </c>
      <c r="AN79" s="1">
        <f t="shared" si="71"/>
        <v>0</v>
      </c>
      <c r="AO79" s="1">
        <f t="shared" si="72"/>
        <v>0</v>
      </c>
      <c r="AP79" s="1"/>
      <c r="AQ79" s="1">
        <f t="shared" si="73"/>
        <v>40.2131905593668</v>
      </c>
      <c r="AR79" s="1">
        <f t="shared" si="74"/>
        <v>0</v>
      </c>
    </row>
    <row r="80" spans="1:44" ht="12.75">
      <c r="A80" s="9">
        <v>1994</v>
      </c>
      <c r="B80" s="2">
        <v>990</v>
      </c>
      <c r="C80" s="2">
        <v>687</v>
      </c>
      <c r="D80" s="2"/>
      <c r="E80" s="2"/>
      <c r="F80" s="2"/>
      <c r="G80" s="2"/>
      <c r="H80" s="2">
        <f t="shared" si="67"/>
        <v>1677</v>
      </c>
      <c r="J80" s="9">
        <v>1994</v>
      </c>
      <c r="K80" s="2">
        <f t="shared" si="63"/>
        <v>990</v>
      </c>
      <c r="L80" s="2">
        <f t="shared" si="64"/>
        <v>687</v>
      </c>
      <c r="M80" s="2">
        <f t="shared" si="60"/>
        <v>0</v>
      </c>
      <c r="N80" s="2">
        <f t="shared" si="66"/>
        <v>1677</v>
      </c>
      <c r="Z80" s="9">
        <v>1994</v>
      </c>
      <c r="AA80" s="2">
        <f t="shared" si="65"/>
        <v>3498434</v>
      </c>
      <c r="AB80" s="2">
        <f t="shared" si="65"/>
        <v>272283</v>
      </c>
      <c r="AC80" s="1">
        <f t="shared" si="65"/>
        <v>5332</v>
      </c>
      <c r="AD80" s="1">
        <f t="shared" si="65"/>
        <v>21421</v>
      </c>
      <c r="AE80" s="1">
        <f t="shared" si="65"/>
        <v>25745</v>
      </c>
      <c r="AF80" s="1"/>
      <c r="AG80" s="2">
        <f t="shared" si="65"/>
        <v>3823215</v>
      </c>
      <c r="AJ80" s="9">
        <v>1994</v>
      </c>
      <c r="AK80" s="1">
        <f t="shared" si="68"/>
        <v>28.29837578756667</v>
      </c>
      <c r="AL80" s="1">
        <f t="shared" si="69"/>
        <v>252.3110146428532</v>
      </c>
      <c r="AM80" s="1">
        <f t="shared" si="70"/>
        <v>0</v>
      </c>
      <c r="AN80" s="1">
        <f t="shared" si="71"/>
        <v>0</v>
      </c>
      <c r="AO80" s="1">
        <f t="shared" si="72"/>
        <v>0</v>
      </c>
      <c r="AP80" s="1"/>
      <c r="AQ80" s="1">
        <f t="shared" si="73"/>
        <v>43.86360693813976</v>
      </c>
      <c r="AR80" s="1">
        <f t="shared" si="74"/>
        <v>0</v>
      </c>
    </row>
    <row r="81" spans="1:44" ht="12.75">
      <c r="A81" s="9">
        <v>1995</v>
      </c>
      <c r="B81" s="2">
        <v>1121</v>
      </c>
      <c r="C81" s="2">
        <v>740</v>
      </c>
      <c r="D81" s="2"/>
      <c r="E81" s="2"/>
      <c r="F81" s="2">
        <v>1</v>
      </c>
      <c r="G81" s="2"/>
      <c r="H81" s="2">
        <f t="shared" si="67"/>
        <v>1862</v>
      </c>
      <c r="J81" s="9">
        <v>1995</v>
      </c>
      <c r="K81" s="2">
        <f t="shared" si="63"/>
        <v>1121</v>
      </c>
      <c r="L81" s="2">
        <f t="shared" si="64"/>
        <v>740</v>
      </c>
      <c r="M81" s="2">
        <f t="shared" si="60"/>
        <v>1</v>
      </c>
      <c r="N81" s="2">
        <f t="shared" si="66"/>
        <v>1862</v>
      </c>
      <c r="Z81" s="9">
        <v>1995</v>
      </c>
      <c r="AA81" s="2">
        <f t="shared" si="65"/>
        <v>3526085</v>
      </c>
      <c r="AB81" s="2">
        <f t="shared" si="65"/>
        <v>274611</v>
      </c>
      <c r="AC81" s="1">
        <f t="shared" si="65"/>
        <v>5386</v>
      </c>
      <c r="AD81" s="1">
        <f t="shared" si="65"/>
        <v>22477</v>
      </c>
      <c r="AE81" s="1">
        <f t="shared" si="65"/>
        <v>26689</v>
      </c>
      <c r="AF81" s="1"/>
      <c r="AG81" s="2">
        <f t="shared" si="65"/>
        <v>3855248</v>
      </c>
      <c r="AJ81" s="9">
        <v>1995</v>
      </c>
      <c r="AK81" s="1">
        <f t="shared" si="68"/>
        <v>31.79163293000594</v>
      </c>
      <c r="AL81" s="1">
        <f t="shared" si="69"/>
        <v>269.47208961039433</v>
      </c>
      <c r="AM81" s="1">
        <f t="shared" si="70"/>
        <v>0</v>
      </c>
      <c r="AN81" s="1">
        <f t="shared" si="71"/>
        <v>0</v>
      </c>
      <c r="AO81" s="1">
        <f t="shared" si="72"/>
        <v>3.746862003072427</v>
      </c>
      <c r="AP81" s="1"/>
      <c r="AQ81" s="1">
        <f t="shared" si="73"/>
        <v>48.29780081592676</v>
      </c>
      <c r="AR81" s="1">
        <f t="shared" si="74"/>
        <v>1.8331133597301656</v>
      </c>
    </row>
    <row r="82" spans="1:44" ht="12.75">
      <c r="A82" s="9">
        <v>1996</v>
      </c>
      <c r="B82" s="2">
        <v>1009</v>
      </c>
      <c r="C82" s="2">
        <v>815</v>
      </c>
      <c r="D82" s="2"/>
      <c r="E82" s="2"/>
      <c r="F82" s="2">
        <v>3</v>
      </c>
      <c r="G82" s="2"/>
      <c r="H82" s="2">
        <f t="shared" si="67"/>
        <v>1827</v>
      </c>
      <c r="J82" s="9">
        <v>1996</v>
      </c>
      <c r="K82" s="2">
        <f t="shared" si="63"/>
        <v>1009</v>
      </c>
      <c r="L82" s="2">
        <f t="shared" si="64"/>
        <v>815</v>
      </c>
      <c r="M82" s="2">
        <f t="shared" si="60"/>
        <v>3</v>
      </c>
      <c r="N82" s="2">
        <f t="shared" si="66"/>
        <v>1827</v>
      </c>
      <c r="Z82" s="9">
        <v>1996</v>
      </c>
      <c r="AA82" s="2">
        <f t="shared" si="65"/>
        <v>3546448</v>
      </c>
      <c r="AB82" s="2">
        <f t="shared" si="65"/>
        <v>276662</v>
      </c>
      <c r="AC82" s="1">
        <f t="shared" si="65"/>
        <v>5447</v>
      </c>
      <c r="AD82" s="1">
        <f t="shared" si="65"/>
        <v>23834</v>
      </c>
      <c r="AE82" s="1">
        <f t="shared" si="65"/>
        <v>28660</v>
      </c>
      <c r="AF82" s="1"/>
      <c r="AG82" s="2">
        <f t="shared" si="65"/>
        <v>3881051</v>
      </c>
      <c r="AJ82" s="9">
        <v>1996</v>
      </c>
      <c r="AK82" s="1">
        <f t="shared" si="68"/>
        <v>28.451002242243508</v>
      </c>
      <c r="AL82" s="1">
        <f t="shared" si="69"/>
        <v>294.58328212765036</v>
      </c>
      <c r="AM82" s="1">
        <f t="shared" si="70"/>
        <v>0</v>
      </c>
      <c r="AN82" s="1">
        <f t="shared" si="71"/>
        <v>0</v>
      </c>
      <c r="AO82" s="1">
        <f t="shared" si="72"/>
        <v>10.467550593161201</v>
      </c>
      <c r="AP82" s="1"/>
      <c r="AQ82" s="1">
        <f t="shared" si="73"/>
        <v>47.07487739790072</v>
      </c>
      <c r="AR82" s="1">
        <f t="shared" si="74"/>
        <v>5.177680744205312</v>
      </c>
    </row>
    <row r="83" spans="1:44" ht="12.75">
      <c r="A83" s="9">
        <v>1997</v>
      </c>
      <c r="B83" s="2">
        <v>1148</v>
      </c>
      <c r="C83" s="2">
        <v>946</v>
      </c>
      <c r="D83" s="2"/>
      <c r="E83" s="2">
        <v>1</v>
      </c>
      <c r="F83" s="2">
        <v>2</v>
      </c>
      <c r="G83" s="2"/>
      <c r="H83" s="2">
        <f t="shared" si="67"/>
        <v>2097</v>
      </c>
      <c r="J83" s="9">
        <v>1997</v>
      </c>
      <c r="K83" s="2">
        <f t="shared" si="63"/>
        <v>1148</v>
      </c>
      <c r="L83" s="2">
        <f t="shared" si="64"/>
        <v>946</v>
      </c>
      <c r="M83" s="2">
        <f t="shared" si="60"/>
        <v>3</v>
      </c>
      <c r="N83" s="2">
        <f t="shared" si="66"/>
        <v>2097</v>
      </c>
      <c r="Z83" s="9">
        <v>1997</v>
      </c>
      <c r="AA83" s="2">
        <f t="shared" si="65"/>
        <v>3567589</v>
      </c>
      <c r="AB83" s="2">
        <f t="shared" si="65"/>
        <v>279405</v>
      </c>
      <c r="AC83" s="1">
        <f t="shared" si="65"/>
        <v>5484</v>
      </c>
      <c r="AD83" s="1">
        <f t="shared" si="65"/>
        <v>24799</v>
      </c>
      <c r="AE83" s="1">
        <f t="shared" si="65"/>
        <v>30539</v>
      </c>
      <c r="AF83" s="1"/>
      <c r="AG83" s="2">
        <f t="shared" si="65"/>
        <v>3907816</v>
      </c>
      <c r="AJ83" s="9">
        <v>1997</v>
      </c>
      <c r="AK83" s="1">
        <f t="shared" si="68"/>
        <v>32.17859456344327</v>
      </c>
      <c r="AL83" s="1">
        <f t="shared" si="69"/>
        <v>338.5766181707557</v>
      </c>
      <c r="AM83" s="1">
        <f t="shared" si="70"/>
        <v>0</v>
      </c>
      <c r="AN83" s="1">
        <f t="shared" si="71"/>
        <v>4.032420662123473</v>
      </c>
      <c r="AO83" s="1">
        <f t="shared" si="72"/>
        <v>6.549002914306297</v>
      </c>
      <c r="AP83" s="1"/>
      <c r="AQ83" s="1">
        <f t="shared" si="73"/>
        <v>53.661687244230535</v>
      </c>
      <c r="AR83" s="1">
        <f t="shared" si="74"/>
        <v>4.932425766992207</v>
      </c>
    </row>
    <row r="84" spans="1:44" ht="12.75">
      <c r="A84" s="9">
        <v>1998</v>
      </c>
      <c r="B84" s="2">
        <v>1082</v>
      </c>
      <c r="C84" s="2">
        <v>858</v>
      </c>
      <c r="D84" s="2"/>
      <c r="E84" s="2"/>
      <c r="F84" s="2">
        <v>4</v>
      </c>
      <c r="G84" s="2"/>
      <c r="H84" s="2">
        <f t="shared" si="67"/>
        <v>1944</v>
      </c>
      <c r="J84" s="9">
        <v>1998</v>
      </c>
      <c r="K84" s="2">
        <f t="shared" si="63"/>
        <v>1082</v>
      </c>
      <c r="L84" s="2">
        <f t="shared" si="64"/>
        <v>858</v>
      </c>
      <c r="M84" s="2">
        <f t="shared" si="60"/>
        <v>4</v>
      </c>
      <c r="N84" s="2">
        <f t="shared" si="66"/>
        <v>1944</v>
      </c>
      <c r="Z84" s="9">
        <v>1998</v>
      </c>
      <c r="AA84" s="2">
        <f t="shared" si="65"/>
        <v>3587639</v>
      </c>
      <c r="AB84" s="2">
        <f t="shared" si="65"/>
        <v>282287</v>
      </c>
      <c r="AC84" s="1">
        <f t="shared" si="65"/>
        <v>5387</v>
      </c>
      <c r="AD84" s="1">
        <f t="shared" si="65"/>
        <v>25940</v>
      </c>
      <c r="AE84" s="1">
        <f t="shared" si="65"/>
        <v>33057</v>
      </c>
      <c r="AF84" s="1"/>
      <c r="AG84" s="2">
        <f t="shared" si="65"/>
        <v>3934310</v>
      </c>
      <c r="AJ84" s="9">
        <v>1998</v>
      </c>
      <c r="AK84" s="1">
        <f t="shared" si="68"/>
        <v>30.159110211478914</v>
      </c>
      <c r="AL84" s="1">
        <f t="shared" si="69"/>
        <v>303.9459840516921</v>
      </c>
      <c r="AM84" s="1">
        <f t="shared" si="70"/>
        <v>0</v>
      </c>
      <c r="AN84" s="1">
        <f t="shared" si="71"/>
        <v>0</v>
      </c>
      <c r="AO84" s="1">
        <f t="shared" si="72"/>
        <v>12.100311583023263</v>
      </c>
      <c r="AP84" s="1"/>
      <c r="AQ84" s="1">
        <f t="shared" si="73"/>
        <v>49.41145969687187</v>
      </c>
      <c r="AR84" s="1">
        <f t="shared" si="74"/>
        <v>6.212723658051689</v>
      </c>
    </row>
    <row r="85" spans="1:44" ht="12.75">
      <c r="A85" s="9">
        <v>1999</v>
      </c>
      <c r="B85" s="2">
        <v>1236</v>
      </c>
      <c r="C85" s="2">
        <v>953</v>
      </c>
      <c r="F85">
        <v>6</v>
      </c>
      <c r="G85" s="2"/>
      <c r="H85" s="2">
        <f t="shared" si="67"/>
        <v>2195</v>
      </c>
      <c r="J85" s="9">
        <v>1999</v>
      </c>
      <c r="K85" s="2">
        <f t="shared" si="63"/>
        <v>1236</v>
      </c>
      <c r="L85" s="2">
        <f t="shared" si="64"/>
        <v>953</v>
      </c>
      <c r="M85" s="2">
        <f t="shared" si="60"/>
        <v>6</v>
      </c>
      <c r="N85" s="2">
        <f t="shared" si="66"/>
        <v>2195</v>
      </c>
      <c r="Z85" s="9">
        <v>1999</v>
      </c>
      <c r="AA85" s="2">
        <f t="shared" si="65"/>
        <v>3608321</v>
      </c>
      <c r="AB85" s="2">
        <f t="shared" si="65"/>
        <v>285381</v>
      </c>
      <c r="AC85" s="1">
        <f t="shared" si="65"/>
        <v>5342</v>
      </c>
      <c r="AD85" s="1">
        <f t="shared" si="65"/>
        <v>26459</v>
      </c>
      <c r="AE85" s="1">
        <f t="shared" si="65"/>
        <v>35322</v>
      </c>
      <c r="AF85" s="1"/>
      <c r="AG85" s="2">
        <f t="shared" si="65"/>
        <v>3960825</v>
      </c>
      <c r="AJ85" s="9">
        <v>1999</v>
      </c>
      <c r="AK85" s="1">
        <f t="shared" si="68"/>
        <v>34.254158651627726</v>
      </c>
      <c r="AL85" s="1">
        <f>(C85/AB85)*100000</f>
        <v>333.9395404739629</v>
      </c>
      <c r="AM85" s="1">
        <f>(D85/AC85)*100000</f>
        <v>0</v>
      </c>
      <c r="AN85" s="1">
        <f>(E85/AD85)*100000</f>
        <v>0</v>
      </c>
      <c r="AO85" s="1">
        <f>(F85/AE85)*100000</f>
        <v>16.986580601324953</v>
      </c>
      <c r="AP85" s="1"/>
      <c r="AQ85" s="1">
        <f t="shared" si="73"/>
        <v>55.41774756521685</v>
      </c>
      <c r="AR85" s="1">
        <f t="shared" si="74"/>
        <v>8.938813819406166</v>
      </c>
    </row>
    <row r="86" spans="1:14" s="4" customFormat="1" ht="12.75">
      <c r="A86" s="13" t="s">
        <v>14</v>
      </c>
      <c r="B86" s="21">
        <f aca="true" t="shared" si="75" ref="B86:G86">SUM(B69:B85)</f>
        <v>18177</v>
      </c>
      <c r="C86" s="21">
        <f t="shared" si="75"/>
        <v>10558</v>
      </c>
      <c r="D86" s="4">
        <f t="shared" si="75"/>
        <v>8</v>
      </c>
      <c r="E86" s="4">
        <f t="shared" si="75"/>
        <v>1</v>
      </c>
      <c r="F86" s="4">
        <f t="shared" si="75"/>
        <v>24</v>
      </c>
      <c r="G86" s="4">
        <f t="shared" si="75"/>
        <v>0</v>
      </c>
      <c r="H86" s="21">
        <f t="shared" si="67"/>
        <v>28768</v>
      </c>
      <c r="J86" s="13" t="s">
        <v>14</v>
      </c>
      <c r="K86" s="21">
        <f>B86</f>
        <v>18177</v>
      </c>
      <c r="L86" s="21">
        <f>C86</f>
        <v>10558</v>
      </c>
      <c r="M86" s="21">
        <f t="shared" si="60"/>
        <v>33</v>
      </c>
      <c r="N86" s="21">
        <f>H86</f>
        <v>28768</v>
      </c>
    </row>
    <row r="88" spans="1:44" s="27" customFormat="1" ht="29.25" customHeight="1">
      <c r="A88" s="31" t="str">
        <f>CONCATENATE("Other &amp; Not Known Admissions, All Races: ",$A$1)</f>
        <v>Other &amp; Not Known Admissions, All Races: KENTUCKY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KENTUCKY</v>
      </c>
      <c r="K88" s="31"/>
      <c r="L88" s="31"/>
      <c r="M88" s="31"/>
      <c r="N88" s="31"/>
      <c r="Z88" s="30" t="str">
        <f>CONCATENATE("Total Population, By Race: ",$A$1)</f>
        <v>Total Population, By Race: KENTUCKY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KENTUCKY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26</v>
      </c>
      <c r="B89" s="19" t="s">
        <v>12</v>
      </c>
      <c r="C89" s="19" t="s">
        <v>13</v>
      </c>
      <c r="D89" s="19" t="s">
        <v>29</v>
      </c>
      <c r="E89" s="19" t="s">
        <v>30</v>
      </c>
      <c r="F89" s="19" t="s">
        <v>27</v>
      </c>
      <c r="G89" s="19" t="s">
        <v>28</v>
      </c>
      <c r="H89" s="19" t="s">
        <v>14</v>
      </c>
      <c r="J89" s="20" t="s">
        <v>26</v>
      </c>
      <c r="K89" s="19" t="s">
        <v>12</v>
      </c>
      <c r="L89" s="19" t="s">
        <v>13</v>
      </c>
      <c r="M89" s="19" t="s">
        <v>31</v>
      </c>
      <c r="N89" s="19" t="s">
        <v>14</v>
      </c>
      <c r="Z89" s="20" t="s">
        <v>26</v>
      </c>
      <c r="AA89" s="19" t="s">
        <v>12</v>
      </c>
      <c r="AB89" s="19" t="s">
        <v>13</v>
      </c>
      <c r="AC89" s="19" t="s">
        <v>29</v>
      </c>
      <c r="AD89" s="19" t="s">
        <v>30</v>
      </c>
      <c r="AE89" s="19" t="s">
        <v>27</v>
      </c>
      <c r="AF89" s="19" t="s">
        <v>28</v>
      </c>
      <c r="AG89" s="19" t="s">
        <v>14</v>
      </c>
      <c r="AJ89" s="20" t="s">
        <v>26</v>
      </c>
      <c r="AK89" s="19" t="s">
        <v>12</v>
      </c>
      <c r="AL89" s="19" t="s">
        <v>13</v>
      </c>
      <c r="AM89" s="19" t="s">
        <v>29</v>
      </c>
      <c r="AN89" s="19" t="s">
        <v>30</v>
      </c>
      <c r="AO89" s="19" t="s">
        <v>27</v>
      </c>
      <c r="AP89" s="19" t="s">
        <v>28</v>
      </c>
      <c r="AQ89" s="19" t="s">
        <v>14</v>
      </c>
      <c r="AR89" s="19" t="s">
        <v>31</v>
      </c>
    </row>
    <row r="90" spans="1:44" ht="12.75">
      <c r="A90" s="9">
        <v>1983</v>
      </c>
      <c r="B90">
        <v>41</v>
      </c>
      <c r="C90">
        <v>5</v>
      </c>
      <c r="D90">
        <v>0</v>
      </c>
      <c r="E90">
        <v>0</v>
      </c>
      <c r="F90">
        <v>0</v>
      </c>
      <c r="G90" s="2"/>
      <c r="H90" s="2">
        <f aca="true" t="shared" si="76" ref="H90:H107">SUM(B90:G90)</f>
        <v>46</v>
      </c>
      <c r="J90" s="9">
        <v>1983</v>
      </c>
      <c r="K90" s="2">
        <f>B90</f>
        <v>41</v>
      </c>
      <c r="L90" s="2">
        <f>C90</f>
        <v>5</v>
      </c>
      <c r="M90" s="2">
        <f>N90-K90-L90</f>
        <v>0</v>
      </c>
      <c r="N90" s="2">
        <f>H90</f>
        <v>46</v>
      </c>
      <c r="Z90" s="9">
        <v>1983</v>
      </c>
      <c r="AA90" s="2">
        <f>AA69</f>
        <v>3392770</v>
      </c>
      <c r="AB90" s="2">
        <f aca="true" t="shared" si="77" ref="AB90:AG90">AB69</f>
        <v>259311</v>
      </c>
      <c r="AC90" s="1">
        <f t="shared" si="77"/>
        <v>3936</v>
      </c>
      <c r="AD90" s="1">
        <f t="shared" si="77"/>
        <v>13019</v>
      </c>
      <c r="AE90" s="1">
        <f t="shared" si="77"/>
        <v>25451</v>
      </c>
      <c r="AF90" s="1"/>
      <c r="AG90" s="2">
        <f t="shared" si="77"/>
        <v>3694487</v>
      </c>
      <c r="AJ90" s="9">
        <v>1983</v>
      </c>
      <c r="AK90" s="1">
        <f aca="true" t="shared" si="78" ref="AK90:AO94">(B90/AA90)*100000</f>
        <v>1.2084520907694893</v>
      </c>
      <c r="AL90" s="1">
        <f t="shared" si="78"/>
        <v>1.928186617613599</v>
      </c>
      <c r="AM90" s="1">
        <f t="shared" si="78"/>
        <v>0</v>
      </c>
      <c r="AN90" s="1">
        <f t="shared" si="78"/>
        <v>0</v>
      </c>
      <c r="AO90" s="1">
        <f t="shared" si="78"/>
        <v>0</v>
      </c>
      <c r="AP90" s="1"/>
      <c r="AQ90" s="1">
        <f>(H90/AG90)*100000</f>
        <v>1.2450984399187222</v>
      </c>
      <c r="AR90" s="1">
        <f>(SUM(D90:F90)/SUM(AC90:AE90))*100000</f>
        <v>0</v>
      </c>
    </row>
    <row r="91" spans="1:44" ht="12.75">
      <c r="A91" s="9">
        <v>1984</v>
      </c>
      <c r="B91">
        <v>82</v>
      </c>
      <c r="C91">
        <v>10</v>
      </c>
      <c r="D91">
        <v>0</v>
      </c>
      <c r="E91">
        <v>0</v>
      </c>
      <c r="F91">
        <v>0</v>
      </c>
      <c r="G91" s="2"/>
      <c r="H91" s="2">
        <f t="shared" si="76"/>
        <v>92</v>
      </c>
      <c r="J91" s="9">
        <v>1984</v>
      </c>
      <c r="K91" s="2">
        <f aca="true" t="shared" si="79" ref="K91:K106">B91</f>
        <v>82</v>
      </c>
      <c r="L91" s="2">
        <f aca="true" t="shared" si="80" ref="L91:L106">C91</f>
        <v>10</v>
      </c>
      <c r="M91" s="2">
        <f aca="true" t="shared" si="81" ref="M91:M107">N91-K91-L91</f>
        <v>0</v>
      </c>
      <c r="N91" s="2">
        <f aca="true" t="shared" si="82" ref="N91:N106">H91</f>
        <v>92</v>
      </c>
      <c r="Z91" s="9">
        <v>1984</v>
      </c>
      <c r="AA91" s="2">
        <f aca="true" t="shared" si="83" ref="AA91:AG106">AA70</f>
        <v>3394068</v>
      </c>
      <c r="AB91" s="2">
        <f t="shared" si="83"/>
        <v>258887</v>
      </c>
      <c r="AC91" s="1">
        <f t="shared" si="83"/>
        <v>4091</v>
      </c>
      <c r="AD91" s="1">
        <f t="shared" si="83"/>
        <v>13502</v>
      </c>
      <c r="AE91" s="1">
        <f t="shared" si="83"/>
        <v>24905</v>
      </c>
      <c r="AF91" s="1"/>
      <c r="AG91" s="2">
        <f t="shared" si="83"/>
        <v>3695453</v>
      </c>
      <c r="AJ91" s="9">
        <v>1984</v>
      </c>
      <c r="AK91" s="1">
        <f t="shared" si="78"/>
        <v>2.4159798801909687</v>
      </c>
      <c r="AL91" s="1">
        <f t="shared" si="78"/>
        <v>3.8626891269163766</v>
      </c>
      <c r="AM91" s="1">
        <f t="shared" si="78"/>
        <v>0</v>
      </c>
      <c r="AN91" s="1">
        <f t="shared" si="78"/>
        <v>0</v>
      </c>
      <c r="AO91" s="1">
        <f t="shared" si="78"/>
        <v>0</v>
      </c>
      <c r="AP91" s="1"/>
      <c r="AQ91" s="1">
        <f>(H91/AG91)*100000</f>
        <v>2.4895459365874766</v>
      </c>
      <c r="AR91" s="1">
        <f>(SUM(D91:F91)/SUM(AC91:AE91))*100000</f>
        <v>0</v>
      </c>
    </row>
    <row r="92" spans="1:44" ht="12.75">
      <c r="A92" s="9">
        <v>1985</v>
      </c>
      <c r="B92">
        <v>47</v>
      </c>
      <c r="C92">
        <v>8</v>
      </c>
      <c r="D92">
        <v>0</v>
      </c>
      <c r="E92">
        <v>0</v>
      </c>
      <c r="F92">
        <v>0</v>
      </c>
      <c r="G92" s="2"/>
      <c r="H92" s="2">
        <f t="shared" si="76"/>
        <v>55</v>
      </c>
      <c r="J92" s="9">
        <v>1985</v>
      </c>
      <c r="K92" s="2">
        <f t="shared" si="79"/>
        <v>47</v>
      </c>
      <c r="L92" s="2">
        <f t="shared" si="80"/>
        <v>8</v>
      </c>
      <c r="M92" s="2">
        <f t="shared" si="81"/>
        <v>0</v>
      </c>
      <c r="N92" s="2">
        <f t="shared" si="82"/>
        <v>55</v>
      </c>
      <c r="Z92" s="9">
        <v>1985</v>
      </c>
      <c r="AA92" s="2">
        <f t="shared" si="83"/>
        <v>3392463</v>
      </c>
      <c r="AB92" s="2">
        <f t="shared" si="83"/>
        <v>259266</v>
      </c>
      <c r="AC92" s="1">
        <f t="shared" si="83"/>
        <v>4390</v>
      </c>
      <c r="AD92" s="1">
        <f t="shared" si="83"/>
        <v>14373</v>
      </c>
      <c r="AE92" s="1">
        <f t="shared" si="83"/>
        <v>24341</v>
      </c>
      <c r="AF92" s="1"/>
      <c r="AG92" s="2">
        <f t="shared" si="83"/>
        <v>3694833</v>
      </c>
      <c r="AJ92" s="9">
        <v>1985</v>
      </c>
      <c r="AK92" s="1">
        <f t="shared" si="78"/>
        <v>1.3854241004249714</v>
      </c>
      <c r="AL92" s="1">
        <f t="shared" si="78"/>
        <v>3.0856340592287457</v>
      </c>
      <c r="AM92" s="1">
        <f t="shared" si="78"/>
        <v>0</v>
      </c>
      <c r="AN92" s="1">
        <f t="shared" si="78"/>
        <v>0</v>
      </c>
      <c r="AO92" s="1">
        <f t="shared" si="78"/>
        <v>0</v>
      </c>
      <c r="AP92" s="1"/>
      <c r="AQ92" s="1">
        <f>(H92/AG92)*100000</f>
        <v>1.4885652477392077</v>
      </c>
      <c r="AR92" s="1">
        <f>(SUM(D92:F92)/SUM(AC92:AE92))*100000</f>
        <v>0</v>
      </c>
    </row>
    <row r="93" spans="1:44" ht="12.75">
      <c r="A93" s="9">
        <v>1986</v>
      </c>
      <c r="B93">
        <v>63</v>
      </c>
      <c r="C93">
        <v>8</v>
      </c>
      <c r="D93">
        <v>0</v>
      </c>
      <c r="E93">
        <v>0</v>
      </c>
      <c r="F93">
        <v>0</v>
      </c>
      <c r="G93" s="2"/>
      <c r="H93" s="2">
        <f t="shared" si="76"/>
        <v>71</v>
      </c>
      <c r="J93" s="9">
        <v>1986</v>
      </c>
      <c r="K93" s="2">
        <f aca="true" t="shared" si="84" ref="K93:K100">B93</f>
        <v>63</v>
      </c>
      <c r="L93" s="2">
        <f aca="true" t="shared" si="85" ref="L93:L100">C93</f>
        <v>8</v>
      </c>
      <c r="M93" s="2">
        <f aca="true" t="shared" si="86" ref="M93:M100">N93-K93-L93</f>
        <v>0</v>
      </c>
      <c r="N93" s="2">
        <f aca="true" t="shared" si="87" ref="N93:N100">H93</f>
        <v>71</v>
      </c>
      <c r="Z93" s="9">
        <v>1986</v>
      </c>
      <c r="AA93" s="2">
        <f t="shared" si="83"/>
        <v>3385583</v>
      </c>
      <c r="AB93" s="2">
        <f t="shared" si="83"/>
        <v>258981</v>
      </c>
      <c r="AC93" s="1">
        <f t="shared" si="83"/>
        <v>4580</v>
      </c>
      <c r="AD93" s="1">
        <f t="shared" si="83"/>
        <v>14923</v>
      </c>
      <c r="AE93" s="1">
        <f t="shared" si="83"/>
        <v>23752</v>
      </c>
      <c r="AF93" s="1"/>
      <c r="AG93" s="2">
        <f t="shared" si="83"/>
        <v>3687819</v>
      </c>
      <c r="AJ93" s="9">
        <v>1986</v>
      </c>
      <c r="AK93" s="1">
        <f t="shared" si="78"/>
        <v>1.8608316499698871</v>
      </c>
      <c r="AL93" s="1">
        <f t="shared" si="78"/>
        <v>3.0890296971592512</v>
      </c>
      <c r="AM93" s="1">
        <f t="shared" si="78"/>
        <v>0</v>
      </c>
      <c r="AN93" s="1">
        <f t="shared" si="78"/>
        <v>0</v>
      </c>
      <c r="AO93" s="1">
        <f t="shared" si="78"/>
        <v>0</v>
      </c>
      <c r="AP93" s="1"/>
      <c r="AQ93" s="1">
        <f>(H93/AG93)*100000</f>
        <v>1.925257177751945</v>
      </c>
      <c r="AR93" s="1">
        <f>(SUM(D93:F93)/SUM(AC93:AE93))*100000</f>
        <v>0</v>
      </c>
    </row>
    <row r="94" spans="1:44" ht="12.75">
      <c r="A94" s="9">
        <v>1987</v>
      </c>
      <c r="B94">
        <v>56</v>
      </c>
      <c r="C94">
        <v>7</v>
      </c>
      <c r="D94">
        <v>0</v>
      </c>
      <c r="E94">
        <v>0</v>
      </c>
      <c r="F94">
        <v>0</v>
      </c>
      <c r="G94" s="2"/>
      <c r="H94" s="2">
        <f t="shared" si="76"/>
        <v>63</v>
      </c>
      <c r="J94" s="9">
        <v>1987</v>
      </c>
      <c r="K94" s="2">
        <f t="shared" si="84"/>
        <v>56</v>
      </c>
      <c r="L94" s="2">
        <f t="shared" si="85"/>
        <v>7</v>
      </c>
      <c r="M94" s="2">
        <f t="shared" si="86"/>
        <v>0</v>
      </c>
      <c r="N94" s="2">
        <f t="shared" si="87"/>
        <v>63</v>
      </c>
      <c r="Z94" s="9">
        <v>1987</v>
      </c>
      <c r="AA94" s="2">
        <f t="shared" si="83"/>
        <v>3380795</v>
      </c>
      <c r="AB94" s="2">
        <f t="shared" si="83"/>
        <v>259130</v>
      </c>
      <c r="AC94" s="1">
        <f t="shared" si="83"/>
        <v>4778</v>
      </c>
      <c r="AD94" s="1">
        <f t="shared" si="83"/>
        <v>15403</v>
      </c>
      <c r="AE94" s="1">
        <f t="shared" si="83"/>
        <v>23226</v>
      </c>
      <c r="AF94" s="1"/>
      <c r="AG94" s="2">
        <f t="shared" si="83"/>
        <v>3683332</v>
      </c>
      <c r="AJ94" s="9">
        <v>1987</v>
      </c>
      <c r="AK94" s="1">
        <f t="shared" si="78"/>
        <v>1.6564151331269716</v>
      </c>
      <c r="AL94" s="1">
        <f t="shared" si="78"/>
        <v>2.7013468143402926</v>
      </c>
      <c r="AM94" s="1">
        <f t="shared" si="78"/>
        <v>0</v>
      </c>
      <c r="AN94" s="1">
        <f t="shared" si="78"/>
        <v>0</v>
      </c>
      <c r="AO94" s="1">
        <f t="shared" si="78"/>
        <v>0</v>
      </c>
      <c r="AP94" s="1"/>
      <c r="AQ94" s="1">
        <f>(H94/AG94)*100000</f>
        <v>1.7104078589711709</v>
      </c>
      <c r="AR94" s="1">
        <f>(SUM(D94:F94)/SUM(AC94:AE94))*100000</f>
        <v>0</v>
      </c>
    </row>
    <row r="95" spans="1:44" ht="12.75">
      <c r="A95" s="9">
        <v>1988</v>
      </c>
      <c r="B95">
        <v>96</v>
      </c>
      <c r="C95">
        <v>17</v>
      </c>
      <c r="D95">
        <v>0</v>
      </c>
      <c r="E95">
        <v>0</v>
      </c>
      <c r="F95">
        <v>0</v>
      </c>
      <c r="G95" s="2"/>
      <c r="H95" s="2">
        <f t="shared" si="76"/>
        <v>113</v>
      </c>
      <c r="J95" s="9">
        <v>1988</v>
      </c>
      <c r="K95" s="2">
        <f t="shared" si="84"/>
        <v>96</v>
      </c>
      <c r="L95" s="2">
        <f t="shared" si="85"/>
        <v>17</v>
      </c>
      <c r="M95" s="2">
        <f t="shared" si="86"/>
        <v>0</v>
      </c>
      <c r="N95" s="2">
        <f t="shared" si="87"/>
        <v>113</v>
      </c>
      <c r="Z95" s="9">
        <v>1988</v>
      </c>
      <c r="AA95" s="2">
        <f t="shared" si="83"/>
        <v>3376530</v>
      </c>
      <c r="AB95" s="2">
        <f t="shared" si="83"/>
        <v>259577</v>
      </c>
      <c r="AC95" s="1">
        <f t="shared" si="83"/>
        <v>5054</v>
      </c>
      <c r="AD95" s="1">
        <f t="shared" si="83"/>
        <v>16087</v>
      </c>
      <c r="AE95" s="1">
        <f t="shared" si="83"/>
        <v>22762</v>
      </c>
      <c r="AF95" s="1"/>
      <c r="AG95" s="2">
        <f t="shared" si="83"/>
        <v>3680010</v>
      </c>
      <c r="AJ95" s="9">
        <v>1988</v>
      </c>
      <c r="AK95" s="1">
        <f aca="true" t="shared" si="88" ref="AK95:AK106">(B95/AA95)*100000</f>
        <v>2.843155547263019</v>
      </c>
      <c r="AL95" s="1">
        <f aca="true" t="shared" si="89" ref="AL95:AL105">(C95/AB95)*100000</f>
        <v>6.549116447142851</v>
      </c>
      <c r="AM95" s="1">
        <f aca="true" t="shared" si="90" ref="AM95:AM105">(D95/AC95)*100000</f>
        <v>0</v>
      </c>
      <c r="AN95" s="1">
        <f aca="true" t="shared" si="91" ref="AN95:AN105">(E95/AD95)*100000</f>
        <v>0</v>
      </c>
      <c r="AO95" s="1">
        <f aca="true" t="shared" si="92" ref="AO95:AO105">(F95/AE95)*100000</f>
        <v>0</v>
      </c>
      <c r="AP95" s="1"/>
      <c r="AQ95" s="1">
        <f aca="true" t="shared" si="93" ref="AQ95:AQ106">(H95/AG95)*100000</f>
        <v>3.0706438297722016</v>
      </c>
      <c r="AR95" s="1">
        <f aca="true" t="shared" si="94" ref="AR95:AR106">(SUM(D95:F95)/SUM(AC95:AE95))*100000</f>
        <v>0</v>
      </c>
    </row>
    <row r="96" spans="1:44" ht="12.75">
      <c r="A96" s="9">
        <v>1989</v>
      </c>
      <c r="B96">
        <v>116</v>
      </c>
      <c r="C96">
        <v>27</v>
      </c>
      <c r="D96">
        <v>0</v>
      </c>
      <c r="E96">
        <v>0</v>
      </c>
      <c r="F96">
        <v>0</v>
      </c>
      <c r="G96" s="2"/>
      <c r="H96" s="2">
        <f t="shared" si="76"/>
        <v>143</v>
      </c>
      <c r="J96" s="9">
        <v>1989</v>
      </c>
      <c r="K96" s="2">
        <f t="shared" si="84"/>
        <v>116</v>
      </c>
      <c r="L96" s="2">
        <f t="shared" si="85"/>
        <v>27</v>
      </c>
      <c r="M96" s="2">
        <f t="shared" si="86"/>
        <v>0</v>
      </c>
      <c r="N96" s="2">
        <f t="shared" si="87"/>
        <v>143</v>
      </c>
      <c r="Z96" s="9">
        <v>1989</v>
      </c>
      <c r="AA96" s="2">
        <f t="shared" si="83"/>
        <v>3372584</v>
      </c>
      <c r="AB96" s="2">
        <f t="shared" si="83"/>
        <v>260359</v>
      </c>
      <c r="AC96" s="1">
        <f t="shared" si="83"/>
        <v>5328</v>
      </c>
      <c r="AD96" s="1">
        <f t="shared" si="83"/>
        <v>16787</v>
      </c>
      <c r="AE96" s="1">
        <f t="shared" si="83"/>
        <v>22255</v>
      </c>
      <c r="AF96" s="1"/>
      <c r="AG96" s="2">
        <f t="shared" si="83"/>
        <v>3677313</v>
      </c>
      <c r="AJ96" s="9">
        <v>1989</v>
      </c>
      <c r="AK96" s="1">
        <f aca="true" t="shared" si="95" ref="AK96:AO97">(B96/AA96)*100000</f>
        <v>3.439499208915182</v>
      </c>
      <c r="AL96" s="1">
        <f t="shared" si="95"/>
        <v>10.37029639843447</v>
      </c>
      <c r="AM96" s="1">
        <f t="shared" si="95"/>
        <v>0</v>
      </c>
      <c r="AN96" s="1">
        <f t="shared" si="95"/>
        <v>0</v>
      </c>
      <c r="AO96" s="1">
        <f t="shared" si="95"/>
        <v>0</v>
      </c>
      <c r="AP96" s="1"/>
      <c r="AQ96" s="1">
        <f>(H96/AG96)*100000</f>
        <v>3.888708956784478</v>
      </c>
      <c r="AR96" s="1">
        <f>(SUM(D96:F96)/SUM(AC96:AE96))*100000</f>
        <v>0</v>
      </c>
    </row>
    <row r="97" spans="1:44" ht="12.75">
      <c r="A97" s="9">
        <v>1990</v>
      </c>
      <c r="B97">
        <v>95</v>
      </c>
      <c r="C97">
        <v>19</v>
      </c>
      <c r="D97">
        <v>0</v>
      </c>
      <c r="E97">
        <v>0</v>
      </c>
      <c r="F97">
        <v>0</v>
      </c>
      <c r="G97" s="2"/>
      <c r="H97" s="2">
        <f t="shared" si="76"/>
        <v>114</v>
      </c>
      <c r="J97" s="9">
        <v>1990</v>
      </c>
      <c r="K97" s="2">
        <f t="shared" si="84"/>
        <v>95</v>
      </c>
      <c r="L97" s="2">
        <f t="shared" si="85"/>
        <v>19</v>
      </c>
      <c r="M97" s="2">
        <f t="shared" si="86"/>
        <v>0</v>
      </c>
      <c r="N97" s="2">
        <f t="shared" si="87"/>
        <v>114</v>
      </c>
      <c r="Z97" s="9">
        <v>1990</v>
      </c>
      <c r="AA97" s="2">
        <f t="shared" si="83"/>
        <v>3384837</v>
      </c>
      <c r="AB97" s="2">
        <f t="shared" si="83"/>
        <v>262664</v>
      </c>
      <c r="AC97" s="1">
        <f t="shared" si="83"/>
        <v>5536</v>
      </c>
      <c r="AD97" s="1">
        <f t="shared" si="83"/>
        <v>17424</v>
      </c>
      <c r="AE97" s="1">
        <f t="shared" si="83"/>
        <v>22123</v>
      </c>
      <c r="AF97" s="1"/>
      <c r="AG97" s="2">
        <f t="shared" si="83"/>
        <v>3692584</v>
      </c>
      <c r="AJ97" s="9">
        <v>1990</v>
      </c>
      <c r="AK97" s="1">
        <f t="shared" si="95"/>
        <v>2.8066344110514034</v>
      </c>
      <c r="AL97" s="1">
        <f t="shared" si="95"/>
        <v>7.233575975390613</v>
      </c>
      <c r="AM97" s="1">
        <f t="shared" si="95"/>
        <v>0</v>
      </c>
      <c r="AN97" s="1">
        <f t="shared" si="95"/>
        <v>0</v>
      </c>
      <c r="AO97" s="1">
        <f t="shared" si="95"/>
        <v>0</v>
      </c>
      <c r="AP97" s="1"/>
      <c r="AQ97" s="1">
        <f>(H97/AG97)*100000</f>
        <v>3.0872689693721256</v>
      </c>
      <c r="AR97" s="1">
        <f>(SUM(D97:F97)/SUM(AC97:AE97))*100000</f>
        <v>0</v>
      </c>
    </row>
    <row r="98" spans="1:44" ht="12.75">
      <c r="A98" s="9">
        <v>1991</v>
      </c>
      <c r="B98">
        <v>91</v>
      </c>
      <c r="C98">
        <v>16</v>
      </c>
      <c r="D98">
        <v>0</v>
      </c>
      <c r="E98">
        <v>0</v>
      </c>
      <c r="F98">
        <v>0</v>
      </c>
      <c r="G98" s="2"/>
      <c r="H98" s="2">
        <f t="shared" si="76"/>
        <v>107</v>
      </c>
      <c r="J98" s="9">
        <v>1991</v>
      </c>
      <c r="K98" s="2">
        <f t="shared" si="84"/>
        <v>91</v>
      </c>
      <c r="L98" s="2">
        <f t="shared" si="85"/>
        <v>16</v>
      </c>
      <c r="M98" s="2">
        <f t="shared" si="86"/>
        <v>0</v>
      </c>
      <c r="N98" s="2">
        <f t="shared" si="87"/>
        <v>107</v>
      </c>
      <c r="Z98" s="9">
        <v>1991</v>
      </c>
      <c r="AA98" s="2">
        <f t="shared" si="83"/>
        <v>3404321</v>
      </c>
      <c r="AB98" s="2">
        <f t="shared" si="83"/>
        <v>264279</v>
      </c>
      <c r="AC98" s="1">
        <f t="shared" si="83"/>
        <v>5327</v>
      </c>
      <c r="AD98" s="1">
        <f t="shared" si="83"/>
        <v>18271</v>
      </c>
      <c r="AE98" s="1">
        <f t="shared" si="83"/>
        <v>22488</v>
      </c>
      <c r="AF98" s="1"/>
      <c r="AG98" s="2">
        <f t="shared" si="83"/>
        <v>3714686</v>
      </c>
      <c r="AJ98" s="9">
        <v>1991</v>
      </c>
      <c r="AK98" s="1">
        <f t="shared" si="88"/>
        <v>2.6730734263895797</v>
      </c>
      <c r="AL98" s="1">
        <f t="shared" si="89"/>
        <v>6.054207863659238</v>
      </c>
      <c r="AM98" s="1">
        <f t="shared" si="90"/>
        <v>0</v>
      </c>
      <c r="AN98" s="1">
        <f t="shared" si="91"/>
        <v>0</v>
      </c>
      <c r="AO98" s="1">
        <f t="shared" si="92"/>
        <v>0</v>
      </c>
      <c r="AP98" s="1"/>
      <c r="AQ98" s="1">
        <f t="shared" si="93"/>
        <v>2.880458805939452</v>
      </c>
      <c r="AR98" s="1">
        <f t="shared" si="94"/>
        <v>0</v>
      </c>
    </row>
    <row r="99" spans="1:44" ht="12.75">
      <c r="A99" s="9">
        <v>1992</v>
      </c>
      <c r="B99">
        <v>131</v>
      </c>
      <c r="C99">
        <v>30</v>
      </c>
      <c r="D99">
        <v>0</v>
      </c>
      <c r="E99">
        <v>0</v>
      </c>
      <c r="F99">
        <v>1</v>
      </c>
      <c r="G99" s="2"/>
      <c r="H99" s="2">
        <f t="shared" si="76"/>
        <v>162</v>
      </c>
      <c r="J99" s="9">
        <v>1992</v>
      </c>
      <c r="K99" s="2">
        <f t="shared" si="84"/>
        <v>131</v>
      </c>
      <c r="L99" s="2">
        <f t="shared" si="85"/>
        <v>30</v>
      </c>
      <c r="M99" s="2">
        <f t="shared" si="86"/>
        <v>1</v>
      </c>
      <c r="N99" s="2">
        <f t="shared" si="87"/>
        <v>162</v>
      </c>
      <c r="Z99" s="9">
        <v>1992</v>
      </c>
      <c r="AA99" s="2">
        <f t="shared" si="83"/>
        <v>3439992</v>
      </c>
      <c r="AB99" s="2">
        <f t="shared" si="83"/>
        <v>268656</v>
      </c>
      <c r="AC99" s="1">
        <f t="shared" si="83"/>
        <v>5316</v>
      </c>
      <c r="AD99" s="1">
        <f t="shared" si="83"/>
        <v>19003</v>
      </c>
      <c r="AE99" s="1">
        <f t="shared" si="83"/>
        <v>23391</v>
      </c>
      <c r="AF99" s="1"/>
      <c r="AG99" s="2">
        <f t="shared" si="83"/>
        <v>3756358</v>
      </c>
      <c r="AJ99" s="9">
        <v>1992</v>
      </c>
      <c r="AK99" s="1">
        <f t="shared" si="88"/>
        <v>3.80814839104277</v>
      </c>
      <c r="AL99" s="1">
        <f t="shared" si="89"/>
        <v>11.166696444523852</v>
      </c>
      <c r="AM99" s="1">
        <f t="shared" si="90"/>
        <v>0</v>
      </c>
      <c r="AN99" s="1">
        <f t="shared" si="91"/>
        <v>0</v>
      </c>
      <c r="AO99" s="1">
        <f t="shared" si="92"/>
        <v>4.275148561412509</v>
      </c>
      <c r="AP99" s="1"/>
      <c r="AQ99" s="1">
        <f t="shared" si="93"/>
        <v>4.312687981283998</v>
      </c>
      <c r="AR99" s="1">
        <f t="shared" si="94"/>
        <v>2.0959966464053656</v>
      </c>
    </row>
    <row r="100" spans="1:44" ht="12.75">
      <c r="A100" s="9">
        <v>1993</v>
      </c>
      <c r="B100">
        <v>125</v>
      </c>
      <c r="C100">
        <v>25</v>
      </c>
      <c r="D100">
        <v>0</v>
      </c>
      <c r="E100">
        <v>0</v>
      </c>
      <c r="F100">
        <v>0</v>
      </c>
      <c r="G100" s="2"/>
      <c r="H100" s="2">
        <f t="shared" si="76"/>
        <v>150</v>
      </c>
      <c r="J100" s="9">
        <v>1993</v>
      </c>
      <c r="K100" s="2">
        <f t="shared" si="84"/>
        <v>125</v>
      </c>
      <c r="L100" s="2">
        <f t="shared" si="85"/>
        <v>25</v>
      </c>
      <c r="M100" s="2">
        <f t="shared" si="86"/>
        <v>0</v>
      </c>
      <c r="N100" s="2">
        <f t="shared" si="87"/>
        <v>150</v>
      </c>
      <c r="Z100" s="9">
        <v>1993</v>
      </c>
      <c r="AA100" s="2">
        <f t="shared" si="83"/>
        <v>3472331</v>
      </c>
      <c r="AB100" s="2">
        <f t="shared" si="83"/>
        <v>269503</v>
      </c>
      <c r="AC100" s="1">
        <f t="shared" si="83"/>
        <v>5287</v>
      </c>
      <c r="AD100" s="1">
        <f t="shared" si="83"/>
        <v>20301</v>
      </c>
      <c r="AE100" s="1">
        <f t="shared" si="83"/>
        <v>24866</v>
      </c>
      <c r="AF100" s="1"/>
      <c r="AG100" s="2">
        <f t="shared" si="83"/>
        <v>3792288</v>
      </c>
      <c r="AJ100" s="9">
        <v>1993</v>
      </c>
      <c r="AK100" s="1">
        <f t="shared" si="88"/>
        <v>3.5998872227330865</v>
      </c>
      <c r="AL100" s="1">
        <f t="shared" si="89"/>
        <v>9.276334586256924</v>
      </c>
      <c r="AM100" s="1">
        <f t="shared" si="90"/>
        <v>0</v>
      </c>
      <c r="AN100" s="1">
        <f t="shared" si="91"/>
        <v>0</v>
      </c>
      <c r="AO100" s="1">
        <f t="shared" si="92"/>
        <v>0</v>
      </c>
      <c r="AP100" s="1"/>
      <c r="AQ100" s="1">
        <f t="shared" si="93"/>
        <v>3.955395792724603</v>
      </c>
      <c r="AR100" s="1">
        <f t="shared" si="94"/>
        <v>0</v>
      </c>
    </row>
    <row r="101" spans="1:44" ht="12.75">
      <c r="A101" s="9">
        <v>1994</v>
      </c>
      <c r="B101">
        <v>108</v>
      </c>
      <c r="C101">
        <v>39</v>
      </c>
      <c r="D101">
        <v>0</v>
      </c>
      <c r="E101">
        <v>0</v>
      </c>
      <c r="F101">
        <v>0</v>
      </c>
      <c r="G101" s="2"/>
      <c r="H101" s="2">
        <f t="shared" si="76"/>
        <v>147</v>
      </c>
      <c r="J101" s="9">
        <v>1994</v>
      </c>
      <c r="K101" s="2">
        <f t="shared" si="79"/>
        <v>108</v>
      </c>
      <c r="L101" s="2">
        <f t="shared" si="80"/>
        <v>39</v>
      </c>
      <c r="M101" s="2">
        <f t="shared" si="81"/>
        <v>0</v>
      </c>
      <c r="N101" s="2">
        <f t="shared" si="82"/>
        <v>147</v>
      </c>
      <c r="Z101" s="9">
        <v>1994</v>
      </c>
      <c r="AA101" s="2">
        <f t="shared" si="83"/>
        <v>3498434</v>
      </c>
      <c r="AB101" s="2">
        <f t="shared" si="83"/>
        <v>272283</v>
      </c>
      <c r="AC101" s="1">
        <f t="shared" si="83"/>
        <v>5332</v>
      </c>
      <c r="AD101" s="1">
        <f t="shared" si="83"/>
        <v>21421</v>
      </c>
      <c r="AE101" s="1">
        <f t="shared" si="83"/>
        <v>25745</v>
      </c>
      <c r="AF101" s="1"/>
      <c r="AG101" s="2">
        <f t="shared" si="83"/>
        <v>3823215</v>
      </c>
      <c r="AJ101" s="9">
        <v>1994</v>
      </c>
      <c r="AK101" s="1">
        <f t="shared" si="88"/>
        <v>3.087095540461818</v>
      </c>
      <c r="AL101" s="1">
        <f t="shared" si="89"/>
        <v>14.323332708982933</v>
      </c>
      <c r="AM101" s="1">
        <f t="shared" si="90"/>
        <v>0</v>
      </c>
      <c r="AN101" s="1">
        <f t="shared" si="91"/>
        <v>0</v>
      </c>
      <c r="AO101" s="1">
        <f t="shared" si="92"/>
        <v>0</v>
      </c>
      <c r="AP101" s="1"/>
      <c r="AQ101" s="1">
        <f t="shared" si="93"/>
        <v>3.8449315562948985</v>
      </c>
      <c r="AR101" s="1">
        <f t="shared" si="94"/>
        <v>0</v>
      </c>
    </row>
    <row r="102" spans="1:44" ht="12.75">
      <c r="A102" s="9">
        <v>1995</v>
      </c>
      <c r="B102">
        <v>115</v>
      </c>
      <c r="C102">
        <v>34</v>
      </c>
      <c r="D102">
        <v>0</v>
      </c>
      <c r="E102">
        <v>0</v>
      </c>
      <c r="F102">
        <v>0</v>
      </c>
      <c r="G102" s="2"/>
      <c r="H102" s="2">
        <f t="shared" si="76"/>
        <v>149</v>
      </c>
      <c r="J102" s="9">
        <v>1995</v>
      </c>
      <c r="K102" s="2">
        <f t="shared" si="79"/>
        <v>115</v>
      </c>
      <c r="L102" s="2">
        <f t="shared" si="80"/>
        <v>34</v>
      </c>
      <c r="M102" s="2">
        <f t="shared" si="81"/>
        <v>0</v>
      </c>
      <c r="N102" s="2">
        <f t="shared" si="82"/>
        <v>149</v>
      </c>
      <c r="Z102" s="9">
        <v>1995</v>
      </c>
      <c r="AA102" s="2">
        <f t="shared" si="83"/>
        <v>3526085</v>
      </c>
      <c r="AB102" s="2">
        <f t="shared" si="83"/>
        <v>274611</v>
      </c>
      <c r="AC102" s="1">
        <f t="shared" si="83"/>
        <v>5386</v>
      </c>
      <c r="AD102" s="1">
        <f t="shared" si="83"/>
        <v>22477</v>
      </c>
      <c r="AE102" s="1">
        <f t="shared" si="83"/>
        <v>26689</v>
      </c>
      <c r="AF102" s="1"/>
      <c r="AG102" s="2">
        <f t="shared" si="83"/>
        <v>3855248</v>
      </c>
      <c r="AJ102" s="9">
        <v>1995</v>
      </c>
      <c r="AK102" s="1">
        <f t="shared" si="88"/>
        <v>3.2614074816687633</v>
      </c>
      <c r="AL102" s="1">
        <f t="shared" si="89"/>
        <v>12.381150063180282</v>
      </c>
      <c r="AM102" s="1">
        <f t="shared" si="90"/>
        <v>0</v>
      </c>
      <c r="AN102" s="1">
        <f t="shared" si="91"/>
        <v>0</v>
      </c>
      <c r="AO102" s="1">
        <f t="shared" si="92"/>
        <v>0</v>
      </c>
      <c r="AP102" s="1"/>
      <c r="AQ102" s="1">
        <f t="shared" si="93"/>
        <v>3.8648616120156216</v>
      </c>
      <c r="AR102" s="1">
        <f t="shared" si="94"/>
        <v>0</v>
      </c>
    </row>
    <row r="103" spans="1:44" ht="12.75">
      <c r="A103" s="9">
        <v>1996</v>
      </c>
      <c r="B103">
        <v>422</v>
      </c>
      <c r="C103">
        <v>185</v>
      </c>
      <c r="D103">
        <v>0</v>
      </c>
      <c r="E103">
        <v>0</v>
      </c>
      <c r="F103">
        <v>3</v>
      </c>
      <c r="G103" s="2"/>
      <c r="H103" s="2">
        <f t="shared" si="76"/>
        <v>610</v>
      </c>
      <c r="J103" s="9">
        <v>1996</v>
      </c>
      <c r="K103" s="2">
        <f t="shared" si="79"/>
        <v>422</v>
      </c>
      <c r="L103" s="2">
        <f t="shared" si="80"/>
        <v>185</v>
      </c>
      <c r="M103" s="2">
        <f t="shared" si="81"/>
        <v>3</v>
      </c>
      <c r="N103" s="2">
        <f t="shared" si="82"/>
        <v>610</v>
      </c>
      <c r="Z103" s="9">
        <v>1996</v>
      </c>
      <c r="AA103" s="2">
        <f t="shared" si="83"/>
        <v>3546448</v>
      </c>
      <c r="AB103" s="2">
        <f t="shared" si="83"/>
        <v>276662</v>
      </c>
      <c r="AC103" s="1">
        <f t="shared" si="83"/>
        <v>5447</v>
      </c>
      <c r="AD103" s="1">
        <f t="shared" si="83"/>
        <v>23834</v>
      </c>
      <c r="AE103" s="1">
        <f t="shared" si="83"/>
        <v>28660</v>
      </c>
      <c r="AF103" s="1"/>
      <c r="AG103" s="2">
        <f t="shared" si="83"/>
        <v>3881051</v>
      </c>
      <c r="AJ103" s="9">
        <v>1996</v>
      </c>
      <c r="AK103" s="1">
        <f t="shared" si="88"/>
        <v>11.899229877330782</v>
      </c>
      <c r="AL103" s="1">
        <f t="shared" si="89"/>
        <v>66.86859778357707</v>
      </c>
      <c r="AM103" s="1">
        <f t="shared" si="90"/>
        <v>0</v>
      </c>
      <c r="AN103" s="1">
        <f t="shared" si="91"/>
        <v>0</v>
      </c>
      <c r="AO103" s="1">
        <f t="shared" si="92"/>
        <v>10.467550593161201</v>
      </c>
      <c r="AP103" s="1"/>
      <c r="AQ103" s="1">
        <f t="shared" si="93"/>
        <v>15.717392015719453</v>
      </c>
      <c r="AR103" s="1">
        <f t="shared" si="94"/>
        <v>5.177680744205312</v>
      </c>
    </row>
    <row r="104" spans="1:44" ht="12.75">
      <c r="A104" s="9">
        <v>1997</v>
      </c>
      <c r="B104">
        <v>124</v>
      </c>
      <c r="C104">
        <v>28</v>
      </c>
      <c r="D104">
        <v>0</v>
      </c>
      <c r="E104">
        <v>0</v>
      </c>
      <c r="F104">
        <v>0</v>
      </c>
      <c r="G104" s="2"/>
      <c r="H104" s="2">
        <f t="shared" si="76"/>
        <v>152</v>
      </c>
      <c r="J104" s="9">
        <v>1997</v>
      </c>
      <c r="K104" s="2">
        <f t="shared" si="79"/>
        <v>124</v>
      </c>
      <c r="L104" s="2">
        <f t="shared" si="80"/>
        <v>28</v>
      </c>
      <c r="M104" s="2">
        <f t="shared" si="81"/>
        <v>0</v>
      </c>
      <c r="N104" s="2">
        <f t="shared" si="82"/>
        <v>152</v>
      </c>
      <c r="Z104" s="9">
        <v>1997</v>
      </c>
      <c r="AA104" s="2">
        <f t="shared" si="83"/>
        <v>3567589</v>
      </c>
      <c r="AB104" s="2">
        <f t="shared" si="83"/>
        <v>279405</v>
      </c>
      <c r="AC104" s="1">
        <f t="shared" si="83"/>
        <v>5484</v>
      </c>
      <c r="AD104" s="1">
        <f t="shared" si="83"/>
        <v>24799</v>
      </c>
      <c r="AE104" s="1">
        <f t="shared" si="83"/>
        <v>30539</v>
      </c>
      <c r="AF104" s="1"/>
      <c r="AG104" s="2">
        <f t="shared" si="83"/>
        <v>3907816</v>
      </c>
      <c r="AJ104" s="9">
        <v>1997</v>
      </c>
      <c r="AK104" s="1">
        <f t="shared" si="88"/>
        <v>3.475736695006067</v>
      </c>
      <c r="AL104" s="1">
        <f t="shared" si="89"/>
        <v>10.021295252411374</v>
      </c>
      <c r="AM104" s="1">
        <f t="shared" si="90"/>
        <v>0</v>
      </c>
      <c r="AN104" s="1">
        <f t="shared" si="91"/>
        <v>0</v>
      </c>
      <c r="AO104" s="1">
        <f t="shared" si="92"/>
        <v>0</v>
      </c>
      <c r="AP104" s="1"/>
      <c r="AQ104" s="1">
        <f t="shared" si="93"/>
        <v>3.889640658618523</v>
      </c>
      <c r="AR104" s="1">
        <f t="shared" si="94"/>
        <v>0</v>
      </c>
    </row>
    <row r="105" spans="1:44" ht="12.75">
      <c r="A105" s="9">
        <v>1998</v>
      </c>
      <c r="B105">
        <v>84</v>
      </c>
      <c r="C105">
        <v>31</v>
      </c>
      <c r="D105">
        <v>0</v>
      </c>
      <c r="E105">
        <v>0</v>
      </c>
      <c r="F105">
        <v>0</v>
      </c>
      <c r="G105" s="2"/>
      <c r="H105" s="2">
        <f t="shared" si="76"/>
        <v>115</v>
      </c>
      <c r="J105" s="9">
        <v>1998</v>
      </c>
      <c r="K105" s="2">
        <f t="shared" si="79"/>
        <v>84</v>
      </c>
      <c r="L105" s="2">
        <f t="shared" si="80"/>
        <v>31</v>
      </c>
      <c r="M105" s="2">
        <f t="shared" si="81"/>
        <v>0</v>
      </c>
      <c r="N105" s="2">
        <f t="shared" si="82"/>
        <v>115</v>
      </c>
      <c r="Z105" s="9">
        <v>1998</v>
      </c>
      <c r="AA105" s="2">
        <f t="shared" si="83"/>
        <v>3587639</v>
      </c>
      <c r="AB105" s="2">
        <f t="shared" si="83"/>
        <v>282287</v>
      </c>
      <c r="AC105" s="1">
        <f t="shared" si="83"/>
        <v>5387</v>
      </c>
      <c r="AD105" s="1">
        <f t="shared" si="83"/>
        <v>25940</v>
      </c>
      <c r="AE105" s="1">
        <f t="shared" si="83"/>
        <v>33057</v>
      </c>
      <c r="AF105" s="1"/>
      <c r="AG105" s="2">
        <f t="shared" si="83"/>
        <v>3934310</v>
      </c>
      <c r="AJ105" s="9">
        <v>1998</v>
      </c>
      <c r="AK105" s="1">
        <f t="shared" si="88"/>
        <v>2.341372696639768</v>
      </c>
      <c r="AL105" s="1">
        <f t="shared" si="89"/>
        <v>10.981731358511018</v>
      </c>
      <c r="AM105" s="1">
        <f t="shared" si="90"/>
        <v>0</v>
      </c>
      <c r="AN105" s="1">
        <f t="shared" si="91"/>
        <v>0</v>
      </c>
      <c r="AO105" s="1">
        <f t="shared" si="92"/>
        <v>0</v>
      </c>
      <c r="AP105" s="1"/>
      <c r="AQ105" s="1">
        <f t="shared" si="93"/>
        <v>2.9230030170474617</v>
      </c>
      <c r="AR105" s="1">
        <f t="shared" si="94"/>
        <v>0</v>
      </c>
    </row>
    <row r="106" spans="1:44" ht="12.75">
      <c r="A106" s="9">
        <v>1999</v>
      </c>
      <c r="B106">
        <v>128</v>
      </c>
      <c r="C106">
        <v>37</v>
      </c>
      <c r="D106">
        <v>0</v>
      </c>
      <c r="E106">
        <v>0</v>
      </c>
      <c r="F106">
        <v>1</v>
      </c>
      <c r="G106" s="2"/>
      <c r="H106" s="2">
        <f t="shared" si="76"/>
        <v>166</v>
      </c>
      <c r="J106" s="9">
        <v>1999</v>
      </c>
      <c r="K106" s="2">
        <f t="shared" si="79"/>
        <v>128</v>
      </c>
      <c r="L106" s="2">
        <f t="shared" si="80"/>
        <v>37</v>
      </c>
      <c r="M106" s="2">
        <f t="shared" si="81"/>
        <v>1</v>
      </c>
      <c r="N106" s="2">
        <f t="shared" si="82"/>
        <v>166</v>
      </c>
      <c r="Z106" s="9">
        <v>1999</v>
      </c>
      <c r="AA106" s="2">
        <f t="shared" si="83"/>
        <v>3608321</v>
      </c>
      <c r="AB106" s="2">
        <f t="shared" si="83"/>
        <v>285381</v>
      </c>
      <c r="AC106" s="1">
        <f t="shared" si="83"/>
        <v>5342</v>
      </c>
      <c r="AD106" s="1">
        <f t="shared" si="83"/>
        <v>26459</v>
      </c>
      <c r="AE106" s="1">
        <f t="shared" si="83"/>
        <v>35322</v>
      </c>
      <c r="AF106" s="1"/>
      <c r="AG106" s="2">
        <f t="shared" si="83"/>
        <v>3960825</v>
      </c>
      <c r="AJ106" s="9">
        <v>1999</v>
      </c>
      <c r="AK106" s="1">
        <f t="shared" si="88"/>
        <v>3.547356235767272</v>
      </c>
      <c r="AL106" s="1">
        <f>(C106/AB106)*100000</f>
        <v>12.96512381693245</v>
      </c>
      <c r="AM106" s="1">
        <f>(D106/AC106)*100000</f>
        <v>0</v>
      </c>
      <c r="AN106" s="1">
        <f>(E106/AD106)*100000</f>
        <v>0</v>
      </c>
      <c r="AO106" s="1">
        <f>(F106/AE106)*100000</f>
        <v>2.8310967668874922</v>
      </c>
      <c r="AP106" s="1"/>
      <c r="AQ106" s="1">
        <f t="shared" si="93"/>
        <v>4.191046057323915</v>
      </c>
      <c r="AR106" s="1">
        <f t="shared" si="94"/>
        <v>1.4898023032343608</v>
      </c>
    </row>
    <row r="107" spans="1:14" s="4" customFormat="1" ht="12.75">
      <c r="A107" s="13" t="s">
        <v>14</v>
      </c>
      <c r="B107" s="21">
        <f aca="true" t="shared" si="96" ref="B107:G107">SUM(B90:B106)</f>
        <v>1924</v>
      </c>
      <c r="C107" s="21">
        <f t="shared" si="96"/>
        <v>526</v>
      </c>
      <c r="D107" s="4">
        <f t="shared" si="96"/>
        <v>0</v>
      </c>
      <c r="E107" s="4">
        <f t="shared" si="96"/>
        <v>0</v>
      </c>
      <c r="F107" s="4">
        <f t="shared" si="96"/>
        <v>5</v>
      </c>
      <c r="G107" s="4">
        <f t="shared" si="96"/>
        <v>0</v>
      </c>
      <c r="H107" s="21">
        <f t="shared" si="76"/>
        <v>2455</v>
      </c>
      <c r="J107" s="13" t="s">
        <v>14</v>
      </c>
      <c r="K107" s="21">
        <f>B107</f>
        <v>1924</v>
      </c>
      <c r="L107" s="21">
        <f>C107</f>
        <v>526</v>
      </c>
      <c r="M107" s="21">
        <f t="shared" si="81"/>
        <v>5</v>
      </c>
      <c r="N107" s="21">
        <f>H107</f>
        <v>2455</v>
      </c>
    </row>
    <row r="109" spans="26:33" ht="12.75">
      <c r="Z109" s="30" t="str">
        <f>CONCATENATE("Percent of Total Population, By Race: ",$A$1)</f>
        <v>Percent of Total Population, By Race: KENTUCKY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26</v>
      </c>
      <c r="AA110" s="19" t="s">
        <v>12</v>
      </c>
      <c r="AB110" s="19" t="s">
        <v>13</v>
      </c>
      <c r="AC110" s="19" t="s">
        <v>29</v>
      </c>
      <c r="AD110" s="19" t="s">
        <v>30</v>
      </c>
      <c r="AE110" s="19" t="s">
        <v>27</v>
      </c>
      <c r="AF110" s="19" t="s">
        <v>31</v>
      </c>
      <c r="AG110" s="19" t="s">
        <v>34</v>
      </c>
    </row>
    <row r="111" spans="26:33" ht="12.75">
      <c r="Z111" s="9">
        <v>1983</v>
      </c>
      <c r="AA111" s="2">
        <f aca="true" t="shared" si="97" ref="AA111:AE120">(AA90/$AG90)*100</f>
        <v>91.83331813050093</v>
      </c>
      <c r="AB111" s="2">
        <f t="shared" si="97"/>
        <v>7.018863512038342</v>
      </c>
      <c r="AC111" s="1">
        <f t="shared" si="97"/>
        <v>0.10653711868521935</v>
      </c>
      <c r="AD111" s="1">
        <f t="shared" si="97"/>
        <v>0.3523899258543879</v>
      </c>
      <c r="AE111" s="1">
        <f t="shared" si="97"/>
        <v>0.6888913129211173</v>
      </c>
      <c r="AF111" s="1">
        <f>100-AA111-AB111</f>
        <v>1.1478183574607304</v>
      </c>
      <c r="AG111" s="26">
        <f>AB111/AA111</f>
        <v>0.07643046831939683</v>
      </c>
    </row>
    <row r="112" spans="26:33" ht="12.75">
      <c r="Z112" s="9">
        <v>1984</v>
      </c>
      <c r="AA112" s="2">
        <f t="shared" si="97"/>
        <v>91.84443693371286</v>
      </c>
      <c r="AB112" s="2">
        <f t="shared" si="97"/>
        <v>7.00555520527524</v>
      </c>
      <c r="AC112" s="1">
        <f t="shared" si="97"/>
        <v>0.11070361333238442</v>
      </c>
      <c r="AD112" s="1">
        <f t="shared" si="97"/>
        <v>0.3653679264761316</v>
      </c>
      <c r="AE112" s="1">
        <f t="shared" si="97"/>
        <v>0.6739363212033815</v>
      </c>
      <c r="AF112" s="1">
        <f aca="true" t="shared" si="98" ref="AF112:AF127">100-AA112-AB112</f>
        <v>1.150007861011904</v>
      </c>
      <c r="AG112" s="26">
        <f aca="true" t="shared" si="99" ref="AG112:AG127">AB112/AA112</f>
        <v>0.07627631502963406</v>
      </c>
    </row>
    <row r="113" spans="26:33" ht="12.75">
      <c r="Z113" s="9">
        <v>1985</v>
      </c>
      <c r="AA113" s="2">
        <f t="shared" si="97"/>
        <v>91.81640956438356</v>
      </c>
      <c r="AB113" s="2">
        <f t="shared" si="97"/>
        <v>7.016988318551881</v>
      </c>
      <c r="AC113" s="1">
        <f t="shared" si="97"/>
        <v>0.11881457159227495</v>
      </c>
      <c r="AD113" s="1">
        <f t="shared" si="97"/>
        <v>0.3890026964682842</v>
      </c>
      <c r="AE113" s="1">
        <f t="shared" si="97"/>
        <v>0.658784849004001</v>
      </c>
      <c r="AF113" s="1">
        <f t="shared" si="98"/>
        <v>1.1666021170645564</v>
      </c>
      <c r="AG113" s="26">
        <f t="shared" si="99"/>
        <v>0.0764241201746342</v>
      </c>
    </row>
    <row r="114" spans="26:33" ht="12.75">
      <c r="Z114" s="9">
        <v>1986</v>
      </c>
      <c r="AA114" s="2">
        <f t="shared" si="97"/>
        <v>91.80447847359103</v>
      </c>
      <c r="AB114" s="2">
        <f t="shared" si="97"/>
        <v>7.022606044385584</v>
      </c>
      <c r="AC114" s="1">
        <f t="shared" si="97"/>
        <v>0.12419264611413955</v>
      </c>
      <c r="AD114" s="1">
        <f t="shared" si="97"/>
        <v>0.40465651920552503</v>
      </c>
      <c r="AE114" s="1">
        <f t="shared" si="97"/>
        <v>0.644066316703721</v>
      </c>
      <c r="AF114" s="1">
        <f t="shared" si="98"/>
        <v>1.1729154820233836</v>
      </c>
      <c r="AG114" s="26">
        <f t="shared" si="99"/>
        <v>0.07649524468902401</v>
      </c>
    </row>
    <row r="115" spans="26:33" ht="12.75">
      <c r="Z115" s="9">
        <v>1987</v>
      </c>
      <c r="AA115" s="2">
        <f t="shared" si="97"/>
        <v>91.7863228185784</v>
      </c>
      <c r="AB115" s="2">
        <f t="shared" si="97"/>
        <v>7.035206166590467</v>
      </c>
      <c r="AC115" s="1">
        <f t="shared" si="97"/>
        <v>0.12971950397086118</v>
      </c>
      <c r="AD115" s="1">
        <f t="shared" si="97"/>
        <v>0.4181811468529038</v>
      </c>
      <c r="AE115" s="1">
        <f t="shared" si="97"/>
        <v>0.6305703640073715</v>
      </c>
      <c r="AF115" s="1">
        <f t="shared" si="98"/>
        <v>1.1784710148311346</v>
      </c>
      <c r="AG115" s="26">
        <f t="shared" si="99"/>
        <v>0.07664765240128431</v>
      </c>
    </row>
    <row r="116" spans="26:33" ht="12.75">
      <c r="Z116" s="9">
        <v>1988</v>
      </c>
      <c r="AA116" s="2">
        <f t="shared" si="97"/>
        <v>91.75328327912152</v>
      </c>
      <c r="AB116" s="2">
        <f t="shared" si="97"/>
        <v>7.053703658413972</v>
      </c>
      <c r="AC116" s="1">
        <f t="shared" si="97"/>
        <v>0.13733658332450185</v>
      </c>
      <c r="AD116" s="1">
        <f t="shared" si="97"/>
        <v>0.43714555123491516</v>
      </c>
      <c r="AE116" s="1">
        <f t="shared" si="97"/>
        <v>0.6185309279050871</v>
      </c>
      <c r="AF116" s="1">
        <f t="shared" si="98"/>
        <v>1.1930130624645097</v>
      </c>
      <c r="AG116" s="26">
        <f t="shared" si="99"/>
        <v>0.07687685286373881</v>
      </c>
    </row>
    <row r="117" spans="26:33" ht="12.75">
      <c r="Z117" s="9">
        <v>1989</v>
      </c>
      <c r="AA117" s="2">
        <f t="shared" si="97"/>
        <v>91.713269988168</v>
      </c>
      <c r="AB117" s="2">
        <f t="shared" si="97"/>
        <v>7.080142484471678</v>
      </c>
      <c r="AC117" s="1">
        <f t="shared" si="97"/>
        <v>0.14488840085138252</v>
      </c>
      <c r="AD117" s="1">
        <f t="shared" si="97"/>
        <v>0.4565017990037835</v>
      </c>
      <c r="AE117" s="1">
        <f t="shared" si="97"/>
        <v>0.6051973275051648</v>
      </c>
      <c r="AF117" s="1">
        <f t="shared" si="98"/>
        <v>1.2065875273603277</v>
      </c>
      <c r="AG117" s="26">
        <f t="shared" si="99"/>
        <v>0.07719867021844377</v>
      </c>
    </row>
    <row r="118" spans="26:33" ht="12.75">
      <c r="Z118" s="9">
        <v>1990</v>
      </c>
      <c r="AA118" s="2">
        <f t="shared" si="97"/>
        <v>91.66580909195295</v>
      </c>
      <c r="AB118" s="2">
        <f t="shared" si="97"/>
        <v>7.113284355887367</v>
      </c>
      <c r="AC118" s="1">
        <f t="shared" si="97"/>
        <v>0.14992211416179024</v>
      </c>
      <c r="AD118" s="1">
        <f t="shared" si="97"/>
        <v>0.47186468879245536</v>
      </c>
      <c r="AE118" s="1">
        <f t="shared" si="97"/>
        <v>0.5991197492054344</v>
      </c>
      <c r="AF118" s="1">
        <f t="shared" si="98"/>
        <v>1.2209065521596818</v>
      </c>
      <c r="AG118" s="26">
        <f t="shared" si="99"/>
        <v>0.07760019167835851</v>
      </c>
    </row>
    <row r="119" spans="26:33" ht="12.75">
      <c r="Z119" s="9">
        <v>1991</v>
      </c>
      <c r="AA119" s="2">
        <f t="shared" si="97"/>
        <v>91.64491965135142</v>
      </c>
      <c r="AB119" s="2">
        <f t="shared" si="97"/>
        <v>7.114437128737126</v>
      </c>
      <c r="AC119" s="1">
        <f t="shared" si="97"/>
        <v>0.14340377625457443</v>
      </c>
      <c r="AD119" s="1">
        <f t="shared" si="97"/>
        <v>0.4918585312459788</v>
      </c>
      <c r="AE119" s="1">
        <f t="shared" si="97"/>
        <v>0.605380912410901</v>
      </c>
      <c r="AF119" s="1">
        <f t="shared" si="98"/>
        <v>1.2406432199114583</v>
      </c>
      <c r="AG119" s="26">
        <f t="shared" si="99"/>
        <v>0.07763045846734196</v>
      </c>
    </row>
    <row r="120" spans="26:33" ht="12.75">
      <c r="Z120" s="9">
        <v>1992</v>
      </c>
      <c r="AA120" s="2">
        <f t="shared" si="97"/>
        <v>91.57785280316733</v>
      </c>
      <c r="AB120" s="2">
        <f t="shared" si="97"/>
        <v>7.152033964813791</v>
      </c>
      <c r="AC120" s="1">
        <f t="shared" si="97"/>
        <v>0.14152005745991197</v>
      </c>
      <c r="AD120" s="1">
        <f t="shared" si="97"/>
        <v>0.5058889488169125</v>
      </c>
      <c r="AE120" s="1">
        <f t="shared" si="97"/>
        <v>0.6227042257420619</v>
      </c>
      <c r="AF120" s="1">
        <f t="shared" si="98"/>
        <v>1.2701132320188773</v>
      </c>
      <c r="AG120" s="26">
        <f t="shared" si="99"/>
        <v>0.07809785604152568</v>
      </c>
    </row>
    <row r="121" spans="26:33" ht="12.75">
      <c r="Z121" s="9">
        <v>1993</v>
      </c>
      <c r="AA121" s="2">
        <f aca="true" t="shared" si="100" ref="AA121:AE127">(AA100/$AG100)*100</f>
        <v>91.56295618898143</v>
      </c>
      <c r="AB121" s="2">
        <f t="shared" si="100"/>
        <v>7.106606882177726</v>
      </c>
      <c r="AC121" s="1">
        <f t="shared" si="100"/>
        <v>0.13941451704089983</v>
      </c>
      <c r="AD121" s="1">
        <f t="shared" si="100"/>
        <v>0.5353232665873479</v>
      </c>
      <c r="AE121" s="1">
        <f t="shared" si="100"/>
        <v>0.6556991452125999</v>
      </c>
      <c r="AF121" s="1">
        <f t="shared" si="98"/>
        <v>1.330436928840843</v>
      </c>
      <c r="AG121" s="26">
        <f t="shared" si="99"/>
        <v>0.0776144324950588</v>
      </c>
    </row>
    <row r="122" spans="26:33" ht="12.75">
      <c r="Z122" s="9">
        <v>1994</v>
      </c>
      <c r="AA122" s="2">
        <f t="shared" si="100"/>
        <v>91.50502914431964</v>
      </c>
      <c r="AB122" s="2">
        <f t="shared" si="100"/>
        <v>7.121833326140433</v>
      </c>
      <c r="AC122" s="1">
        <f t="shared" si="100"/>
        <v>0.13946377590588027</v>
      </c>
      <c r="AD122" s="1">
        <f t="shared" si="100"/>
        <v>0.5602876113428097</v>
      </c>
      <c r="AE122" s="1">
        <f t="shared" si="100"/>
        <v>0.6733861422912392</v>
      </c>
      <c r="AF122" s="1">
        <f t="shared" si="98"/>
        <v>1.3731375295399308</v>
      </c>
      <c r="AG122" s="26">
        <f t="shared" si="99"/>
        <v>0.07782996620773751</v>
      </c>
    </row>
    <row r="123" spans="26:33" ht="12.75">
      <c r="Z123" s="9">
        <v>1995</v>
      </c>
      <c r="AA123" s="2">
        <f t="shared" si="100"/>
        <v>91.46195004834968</v>
      </c>
      <c r="AB123" s="2">
        <f t="shared" si="100"/>
        <v>7.123043705618938</v>
      </c>
      <c r="AC123" s="1">
        <f t="shared" si="100"/>
        <v>0.13970566874037676</v>
      </c>
      <c r="AD123" s="1">
        <f t="shared" si="100"/>
        <v>0.5830234527065444</v>
      </c>
      <c r="AE123" s="1">
        <f t="shared" si="100"/>
        <v>0.6922771245844626</v>
      </c>
      <c r="AF123" s="1">
        <f t="shared" si="98"/>
        <v>1.4150062460313837</v>
      </c>
      <c r="AG123" s="26">
        <f t="shared" si="99"/>
        <v>0.07787985825639485</v>
      </c>
    </row>
    <row r="124" spans="26:33" ht="12.75">
      <c r="Z124" s="9">
        <v>1996</v>
      </c>
      <c r="AA124" s="2">
        <f t="shared" si="100"/>
        <v>91.37854668748233</v>
      </c>
      <c r="AB124" s="2">
        <f t="shared" si="100"/>
        <v>7.128532966972092</v>
      </c>
      <c r="AC124" s="1">
        <f t="shared" si="100"/>
        <v>0.14034858083544896</v>
      </c>
      <c r="AD124" s="1">
        <f t="shared" si="100"/>
        <v>0.614112002135504</v>
      </c>
      <c r="AE124" s="1">
        <f t="shared" si="100"/>
        <v>0.7384597625746222</v>
      </c>
      <c r="AF124" s="1">
        <f t="shared" si="98"/>
        <v>1.4929203455455813</v>
      </c>
      <c r="AG124" s="26">
        <f t="shared" si="99"/>
        <v>0.07801101270905425</v>
      </c>
    </row>
    <row r="125" spans="26:33" ht="12.75">
      <c r="Z125" s="9">
        <v>1997</v>
      </c>
      <c r="AA125" s="2">
        <f t="shared" si="100"/>
        <v>91.29367912921181</v>
      </c>
      <c r="AB125" s="2">
        <f t="shared" si="100"/>
        <v>7.149901633034923</v>
      </c>
      <c r="AC125" s="1">
        <f t="shared" si="100"/>
        <v>0.14033414060436827</v>
      </c>
      <c r="AD125" s="1">
        <f t="shared" si="100"/>
        <v>0.634599991401847</v>
      </c>
      <c r="AE125" s="1">
        <f t="shared" si="100"/>
        <v>0.7814851057470463</v>
      </c>
      <c r="AF125" s="1">
        <f t="shared" si="98"/>
        <v>1.5564192377532668</v>
      </c>
      <c r="AG125" s="26">
        <f t="shared" si="99"/>
        <v>0.07831759768291696</v>
      </c>
    </row>
    <row r="126" spans="26:33" ht="12.75">
      <c r="Z126" s="9">
        <v>1998</v>
      </c>
      <c r="AA126" s="2">
        <f t="shared" si="100"/>
        <v>91.18851844414904</v>
      </c>
      <c r="AB126" s="2">
        <f t="shared" si="100"/>
        <v>7.175006544985016</v>
      </c>
      <c r="AC126" s="1">
        <f t="shared" si="100"/>
        <v>0.13692362828551893</v>
      </c>
      <c r="AD126" s="1">
        <f t="shared" si="100"/>
        <v>0.6593278109757492</v>
      </c>
      <c r="AE126" s="1">
        <f t="shared" si="100"/>
        <v>0.8402235716046779</v>
      </c>
      <c r="AF126" s="1">
        <f t="shared" si="98"/>
        <v>1.6364750108659445</v>
      </c>
      <c r="AG126" s="26">
        <f t="shared" si="99"/>
        <v>0.07868322314480358</v>
      </c>
    </row>
    <row r="127" spans="26:33" ht="12.75">
      <c r="Z127" s="9">
        <v>1999</v>
      </c>
      <c r="AA127" s="2">
        <f t="shared" si="100"/>
        <v>91.10023795547644</v>
      </c>
      <c r="AB127" s="2">
        <f t="shared" si="100"/>
        <v>7.205089848705762</v>
      </c>
      <c r="AC127" s="1">
        <f t="shared" si="100"/>
        <v>0.13487089179653228</v>
      </c>
      <c r="AD127" s="1">
        <f t="shared" si="100"/>
        <v>0.6680173953658645</v>
      </c>
      <c r="AE127" s="1">
        <f t="shared" si="100"/>
        <v>0.8917839086553938</v>
      </c>
      <c r="AF127" s="1">
        <f t="shared" si="98"/>
        <v>1.6946721958177937</v>
      </c>
      <c r="AG127" s="26">
        <f t="shared" si="99"/>
        <v>0.07908969296246093</v>
      </c>
    </row>
  </sheetData>
  <mergeCells count="24">
    <mergeCell ref="AJ88:AR88"/>
    <mergeCell ref="J23:N23"/>
    <mergeCell ref="J45:N45"/>
    <mergeCell ref="J67:N67"/>
    <mergeCell ref="J88:N88"/>
    <mergeCell ref="AJ23:AR23"/>
    <mergeCell ref="AJ45:AR45"/>
    <mergeCell ref="AJ67:AR67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Z2:AG2"/>
    <mergeCell ref="AJ2:AR2"/>
    <mergeCell ref="A23:H23"/>
    <mergeCell ref="A45:H45"/>
    <mergeCell ref="A2:H2"/>
    <mergeCell ref="J2:N2"/>
    <mergeCell ref="P2:W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70" zoomScaleNormal="70" workbookViewId="0" topLeftCell="A1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0</v>
      </c>
    </row>
    <row r="2" spans="1:14" ht="28.5" customHeight="1">
      <c r="A2" s="31" t="str">
        <f>CONCATENATE("New Admissions for Violent Offenses, BW Only: ",$A$1)</f>
        <v>New Admissions for Violent Offenses, BW Only: KENTUCKY</v>
      </c>
      <c r="B2" s="31"/>
      <c r="C2" s="31"/>
      <c r="D2" s="31"/>
      <c r="F2" s="31" t="str">
        <f>CONCATENATE("Total Population, BW Only: ",$A$1)</f>
        <v>Total Population, BW Only: KENTUCKY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KENTUCKY</v>
      </c>
      <c r="L2" s="31"/>
      <c r="M2" s="31"/>
      <c r="N2" s="31"/>
    </row>
    <row r="3" spans="1:14" ht="12.75">
      <c r="A3" s="24" t="s">
        <v>26</v>
      </c>
      <c r="B3" s="25" t="s">
        <v>12</v>
      </c>
      <c r="C3" s="25" t="s">
        <v>13</v>
      </c>
      <c r="D3" s="25" t="s">
        <v>14</v>
      </c>
      <c r="F3" s="24" t="s">
        <v>26</v>
      </c>
      <c r="G3" s="25" t="s">
        <v>12</v>
      </c>
      <c r="H3" s="25" t="s">
        <v>13</v>
      </c>
      <c r="I3" s="25" t="s">
        <v>14</v>
      </c>
      <c r="K3" s="24" t="s">
        <v>26</v>
      </c>
      <c r="L3" s="25" t="s">
        <v>12</v>
      </c>
      <c r="M3" s="25" t="s">
        <v>13</v>
      </c>
      <c r="N3" s="25" t="s">
        <v>14</v>
      </c>
    </row>
    <row r="4" spans="1:19" ht="12.75">
      <c r="A4" s="9">
        <v>1983</v>
      </c>
      <c r="B4">
        <v>193</v>
      </c>
      <c r="C4">
        <v>71</v>
      </c>
      <c r="D4">
        <v>264</v>
      </c>
      <c r="F4" s="9">
        <v>1983</v>
      </c>
      <c r="G4" s="2">
        <v>3392770</v>
      </c>
      <c r="H4" s="2">
        <v>259311</v>
      </c>
      <c r="I4" s="1">
        <f>G4+H4</f>
        <v>3652081</v>
      </c>
      <c r="J4" s="1"/>
      <c r="K4" s="9">
        <f>F4</f>
        <v>1983</v>
      </c>
      <c r="L4" s="1">
        <f aca="true" t="shared" si="0" ref="L4:N7">(B4/G4)*100000</f>
        <v>5.688567158988084</v>
      </c>
      <c r="M4" s="1">
        <f t="shared" si="0"/>
        <v>27.38024997011311</v>
      </c>
      <c r="N4" s="1">
        <f t="shared" si="0"/>
        <v>7.228755331549327</v>
      </c>
      <c r="P4" s="6"/>
      <c r="Q4" s="6"/>
      <c r="R4" s="6"/>
      <c r="S4" s="6"/>
    </row>
    <row r="5" spans="1:19" ht="12.75">
      <c r="A5" s="9">
        <v>1984</v>
      </c>
      <c r="B5">
        <v>268</v>
      </c>
      <c r="C5">
        <v>58</v>
      </c>
      <c r="D5">
        <v>326</v>
      </c>
      <c r="F5" s="9">
        <v>1984</v>
      </c>
      <c r="G5" s="2">
        <v>3394068</v>
      </c>
      <c r="H5" s="2">
        <v>258887</v>
      </c>
      <c r="I5" s="1">
        <f aca="true" t="shared" si="1" ref="I5:I20">G5+H5</f>
        <v>3652955</v>
      </c>
      <c r="K5" s="9">
        <f aca="true" t="shared" si="2" ref="K5:K20">F5</f>
        <v>1984</v>
      </c>
      <c r="L5" s="1">
        <f t="shared" si="0"/>
        <v>7.89612936452658</v>
      </c>
      <c r="M5" s="1">
        <f t="shared" si="0"/>
        <v>22.403596936114983</v>
      </c>
      <c r="N5" s="1">
        <f t="shared" si="0"/>
        <v>8.924281848530846</v>
      </c>
      <c r="P5" s="6"/>
      <c r="Q5" s="6"/>
      <c r="R5" s="6"/>
      <c r="S5" s="6"/>
    </row>
    <row r="6" spans="1:19" ht="12.75">
      <c r="A6" s="9">
        <v>1985</v>
      </c>
      <c r="B6">
        <v>254</v>
      </c>
      <c r="C6">
        <v>61</v>
      </c>
      <c r="D6">
        <v>315</v>
      </c>
      <c r="F6" s="9">
        <v>1985</v>
      </c>
      <c r="G6" s="2">
        <v>3392463</v>
      </c>
      <c r="H6" s="2">
        <v>259266</v>
      </c>
      <c r="I6" s="1">
        <f t="shared" si="1"/>
        <v>3651729</v>
      </c>
      <c r="K6" s="9">
        <f t="shared" si="2"/>
        <v>1985</v>
      </c>
      <c r="L6" s="1">
        <f t="shared" si="0"/>
        <v>7.487185563998783</v>
      </c>
      <c r="M6" s="1">
        <f t="shared" si="0"/>
        <v>23.52795970161919</v>
      </c>
      <c r="N6" s="1">
        <f t="shared" si="0"/>
        <v>8.626050837835995</v>
      </c>
      <c r="P6" s="6"/>
      <c r="Q6" s="6"/>
      <c r="R6" s="6"/>
      <c r="S6" s="6"/>
    </row>
    <row r="7" spans="1:19" ht="12.75">
      <c r="A7" s="9">
        <v>1986</v>
      </c>
      <c r="B7">
        <v>325</v>
      </c>
      <c r="C7">
        <v>97</v>
      </c>
      <c r="D7">
        <v>422</v>
      </c>
      <c r="F7" s="9">
        <v>1986</v>
      </c>
      <c r="G7" s="2">
        <v>3385583</v>
      </c>
      <c r="H7" s="2">
        <v>258981</v>
      </c>
      <c r="I7" s="1">
        <f t="shared" si="1"/>
        <v>3644564</v>
      </c>
      <c r="K7" s="9">
        <f t="shared" si="2"/>
        <v>1986</v>
      </c>
      <c r="L7" s="1">
        <f t="shared" si="0"/>
        <v>9.59952835301926</v>
      </c>
      <c r="M7" s="1">
        <f t="shared" si="0"/>
        <v>37.454485078055924</v>
      </c>
      <c r="N7" s="1">
        <f t="shared" si="0"/>
        <v>11.578888448659429</v>
      </c>
      <c r="P7" s="6"/>
      <c r="Q7" s="6"/>
      <c r="R7" s="6"/>
      <c r="S7" s="6"/>
    </row>
    <row r="8" spans="1:19" ht="12.75">
      <c r="A8" s="9">
        <v>1987</v>
      </c>
      <c r="B8">
        <v>291</v>
      </c>
      <c r="C8">
        <v>83</v>
      </c>
      <c r="D8">
        <v>374</v>
      </c>
      <c r="F8" s="9">
        <v>1987</v>
      </c>
      <c r="G8" s="2">
        <v>3380795</v>
      </c>
      <c r="H8" s="2">
        <v>259130</v>
      </c>
      <c r="I8" s="1">
        <f t="shared" si="1"/>
        <v>3639925</v>
      </c>
      <c r="K8" s="9">
        <f t="shared" si="2"/>
        <v>1987</v>
      </c>
      <c r="L8" s="1">
        <f aca="true" t="shared" si="3" ref="L8:L20">(B8/G8)*100000</f>
        <v>8.607442923927655</v>
      </c>
      <c r="M8" s="1">
        <f aca="true" t="shared" si="4" ref="M8:N19">(C8/H8)*100000</f>
        <v>32.030255084320615</v>
      </c>
      <c r="N8" s="1">
        <f t="shared" si="4"/>
        <v>10.274936983591695</v>
      </c>
      <c r="P8" s="6"/>
      <c r="Q8" s="6"/>
      <c r="R8" s="6"/>
      <c r="S8" s="6"/>
    </row>
    <row r="9" spans="1:19" ht="12.75">
      <c r="A9" s="9">
        <v>1988</v>
      </c>
      <c r="B9">
        <v>385</v>
      </c>
      <c r="C9">
        <v>102</v>
      </c>
      <c r="D9">
        <v>487</v>
      </c>
      <c r="F9" s="9">
        <v>1988</v>
      </c>
      <c r="G9" s="2">
        <v>3376530</v>
      </c>
      <c r="H9" s="2">
        <v>259577</v>
      </c>
      <c r="I9" s="1">
        <f t="shared" si="1"/>
        <v>3636107</v>
      </c>
      <c r="K9" s="9">
        <f t="shared" si="2"/>
        <v>1988</v>
      </c>
      <c r="L9" s="1">
        <f t="shared" si="3"/>
        <v>11.402238392669398</v>
      </c>
      <c r="M9" s="1">
        <f t="shared" si="4"/>
        <v>39.29469868285711</v>
      </c>
      <c r="N9" s="1">
        <f t="shared" si="4"/>
        <v>13.39344524239798</v>
      </c>
      <c r="P9" s="6"/>
      <c r="Q9" s="6"/>
      <c r="R9" s="6"/>
      <c r="S9" s="6"/>
    </row>
    <row r="10" spans="1:19" ht="12.75">
      <c r="A10" s="9">
        <v>1989</v>
      </c>
      <c r="B10">
        <v>413</v>
      </c>
      <c r="C10">
        <v>107</v>
      </c>
      <c r="D10">
        <v>520</v>
      </c>
      <c r="F10" s="9">
        <v>1989</v>
      </c>
      <c r="G10" s="2">
        <v>3372584</v>
      </c>
      <c r="H10" s="2">
        <v>260359</v>
      </c>
      <c r="I10" s="1">
        <f t="shared" si="1"/>
        <v>3632943</v>
      </c>
      <c r="K10" s="9">
        <f t="shared" si="2"/>
        <v>1989</v>
      </c>
      <c r="L10" s="1">
        <f t="shared" si="3"/>
        <v>12.245803217948017</v>
      </c>
      <c r="M10" s="1">
        <f t="shared" si="4"/>
        <v>41.09710054194401</v>
      </c>
      <c r="N10" s="1">
        <f t="shared" si="4"/>
        <v>14.313464318047378</v>
      </c>
      <c r="P10" s="6"/>
      <c r="Q10" s="6"/>
      <c r="R10" s="6"/>
      <c r="S10" s="6"/>
    </row>
    <row r="11" spans="1:19" ht="12.75">
      <c r="A11" s="9">
        <v>1990</v>
      </c>
      <c r="B11">
        <v>475</v>
      </c>
      <c r="C11">
        <v>123</v>
      </c>
      <c r="D11">
        <v>598</v>
      </c>
      <c r="F11" s="9">
        <v>1990</v>
      </c>
      <c r="G11" s="2">
        <v>3384837</v>
      </c>
      <c r="H11" s="2">
        <v>262664</v>
      </c>
      <c r="I11" s="1">
        <f t="shared" si="1"/>
        <v>3647501</v>
      </c>
      <c r="K11" s="9">
        <f t="shared" si="2"/>
        <v>1990</v>
      </c>
      <c r="L11" s="1">
        <f t="shared" si="3"/>
        <v>14.033172055257019</v>
      </c>
      <c r="M11" s="1">
        <f t="shared" si="4"/>
        <v>46.8278865775287</v>
      </c>
      <c r="N11" s="1">
        <f t="shared" si="4"/>
        <v>16.394786457906388</v>
      </c>
      <c r="P11" s="6"/>
      <c r="Q11" s="6"/>
      <c r="R11" s="6"/>
      <c r="S11" s="6"/>
    </row>
    <row r="12" spans="1:19" ht="12.75">
      <c r="A12" s="9">
        <v>1991</v>
      </c>
      <c r="B12">
        <v>222</v>
      </c>
      <c r="C12">
        <v>70</v>
      </c>
      <c r="D12">
        <v>292</v>
      </c>
      <c r="F12" s="9">
        <v>1991</v>
      </c>
      <c r="G12" s="2">
        <v>3404321</v>
      </c>
      <c r="H12" s="2">
        <v>264279</v>
      </c>
      <c r="I12" s="1">
        <f t="shared" si="1"/>
        <v>3668600</v>
      </c>
      <c r="K12" s="9">
        <f t="shared" si="2"/>
        <v>1991</v>
      </c>
      <c r="L12" s="1">
        <f t="shared" si="3"/>
        <v>6.521124183060293</v>
      </c>
      <c r="M12" s="1">
        <f t="shared" si="4"/>
        <v>26.48715940350917</v>
      </c>
      <c r="N12" s="1">
        <f t="shared" si="4"/>
        <v>7.959439568227661</v>
      </c>
      <c r="P12" s="6"/>
      <c r="Q12" s="6"/>
      <c r="R12" s="6"/>
      <c r="S12" s="6"/>
    </row>
    <row r="13" spans="1:19" ht="12.75">
      <c r="A13" s="9">
        <v>1992</v>
      </c>
      <c r="B13">
        <v>123</v>
      </c>
      <c r="C13">
        <v>42</v>
      </c>
      <c r="D13">
        <v>165</v>
      </c>
      <c r="F13" s="9">
        <v>1992</v>
      </c>
      <c r="G13" s="2">
        <v>3439992</v>
      </c>
      <c r="H13" s="2">
        <v>268656</v>
      </c>
      <c r="I13" s="1">
        <f t="shared" si="1"/>
        <v>3708648</v>
      </c>
      <c r="K13" s="9">
        <f t="shared" si="2"/>
        <v>1992</v>
      </c>
      <c r="L13" s="1">
        <f t="shared" si="3"/>
        <v>3.575589710673746</v>
      </c>
      <c r="M13" s="1">
        <f t="shared" si="4"/>
        <v>15.633375022333393</v>
      </c>
      <c r="N13" s="1">
        <f t="shared" si="4"/>
        <v>4.449060681952021</v>
      </c>
      <c r="P13" s="6"/>
      <c r="Q13" s="6"/>
      <c r="R13" s="6"/>
      <c r="S13" s="6"/>
    </row>
    <row r="14" spans="1:19" ht="12.75">
      <c r="A14" s="9">
        <v>1993</v>
      </c>
      <c r="B14">
        <v>530</v>
      </c>
      <c r="C14">
        <v>175</v>
      </c>
      <c r="D14">
        <v>705</v>
      </c>
      <c r="F14" s="9">
        <v>1993</v>
      </c>
      <c r="G14" s="2">
        <v>3472331</v>
      </c>
      <c r="H14" s="2">
        <v>269503</v>
      </c>
      <c r="I14" s="1">
        <f t="shared" si="1"/>
        <v>3741834</v>
      </c>
      <c r="K14" s="9">
        <f t="shared" si="2"/>
        <v>1993</v>
      </c>
      <c r="L14" s="1">
        <f t="shared" si="3"/>
        <v>15.263521824388285</v>
      </c>
      <c r="M14" s="1">
        <f t="shared" si="4"/>
        <v>64.93434210379849</v>
      </c>
      <c r="N14" s="1">
        <f t="shared" si="4"/>
        <v>18.841028223058533</v>
      </c>
      <c r="P14" s="6"/>
      <c r="Q14" s="6"/>
      <c r="R14" s="6"/>
      <c r="S14" s="6"/>
    </row>
    <row r="15" spans="1:19" ht="12.75">
      <c r="A15" s="9">
        <v>1994</v>
      </c>
      <c r="B15">
        <v>621</v>
      </c>
      <c r="C15">
        <v>203</v>
      </c>
      <c r="D15">
        <v>824</v>
      </c>
      <c r="F15" s="9">
        <v>1994</v>
      </c>
      <c r="G15" s="2">
        <v>3498434</v>
      </c>
      <c r="H15" s="2">
        <v>272283</v>
      </c>
      <c r="I15" s="1">
        <f t="shared" si="1"/>
        <v>3770717</v>
      </c>
      <c r="K15" s="9">
        <f t="shared" si="2"/>
        <v>1994</v>
      </c>
      <c r="L15" s="1">
        <f t="shared" si="3"/>
        <v>17.750799357655453</v>
      </c>
      <c r="M15" s="1">
        <f t="shared" si="4"/>
        <v>74.55478307496246</v>
      </c>
      <c r="N15" s="1">
        <f t="shared" si="4"/>
        <v>21.852607872720228</v>
      </c>
      <c r="P15" s="6"/>
      <c r="Q15" s="6"/>
      <c r="R15" s="6"/>
      <c r="S15" s="6"/>
    </row>
    <row r="16" spans="1:19" ht="12.75">
      <c r="A16" s="9">
        <v>1995</v>
      </c>
      <c r="B16">
        <v>610</v>
      </c>
      <c r="C16">
        <v>231</v>
      </c>
      <c r="D16">
        <v>841</v>
      </c>
      <c r="F16" s="9">
        <v>1995</v>
      </c>
      <c r="G16" s="2">
        <v>3526085</v>
      </c>
      <c r="H16" s="2">
        <v>274611</v>
      </c>
      <c r="I16" s="1">
        <f t="shared" si="1"/>
        <v>3800696</v>
      </c>
      <c r="K16" s="9">
        <f t="shared" si="2"/>
        <v>1995</v>
      </c>
      <c r="L16" s="1">
        <f t="shared" si="3"/>
        <v>17.29963968537344</v>
      </c>
      <c r="M16" s="1">
        <f t="shared" si="4"/>
        <v>84.11899013513661</v>
      </c>
      <c r="N16" s="1">
        <f t="shared" si="4"/>
        <v>22.12752611626923</v>
      </c>
      <c r="P16" s="6"/>
      <c r="Q16" s="6"/>
      <c r="R16" s="6"/>
      <c r="S16" s="6"/>
    </row>
    <row r="17" spans="1:19" ht="12.75">
      <c r="A17" s="9">
        <v>1996</v>
      </c>
      <c r="B17">
        <v>657</v>
      </c>
      <c r="C17">
        <v>194</v>
      </c>
      <c r="D17">
        <v>851</v>
      </c>
      <c r="F17" s="9">
        <v>1996</v>
      </c>
      <c r="G17" s="2">
        <v>3546448</v>
      </c>
      <c r="H17" s="2">
        <v>276662</v>
      </c>
      <c r="I17" s="1">
        <f t="shared" si="1"/>
        <v>3823110</v>
      </c>
      <c r="K17" s="9">
        <f t="shared" si="2"/>
        <v>1996</v>
      </c>
      <c r="L17" s="1">
        <f t="shared" si="3"/>
        <v>18.525578268735366</v>
      </c>
      <c r="M17" s="1">
        <f t="shared" si="4"/>
        <v>70.12166470277812</v>
      </c>
      <c r="N17" s="1">
        <f t="shared" si="4"/>
        <v>22.25936475801115</v>
      </c>
      <c r="P17" s="6"/>
      <c r="Q17" s="6"/>
      <c r="R17" s="6"/>
      <c r="S17" s="6"/>
    </row>
    <row r="18" spans="1:19" ht="12.75">
      <c r="A18" s="9">
        <v>1997</v>
      </c>
      <c r="B18">
        <v>661</v>
      </c>
      <c r="C18">
        <v>223</v>
      </c>
      <c r="D18">
        <v>884</v>
      </c>
      <c r="F18" s="9">
        <v>1997</v>
      </c>
      <c r="G18" s="2">
        <v>3567589</v>
      </c>
      <c r="H18" s="2">
        <v>279405</v>
      </c>
      <c r="I18" s="1">
        <f t="shared" si="1"/>
        <v>3846994</v>
      </c>
      <c r="K18" s="9">
        <f t="shared" si="2"/>
        <v>1997</v>
      </c>
      <c r="L18" s="1">
        <f t="shared" si="3"/>
        <v>18.52791899515331</v>
      </c>
      <c r="M18" s="1">
        <f t="shared" si="4"/>
        <v>79.81245861741915</v>
      </c>
      <c r="N18" s="1">
        <f t="shared" si="4"/>
        <v>22.978980471505803</v>
      </c>
      <c r="P18" s="6"/>
      <c r="Q18" s="6"/>
      <c r="R18" s="6"/>
      <c r="S18" s="6"/>
    </row>
    <row r="19" spans="1:19" ht="12.75">
      <c r="A19" s="9">
        <v>1998</v>
      </c>
      <c r="B19">
        <v>648</v>
      </c>
      <c r="C19">
        <v>249</v>
      </c>
      <c r="D19">
        <v>897</v>
      </c>
      <c r="F19" s="9">
        <v>1998</v>
      </c>
      <c r="G19" s="2">
        <v>3587639</v>
      </c>
      <c r="H19" s="2">
        <v>282287</v>
      </c>
      <c r="I19" s="1">
        <f t="shared" si="1"/>
        <v>3869926</v>
      </c>
      <c r="K19" s="9">
        <f t="shared" si="2"/>
        <v>1998</v>
      </c>
      <c r="L19" s="1">
        <f t="shared" si="3"/>
        <v>18.062017945506778</v>
      </c>
      <c r="M19" s="1">
        <f t="shared" si="4"/>
        <v>88.2081002667498</v>
      </c>
      <c r="N19" s="1">
        <f t="shared" si="4"/>
        <v>23.178737784650146</v>
      </c>
      <c r="P19" s="6"/>
      <c r="Q19" s="6"/>
      <c r="R19" s="6"/>
      <c r="S19" s="6"/>
    </row>
    <row r="20" spans="1:14" ht="12.75">
      <c r="A20" s="9">
        <v>1999</v>
      </c>
      <c r="B20">
        <v>665</v>
      </c>
      <c r="C20">
        <v>184</v>
      </c>
      <c r="D20">
        <v>849</v>
      </c>
      <c r="F20" s="9">
        <v>1999</v>
      </c>
      <c r="G20" s="2">
        <v>3608321</v>
      </c>
      <c r="H20" s="2">
        <v>285381</v>
      </c>
      <c r="I20" s="1">
        <f t="shared" si="1"/>
        <v>3893702</v>
      </c>
      <c r="K20" s="9">
        <f t="shared" si="2"/>
        <v>1999</v>
      </c>
      <c r="L20" s="1">
        <f t="shared" si="3"/>
        <v>18.42962419363466</v>
      </c>
      <c r="M20" s="1">
        <f>(C20/H20)*100000</f>
        <v>64.47521033285328</v>
      </c>
      <c r="N20" s="1">
        <f>(D20/I20)*100000</f>
        <v>21.804442147858257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KENTUCKY</v>
      </c>
      <c r="B22" s="31"/>
      <c r="C22" s="31"/>
      <c r="D22" s="31"/>
      <c r="F22" s="31" t="str">
        <f>CONCATENATE("Total Population, BW Only: ",$A$1)</f>
        <v>Total Population, BW Only: KENTUCKY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KENTUCKY</v>
      </c>
      <c r="L22" s="31"/>
      <c r="M22" s="31"/>
      <c r="N22" s="31"/>
    </row>
    <row r="23" spans="1:14" ht="12.75">
      <c r="A23" s="24" t="s">
        <v>26</v>
      </c>
      <c r="B23" s="25" t="s">
        <v>12</v>
      </c>
      <c r="C23" s="25" t="s">
        <v>13</v>
      </c>
      <c r="D23" s="25" t="s">
        <v>14</v>
      </c>
      <c r="F23" s="24" t="s">
        <v>26</v>
      </c>
      <c r="G23" s="25" t="s">
        <v>12</v>
      </c>
      <c r="H23" s="25" t="s">
        <v>13</v>
      </c>
      <c r="I23" s="25" t="s">
        <v>14</v>
      </c>
      <c r="K23" s="24" t="s">
        <v>26</v>
      </c>
      <c r="L23" s="25" t="s">
        <v>12</v>
      </c>
      <c r="M23" s="25" t="s">
        <v>13</v>
      </c>
      <c r="N23" s="25" t="s">
        <v>14</v>
      </c>
    </row>
    <row r="24" spans="1:14" ht="12.75">
      <c r="A24" s="9">
        <v>1983</v>
      </c>
      <c r="B24">
        <v>323</v>
      </c>
      <c r="C24">
        <v>117</v>
      </c>
      <c r="D24">
        <v>440</v>
      </c>
      <c r="F24" s="9">
        <f>F4</f>
        <v>1983</v>
      </c>
      <c r="G24" s="1">
        <f>G4</f>
        <v>3392770</v>
      </c>
      <c r="H24" s="1">
        <f>H4</f>
        <v>259311</v>
      </c>
      <c r="I24" s="1">
        <f>I4</f>
        <v>3652081</v>
      </c>
      <c r="K24" s="9">
        <f>F24</f>
        <v>1983</v>
      </c>
      <c r="L24" s="1">
        <f aca="true" t="shared" si="5" ref="L24:N27">(B24/G24)*100000</f>
        <v>9.520244519964512</v>
      </c>
      <c r="M24" s="1">
        <f t="shared" si="5"/>
        <v>45.11956685215822</v>
      </c>
      <c r="N24" s="1">
        <f t="shared" si="5"/>
        <v>12.047925552582212</v>
      </c>
    </row>
    <row r="25" spans="1:14" ht="12.75">
      <c r="A25" s="9">
        <v>1984</v>
      </c>
      <c r="B25">
        <v>304</v>
      </c>
      <c r="C25">
        <v>131</v>
      </c>
      <c r="D25">
        <v>435</v>
      </c>
      <c r="F25" s="9">
        <f aca="true" t="shared" si="6" ref="F25:F40">F5</f>
        <v>1984</v>
      </c>
      <c r="G25" s="1">
        <f aca="true" t="shared" si="7" ref="G25:I40">G5</f>
        <v>3394068</v>
      </c>
      <c r="H25" s="1">
        <f t="shared" si="7"/>
        <v>258887</v>
      </c>
      <c r="I25" s="1">
        <f t="shared" si="7"/>
        <v>3652955</v>
      </c>
      <c r="K25" s="9">
        <f aca="true" t="shared" si="8" ref="K25:K40">F25</f>
        <v>1984</v>
      </c>
      <c r="L25" s="1">
        <f t="shared" si="5"/>
        <v>8.956803458268956</v>
      </c>
      <c r="M25" s="1">
        <f t="shared" si="5"/>
        <v>50.601227562604535</v>
      </c>
      <c r="N25" s="1">
        <f t="shared" si="5"/>
        <v>11.908167497272757</v>
      </c>
    </row>
    <row r="26" spans="1:14" ht="12.75">
      <c r="A26" s="9">
        <v>1985</v>
      </c>
      <c r="B26">
        <v>322</v>
      </c>
      <c r="C26">
        <v>116</v>
      </c>
      <c r="D26">
        <v>438</v>
      </c>
      <c r="F26" s="9">
        <f t="shared" si="6"/>
        <v>1985</v>
      </c>
      <c r="G26" s="1">
        <f t="shared" si="7"/>
        <v>3392463</v>
      </c>
      <c r="H26" s="1">
        <f t="shared" si="7"/>
        <v>259266</v>
      </c>
      <c r="I26" s="1">
        <f t="shared" si="7"/>
        <v>3651729</v>
      </c>
      <c r="K26" s="9">
        <f t="shared" si="8"/>
        <v>1985</v>
      </c>
      <c r="L26" s="1">
        <f t="shared" si="5"/>
        <v>9.491628943337039</v>
      </c>
      <c r="M26" s="1">
        <f t="shared" si="5"/>
        <v>44.74169385881682</v>
      </c>
      <c r="N26" s="1">
        <f t="shared" si="5"/>
        <v>11.994318307848145</v>
      </c>
    </row>
    <row r="27" spans="1:14" ht="12.75">
      <c r="A27" s="9">
        <v>1986</v>
      </c>
      <c r="B27">
        <v>357</v>
      </c>
      <c r="C27">
        <v>125</v>
      </c>
      <c r="D27">
        <v>482</v>
      </c>
      <c r="F27" s="9">
        <f t="shared" si="6"/>
        <v>1986</v>
      </c>
      <c r="G27" s="1">
        <f t="shared" si="7"/>
        <v>3385583</v>
      </c>
      <c r="H27" s="1">
        <f t="shared" si="7"/>
        <v>258981</v>
      </c>
      <c r="I27" s="1">
        <f t="shared" si="7"/>
        <v>3644564</v>
      </c>
      <c r="K27" s="9">
        <f t="shared" si="8"/>
        <v>1986</v>
      </c>
      <c r="L27" s="1">
        <f t="shared" si="5"/>
        <v>10.544712683162693</v>
      </c>
      <c r="M27" s="1">
        <f t="shared" si="5"/>
        <v>48.2660890181133</v>
      </c>
      <c r="N27" s="1">
        <f t="shared" si="5"/>
        <v>13.225175905814796</v>
      </c>
    </row>
    <row r="28" spans="1:14" ht="12.75">
      <c r="A28" s="9">
        <v>1987</v>
      </c>
      <c r="B28">
        <v>320</v>
      </c>
      <c r="C28">
        <v>129</v>
      </c>
      <c r="D28">
        <v>449</v>
      </c>
      <c r="F28" s="9">
        <f t="shared" si="6"/>
        <v>1987</v>
      </c>
      <c r="G28" s="1">
        <f t="shared" si="7"/>
        <v>3380795</v>
      </c>
      <c r="H28" s="1">
        <f t="shared" si="7"/>
        <v>259130</v>
      </c>
      <c r="I28" s="1">
        <f t="shared" si="7"/>
        <v>3639925</v>
      </c>
      <c r="K28" s="9">
        <f t="shared" si="8"/>
        <v>1987</v>
      </c>
      <c r="L28" s="1">
        <f aca="true" t="shared" si="9" ref="L28:L40">(B28/G28)*100000</f>
        <v>9.465229332154124</v>
      </c>
      <c r="M28" s="1">
        <f aca="true" t="shared" si="10" ref="M28:M40">(C28/H28)*100000</f>
        <v>49.78196272141396</v>
      </c>
      <c r="N28" s="1">
        <f aca="true" t="shared" si="11" ref="N28:N40">(D28/I28)*100000</f>
        <v>12.335418999017838</v>
      </c>
    </row>
    <row r="29" spans="1:14" ht="12.75">
      <c r="A29" s="9">
        <v>1988</v>
      </c>
      <c r="B29">
        <v>444</v>
      </c>
      <c r="C29">
        <v>170</v>
      </c>
      <c r="D29">
        <v>614</v>
      </c>
      <c r="F29" s="9">
        <f t="shared" si="6"/>
        <v>1988</v>
      </c>
      <c r="G29" s="1">
        <f t="shared" si="7"/>
        <v>3376530</v>
      </c>
      <c r="H29" s="1">
        <f t="shared" si="7"/>
        <v>259577</v>
      </c>
      <c r="I29" s="1">
        <f t="shared" si="7"/>
        <v>3636107</v>
      </c>
      <c r="K29" s="9">
        <f t="shared" si="8"/>
        <v>1988</v>
      </c>
      <c r="L29" s="1">
        <f t="shared" si="9"/>
        <v>13.14959440609146</v>
      </c>
      <c r="M29" s="1">
        <f t="shared" si="10"/>
        <v>65.49116447142852</v>
      </c>
      <c r="N29" s="1">
        <f t="shared" si="11"/>
        <v>16.886191742982263</v>
      </c>
    </row>
    <row r="30" spans="1:14" ht="12.75">
      <c r="A30" s="9">
        <v>1989</v>
      </c>
      <c r="B30">
        <v>463</v>
      </c>
      <c r="C30">
        <v>160</v>
      </c>
      <c r="D30">
        <v>623</v>
      </c>
      <c r="F30" s="9">
        <f t="shared" si="6"/>
        <v>1989</v>
      </c>
      <c r="G30" s="1">
        <f t="shared" si="7"/>
        <v>3372584</v>
      </c>
      <c r="H30" s="1">
        <f t="shared" si="7"/>
        <v>260359</v>
      </c>
      <c r="I30" s="1">
        <f t="shared" si="7"/>
        <v>3632943</v>
      </c>
      <c r="K30" s="9">
        <f t="shared" si="8"/>
        <v>1989</v>
      </c>
      <c r="L30" s="1">
        <f t="shared" si="9"/>
        <v>13.72834598041146</v>
      </c>
      <c r="M30" s="1">
        <f t="shared" si="10"/>
        <v>61.45360828701908</v>
      </c>
      <c r="N30" s="1">
        <f t="shared" si="11"/>
        <v>17.148631288737533</v>
      </c>
    </row>
    <row r="31" spans="1:14" ht="12.75">
      <c r="A31" s="9">
        <v>1990</v>
      </c>
      <c r="B31">
        <v>471</v>
      </c>
      <c r="C31">
        <v>152</v>
      </c>
      <c r="D31">
        <v>623</v>
      </c>
      <c r="F31" s="9">
        <f t="shared" si="6"/>
        <v>1990</v>
      </c>
      <c r="G31" s="1">
        <f t="shared" si="7"/>
        <v>3384837</v>
      </c>
      <c r="H31" s="1">
        <f t="shared" si="7"/>
        <v>262664</v>
      </c>
      <c r="I31" s="1">
        <f t="shared" si="7"/>
        <v>3647501</v>
      </c>
      <c r="K31" s="9">
        <f t="shared" si="8"/>
        <v>1990</v>
      </c>
      <c r="L31" s="1">
        <f t="shared" si="9"/>
        <v>13.914997974791698</v>
      </c>
      <c r="M31" s="1">
        <f t="shared" si="10"/>
        <v>57.8686078031249</v>
      </c>
      <c r="N31" s="1">
        <f t="shared" si="11"/>
        <v>17.080187229557993</v>
      </c>
    </row>
    <row r="32" spans="1:14" ht="12.75">
      <c r="A32" s="9">
        <v>1991</v>
      </c>
      <c r="B32">
        <v>261</v>
      </c>
      <c r="C32">
        <v>86</v>
      </c>
      <c r="D32">
        <v>347</v>
      </c>
      <c r="F32" s="9">
        <f t="shared" si="6"/>
        <v>1991</v>
      </c>
      <c r="G32" s="1">
        <f t="shared" si="7"/>
        <v>3404321</v>
      </c>
      <c r="H32" s="1">
        <f t="shared" si="7"/>
        <v>264279</v>
      </c>
      <c r="I32" s="1">
        <f t="shared" si="7"/>
        <v>3668600</v>
      </c>
      <c r="K32" s="9">
        <f t="shared" si="8"/>
        <v>1991</v>
      </c>
      <c r="L32" s="1">
        <f t="shared" si="9"/>
        <v>7.666727080084399</v>
      </c>
      <c r="M32" s="1">
        <f t="shared" si="10"/>
        <v>32.541367267168404</v>
      </c>
      <c r="N32" s="1">
        <f t="shared" si="11"/>
        <v>9.458649075941775</v>
      </c>
    </row>
    <row r="33" spans="1:14" ht="12.75">
      <c r="A33" s="9">
        <v>1992</v>
      </c>
      <c r="B33">
        <v>143</v>
      </c>
      <c r="C33">
        <v>29</v>
      </c>
      <c r="D33">
        <v>172</v>
      </c>
      <c r="F33" s="9">
        <f t="shared" si="6"/>
        <v>1992</v>
      </c>
      <c r="G33" s="1">
        <f t="shared" si="7"/>
        <v>3439992</v>
      </c>
      <c r="H33" s="1">
        <f t="shared" si="7"/>
        <v>268656</v>
      </c>
      <c r="I33" s="1">
        <f t="shared" si="7"/>
        <v>3708648</v>
      </c>
      <c r="K33" s="9">
        <f t="shared" si="8"/>
        <v>1992</v>
      </c>
      <c r="L33" s="1">
        <f t="shared" si="9"/>
        <v>4.156986411596305</v>
      </c>
      <c r="M33" s="1">
        <f t="shared" si="10"/>
        <v>10.794473229706389</v>
      </c>
      <c r="N33" s="1">
        <f t="shared" si="11"/>
        <v>4.637808710883319</v>
      </c>
    </row>
    <row r="34" spans="1:14" ht="12.75">
      <c r="A34" s="9">
        <v>1993</v>
      </c>
      <c r="B34">
        <v>457</v>
      </c>
      <c r="C34">
        <v>205</v>
      </c>
      <c r="D34">
        <v>662</v>
      </c>
      <c r="F34" s="9">
        <f t="shared" si="6"/>
        <v>1993</v>
      </c>
      <c r="G34" s="1">
        <f t="shared" si="7"/>
        <v>3472331</v>
      </c>
      <c r="H34" s="1">
        <f t="shared" si="7"/>
        <v>269503</v>
      </c>
      <c r="I34" s="1">
        <f t="shared" si="7"/>
        <v>3741834</v>
      </c>
      <c r="K34" s="9">
        <f t="shared" si="8"/>
        <v>1993</v>
      </c>
      <c r="L34" s="1">
        <f t="shared" si="9"/>
        <v>13.161187686312163</v>
      </c>
      <c r="M34" s="1">
        <f t="shared" si="10"/>
        <v>76.06594360730679</v>
      </c>
      <c r="N34" s="1">
        <f t="shared" si="11"/>
        <v>17.6918591257656</v>
      </c>
    </row>
    <row r="35" spans="1:14" ht="12.75">
      <c r="A35" s="9">
        <v>1994</v>
      </c>
      <c r="B35">
        <v>522</v>
      </c>
      <c r="C35">
        <v>222</v>
      </c>
      <c r="D35">
        <v>744</v>
      </c>
      <c r="F35" s="9">
        <f t="shared" si="6"/>
        <v>1994</v>
      </c>
      <c r="G35" s="1">
        <f t="shared" si="7"/>
        <v>3498434</v>
      </c>
      <c r="H35" s="1">
        <f t="shared" si="7"/>
        <v>272283</v>
      </c>
      <c r="I35" s="1">
        <f t="shared" si="7"/>
        <v>3770717</v>
      </c>
      <c r="K35" s="9">
        <f t="shared" si="8"/>
        <v>1994</v>
      </c>
      <c r="L35" s="1">
        <f t="shared" si="9"/>
        <v>14.920961778898787</v>
      </c>
      <c r="M35" s="1">
        <f t="shared" si="10"/>
        <v>81.53281695882593</v>
      </c>
      <c r="N35" s="1">
        <f t="shared" si="11"/>
        <v>19.73099545789302</v>
      </c>
    </row>
    <row r="36" spans="1:14" ht="12.75">
      <c r="A36" s="9">
        <v>1995</v>
      </c>
      <c r="B36">
        <v>549</v>
      </c>
      <c r="C36">
        <v>238</v>
      </c>
      <c r="D36">
        <v>787</v>
      </c>
      <c r="F36" s="9">
        <f t="shared" si="6"/>
        <v>1995</v>
      </c>
      <c r="G36" s="1">
        <f t="shared" si="7"/>
        <v>3526085</v>
      </c>
      <c r="H36" s="1">
        <f t="shared" si="7"/>
        <v>274611</v>
      </c>
      <c r="I36" s="1">
        <f t="shared" si="7"/>
        <v>3800696</v>
      </c>
      <c r="K36" s="9">
        <f t="shared" si="8"/>
        <v>1995</v>
      </c>
      <c r="L36" s="1">
        <f t="shared" si="9"/>
        <v>15.569675716836095</v>
      </c>
      <c r="M36" s="1">
        <f t="shared" si="10"/>
        <v>86.66805044226197</v>
      </c>
      <c r="N36" s="1">
        <f t="shared" si="11"/>
        <v>20.706733714035533</v>
      </c>
    </row>
    <row r="37" spans="1:14" ht="12.75">
      <c r="A37" s="9">
        <v>1996</v>
      </c>
      <c r="B37">
        <v>599</v>
      </c>
      <c r="C37">
        <v>269</v>
      </c>
      <c r="D37">
        <v>868</v>
      </c>
      <c r="F37" s="9">
        <f t="shared" si="6"/>
        <v>1996</v>
      </c>
      <c r="G37" s="1">
        <f t="shared" si="7"/>
        <v>3546448</v>
      </c>
      <c r="H37" s="1">
        <f t="shared" si="7"/>
        <v>276662</v>
      </c>
      <c r="I37" s="1">
        <f t="shared" si="7"/>
        <v>3823110</v>
      </c>
      <c r="K37" s="9">
        <f t="shared" si="8"/>
        <v>1996</v>
      </c>
      <c r="L37" s="1">
        <f t="shared" si="9"/>
        <v>16.890139091282318</v>
      </c>
      <c r="M37" s="1">
        <f t="shared" si="10"/>
        <v>97.23055569612018</v>
      </c>
      <c r="N37" s="1">
        <f t="shared" si="11"/>
        <v>22.704028918864484</v>
      </c>
    </row>
    <row r="38" spans="1:14" ht="12.75">
      <c r="A38" s="9">
        <v>1997</v>
      </c>
      <c r="B38">
        <v>578</v>
      </c>
      <c r="C38">
        <v>266</v>
      </c>
      <c r="D38">
        <v>844</v>
      </c>
      <c r="F38" s="9">
        <f t="shared" si="6"/>
        <v>1997</v>
      </c>
      <c r="G38" s="1">
        <f t="shared" si="7"/>
        <v>3567589</v>
      </c>
      <c r="H38" s="1">
        <f t="shared" si="7"/>
        <v>279405</v>
      </c>
      <c r="I38" s="1">
        <f t="shared" si="7"/>
        <v>3846994</v>
      </c>
      <c r="K38" s="9">
        <f t="shared" si="8"/>
        <v>1997</v>
      </c>
      <c r="L38" s="1">
        <f t="shared" si="9"/>
        <v>16.201417820270215</v>
      </c>
      <c r="M38" s="1">
        <f t="shared" si="10"/>
        <v>95.20230489790805</v>
      </c>
      <c r="N38" s="1">
        <f t="shared" si="11"/>
        <v>21.93920759949197</v>
      </c>
    </row>
    <row r="39" spans="1:14" ht="12.75">
      <c r="A39" s="9">
        <v>1998</v>
      </c>
      <c r="B39">
        <v>623</v>
      </c>
      <c r="C39">
        <v>272</v>
      </c>
      <c r="D39">
        <v>895</v>
      </c>
      <c r="F39" s="9">
        <f t="shared" si="6"/>
        <v>1998</v>
      </c>
      <c r="G39" s="1">
        <f t="shared" si="7"/>
        <v>3587639</v>
      </c>
      <c r="H39" s="1">
        <f t="shared" si="7"/>
        <v>282287</v>
      </c>
      <c r="I39" s="1">
        <f t="shared" si="7"/>
        <v>3869926</v>
      </c>
      <c r="K39" s="9">
        <f t="shared" si="8"/>
        <v>1998</v>
      </c>
      <c r="L39" s="1">
        <f t="shared" si="9"/>
        <v>17.36518083341161</v>
      </c>
      <c r="M39" s="1">
        <f t="shared" si="10"/>
        <v>96.35583643596766</v>
      </c>
      <c r="N39" s="1">
        <f t="shared" si="11"/>
        <v>23.127057209879467</v>
      </c>
    </row>
    <row r="40" spans="1:14" ht="12.75">
      <c r="A40" s="9">
        <v>1999</v>
      </c>
      <c r="B40">
        <v>572</v>
      </c>
      <c r="C40">
        <v>234</v>
      </c>
      <c r="D40">
        <v>806</v>
      </c>
      <c r="F40" s="9">
        <f t="shared" si="6"/>
        <v>1999</v>
      </c>
      <c r="G40" s="1">
        <f t="shared" si="7"/>
        <v>3608321</v>
      </c>
      <c r="H40" s="1">
        <f t="shared" si="7"/>
        <v>285381</v>
      </c>
      <c r="I40" s="1">
        <f t="shared" si="7"/>
        <v>3893702</v>
      </c>
      <c r="K40" s="9">
        <f t="shared" si="8"/>
        <v>1999</v>
      </c>
      <c r="L40" s="1">
        <f t="shared" si="9"/>
        <v>15.852248178584999</v>
      </c>
      <c r="M40" s="1">
        <f t="shared" si="10"/>
        <v>81.99564792330253</v>
      </c>
      <c r="N40" s="1">
        <f t="shared" si="11"/>
        <v>20.70009466569347</v>
      </c>
    </row>
    <row r="42" spans="1:14" ht="29.25" customHeight="1">
      <c r="A42" s="31" t="str">
        <f>CONCATENATE("New Admissions for Larceny / Theft Offenses, BW Only: ",$A$1)</f>
        <v>New Admissions for Larceny / Theft Offenses, BW Only: KENTUCKY</v>
      </c>
      <c r="B42" s="31"/>
      <c r="C42" s="31"/>
      <c r="D42" s="31"/>
      <c r="F42" s="31" t="str">
        <f>CONCATENATE("Total Population, BW Only: ",$A$1)</f>
        <v>Total Population, BW Only: KENTUCKY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KENTUCKY</v>
      </c>
      <c r="L42" s="31"/>
      <c r="M42" s="31"/>
      <c r="N42" s="31"/>
    </row>
    <row r="43" spans="1:14" ht="12.75">
      <c r="A43" s="24" t="s">
        <v>26</v>
      </c>
      <c r="B43" s="25" t="s">
        <v>12</v>
      </c>
      <c r="C43" s="25" t="s">
        <v>13</v>
      </c>
      <c r="D43" s="25" t="s">
        <v>14</v>
      </c>
      <c r="F43" s="24" t="s">
        <v>26</v>
      </c>
      <c r="G43" s="25" t="s">
        <v>12</v>
      </c>
      <c r="H43" s="25" t="s">
        <v>13</v>
      </c>
      <c r="I43" s="25" t="s">
        <v>14</v>
      </c>
      <c r="K43" s="24" t="s">
        <v>26</v>
      </c>
      <c r="L43" s="25" t="s">
        <v>12</v>
      </c>
      <c r="M43" s="25" t="s">
        <v>13</v>
      </c>
      <c r="N43" s="25" t="s">
        <v>14</v>
      </c>
    </row>
    <row r="44" spans="1:14" ht="12.75">
      <c r="A44" s="9">
        <v>1983</v>
      </c>
      <c r="B44">
        <v>134</v>
      </c>
      <c r="C44">
        <v>55</v>
      </c>
      <c r="D44">
        <v>189</v>
      </c>
      <c r="F44" s="9">
        <f>F4</f>
        <v>1983</v>
      </c>
      <c r="G44" s="1">
        <f>G4</f>
        <v>3392770</v>
      </c>
      <c r="H44" s="1">
        <f>H4</f>
        <v>259311</v>
      </c>
      <c r="I44" s="1">
        <f>I4</f>
        <v>3652081</v>
      </c>
      <c r="K44" s="9">
        <f>F44</f>
        <v>1983</v>
      </c>
      <c r="L44" s="1">
        <f aca="true" t="shared" si="12" ref="L44:N47">(B44/G44)*100000</f>
        <v>3.94957512592955</v>
      </c>
      <c r="M44" s="1">
        <f t="shared" si="12"/>
        <v>21.21005279374959</v>
      </c>
      <c r="N44" s="1">
        <f t="shared" si="12"/>
        <v>5.175131657813723</v>
      </c>
    </row>
    <row r="45" spans="1:14" ht="12.75">
      <c r="A45" s="9">
        <v>1984</v>
      </c>
      <c r="B45">
        <v>165</v>
      </c>
      <c r="C45">
        <v>48</v>
      </c>
      <c r="D45">
        <v>213</v>
      </c>
      <c r="F45" s="9">
        <f aca="true" t="shared" si="13" ref="F45:F60">F5</f>
        <v>1984</v>
      </c>
      <c r="G45" s="1">
        <f aca="true" t="shared" si="14" ref="G45:I60">G5</f>
        <v>3394068</v>
      </c>
      <c r="H45" s="1">
        <f t="shared" si="14"/>
        <v>258887</v>
      </c>
      <c r="I45" s="1">
        <f t="shared" si="14"/>
        <v>3652955</v>
      </c>
      <c r="K45" s="9">
        <f aca="true" t="shared" si="15" ref="K45:K60">F45</f>
        <v>1984</v>
      </c>
      <c r="L45" s="1">
        <f t="shared" si="12"/>
        <v>4.861422929652559</v>
      </c>
      <c r="M45" s="1">
        <f t="shared" si="12"/>
        <v>18.540907809198607</v>
      </c>
      <c r="N45" s="1">
        <f t="shared" si="12"/>
        <v>5.8308958090094185</v>
      </c>
    </row>
    <row r="46" spans="1:14" ht="12.75">
      <c r="A46" s="9">
        <v>1985</v>
      </c>
      <c r="B46">
        <v>203</v>
      </c>
      <c r="C46">
        <v>46</v>
      </c>
      <c r="D46">
        <v>249</v>
      </c>
      <c r="F46" s="9">
        <f t="shared" si="13"/>
        <v>1985</v>
      </c>
      <c r="G46" s="1">
        <f t="shared" si="14"/>
        <v>3392463</v>
      </c>
      <c r="H46" s="1">
        <f t="shared" si="14"/>
        <v>259266</v>
      </c>
      <c r="I46" s="1">
        <f t="shared" si="14"/>
        <v>3651729</v>
      </c>
      <c r="K46" s="9">
        <f t="shared" si="15"/>
        <v>1985</v>
      </c>
      <c r="L46" s="1">
        <f t="shared" si="12"/>
        <v>5.98385302949509</v>
      </c>
      <c r="M46" s="1">
        <f t="shared" si="12"/>
        <v>17.74239584056529</v>
      </c>
      <c r="N46" s="1">
        <f t="shared" si="12"/>
        <v>6.818687805146548</v>
      </c>
    </row>
    <row r="47" spans="1:14" ht="12.75">
      <c r="A47" s="9">
        <v>1986</v>
      </c>
      <c r="B47">
        <v>204</v>
      </c>
      <c r="C47">
        <v>63</v>
      </c>
      <c r="D47">
        <v>267</v>
      </c>
      <c r="F47" s="9">
        <f t="shared" si="13"/>
        <v>1986</v>
      </c>
      <c r="G47" s="1">
        <f t="shared" si="14"/>
        <v>3385583</v>
      </c>
      <c r="H47" s="1">
        <f t="shared" si="14"/>
        <v>258981</v>
      </c>
      <c r="I47" s="1">
        <f t="shared" si="14"/>
        <v>3644564</v>
      </c>
      <c r="K47" s="9">
        <f t="shared" si="15"/>
        <v>1986</v>
      </c>
      <c r="L47" s="1">
        <f t="shared" si="12"/>
        <v>6.025550104664396</v>
      </c>
      <c r="M47" s="1">
        <f t="shared" si="12"/>
        <v>24.3261088651291</v>
      </c>
      <c r="N47" s="1">
        <f t="shared" si="12"/>
        <v>7.325979184341391</v>
      </c>
    </row>
    <row r="48" spans="1:14" ht="12.75">
      <c r="A48" s="9">
        <v>1987</v>
      </c>
      <c r="B48">
        <v>170</v>
      </c>
      <c r="C48">
        <v>72</v>
      </c>
      <c r="D48">
        <v>242</v>
      </c>
      <c r="F48" s="9">
        <f t="shared" si="13"/>
        <v>1987</v>
      </c>
      <c r="G48" s="1">
        <f t="shared" si="14"/>
        <v>3380795</v>
      </c>
      <c r="H48" s="1">
        <f t="shared" si="14"/>
        <v>259130</v>
      </c>
      <c r="I48" s="1">
        <f t="shared" si="14"/>
        <v>3639925</v>
      </c>
      <c r="K48" s="9">
        <f t="shared" si="15"/>
        <v>1987</v>
      </c>
      <c r="L48" s="1">
        <f aca="true" t="shared" si="16" ref="L48:L60">(B48/G48)*100000</f>
        <v>5.028403082706879</v>
      </c>
      <c r="M48" s="1">
        <f aca="true" t="shared" si="17" ref="M48:M60">(C48/H48)*100000</f>
        <v>27.785281518928727</v>
      </c>
      <c r="N48" s="1">
        <f aca="true" t="shared" si="18" ref="N48:N60">(D48/I48)*100000</f>
        <v>6.648488636441685</v>
      </c>
    </row>
    <row r="49" spans="1:14" ht="12.75">
      <c r="A49" s="9">
        <v>1988</v>
      </c>
      <c r="B49">
        <v>242</v>
      </c>
      <c r="C49">
        <v>93</v>
      </c>
      <c r="D49">
        <v>335</v>
      </c>
      <c r="F49" s="9">
        <f t="shared" si="13"/>
        <v>1988</v>
      </c>
      <c r="G49" s="1">
        <f t="shared" si="14"/>
        <v>3376530</v>
      </c>
      <c r="H49" s="1">
        <f t="shared" si="14"/>
        <v>259577</v>
      </c>
      <c r="I49" s="1">
        <f t="shared" si="14"/>
        <v>3636107</v>
      </c>
      <c r="K49" s="9">
        <f t="shared" si="15"/>
        <v>1988</v>
      </c>
      <c r="L49" s="1">
        <f t="shared" si="16"/>
        <v>7.1671212753921925</v>
      </c>
      <c r="M49" s="1">
        <f t="shared" si="17"/>
        <v>35.82751938731089</v>
      </c>
      <c r="N49" s="1">
        <f t="shared" si="18"/>
        <v>9.21315021807664</v>
      </c>
    </row>
    <row r="50" spans="1:14" ht="12.75">
      <c r="A50" s="9">
        <v>1989</v>
      </c>
      <c r="B50">
        <v>305</v>
      </c>
      <c r="C50">
        <v>96</v>
      </c>
      <c r="D50">
        <v>401</v>
      </c>
      <c r="F50" s="9">
        <f t="shared" si="13"/>
        <v>1989</v>
      </c>
      <c r="G50" s="1">
        <f t="shared" si="14"/>
        <v>3372584</v>
      </c>
      <c r="H50" s="1">
        <f t="shared" si="14"/>
        <v>260359</v>
      </c>
      <c r="I50" s="1">
        <f t="shared" si="14"/>
        <v>3632943</v>
      </c>
      <c r="K50" s="9">
        <f t="shared" si="15"/>
        <v>1989</v>
      </c>
      <c r="L50" s="1">
        <f t="shared" si="16"/>
        <v>9.043510851026987</v>
      </c>
      <c r="M50" s="1">
        <f t="shared" si="17"/>
        <v>36.87216497221144</v>
      </c>
      <c r="N50" s="1">
        <f t="shared" si="18"/>
        <v>11.037883060648076</v>
      </c>
    </row>
    <row r="51" spans="1:14" ht="12.75">
      <c r="A51" s="9">
        <v>1990</v>
      </c>
      <c r="B51">
        <v>286</v>
      </c>
      <c r="C51">
        <v>97</v>
      </c>
      <c r="D51">
        <v>383</v>
      </c>
      <c r="F51" s="9">
        <f t="shared" si="13"/>
        <v>1990</v>
      </c>
      <c r="G51" s="1">
        <f t="shared" si="14"/>
        <v>3384837</v>
      </c>
      <c r="H51" s="1">
        <f t="shared" si="14"/>
        <v>262664</v>
      </c>
      <c r="I51" s="1">
        <f t="shared" si="14"/>
        <v>3647501</v>
      </c>
      <c r="K51" s="9">
        <f t="shared" si="15"/>
        <v>1990</v>
      </c>
      <c r="L51" s="1">
        <f t="shared" si="16"/>
        <v>8.449446753270541</v>
      </c>
      <c r="M51" s="1">
        <f t="shared" si="17"/>
        <v>36.92930892699418</v>
      </c>
      <c r="N51" s="1">
        <f t="shared" si="18"/>
        <v>10.500339821702585</v>
      </c>
    </row>
    <row r="52" spans="1:14" ht="12.75">
      <c r="A52" s="9">
        <v>1991</v>
      </c>
      <c r="B52">
        <v>181</v>
      </c>
      <c r="C52">
        <v>56</v>
      </c>
      <c r="D52">
        <v>237</v>
      </c>
      <c r="F52" s="9">
        <f t="shared" si="13"/>
        <v>1991</v>
      </c>
      <c r="G52" s="1">
        <f t="shared" si="14"/>
        <v>3404321</v>
      </c>
      <c r="H52" s="1">
        <f t="shared" si="14"/>
        <v>264279</v>
      </c>
      <c r="I52" s="1">
        <f t="shared" si="14"/>
        <v>3668600</v>
      </c>
      <c r="K52" s="9">
        <f t="shared" si="15"/>
        <v>1991</v>
      </c>
      <c r="L52" s="1">
        <f t="shared" si="16"/>
        <v>5.316772419522131</v>
      </c>
      <c r="M52" s="1">
        <f t="shared" si="17"/>
        <v>21.189727522807335</v>
      </c>
      <c r="N52" s="1">
        <f t="shared" si="18"/>
        <v>6.460230060513547</v>
      </c>
    </row>
    <row r="53" spans="1:14" ht="12.75">
      <c r="A53" s="9">
        <v>1992</v>
      </c>
      <c r="B53">
        <v>105</v>
      </c>
      <c r="C53">
        <v>48</v>
      </c>
      <c r="D53">
        <v>153</v>
      </c>
      <c r="F53" s="9">
        <f t="shared" si="13"/>
        <v>1992</v>
      </c>
      <c r="G53" s="1">
        <f t="shared" si="14"/>
        <v>3439992</v>
      </c>
      <c r="H53" s="1">
        <f t="shared" si="14"/>
        <v>268656</v>
      </c>
      <c r="I53" s="1">
        <f t="shared" si="14"/>
        <v>3708648</v>
      </c>
      <c r="K53" s="9">
        <f t="shared" si="15"/>
        <v>1992</v>
      </c>
      <c r="L53" s="1">
        <f t="shared" si="16"/>
        <v>3.0523326798434414</v>
      </c>
      <c r="M53" s="1">
        <f t="shared" si="17"/>
        <v>17.866714311238162</v>
      </c>
      <c r="N53" s="1">
        <f t="shared" si="18"/>
        <v>4.125492632355511</v>
      </c>
    </row>
    <row r="54" spans="1:14" ht="12.75">
      <c r="A54" s="9">
        <v>1993</v>
      </c>
      <c r="B54">
        <v>334</v>
      </c>
      <c r="C54">
        <v>122</v>
      </c>
      <c r="D54">
        <v>456</v>
      </c>
      <c r="F54" s="9">
        <f t="shared" si="13"/>
        <v>1993</v>
      </c>
      <c r="G54" s="1">
        <f t="shared" si="14"/>
        <v>3472331</v>
      </c>
      <c r="H54" s="1">
        <f t="shared" si="14"/>
        <v>269503</v>
      </c>
      <c r="I54" s="1">
        <f t="shared" si="14"/>
        <v>3741834</v>
      </c>
      <c r="K54" s="9">
        <f t="shared" si="15"/>
        <v>1993</v>
      </c>
      <c r="L54" s="1">
        <f t="shared" si="16"/>
        <v>9.618898659142808</v>
      </c>
      <c r="M54" s="1">
        <f t="shared" si="17"/>
        <v>45.26851278093379</v>
      </c>
      <c r="N54" s="1">
        <f t="shared" si="18"/>
        <v>12.186537403850625</v>
      </c>
    </row>
    <row r="55" spans="1:14" ht="12.75">
      <c r="A55" s="9">
        <v>1994</v>
      </c>
      <c r="B55">
        <v>292</v>
      </c>
      <c r="C55">
        <v>131</v>
      </c>
      <c r="D55">
        <v>423</v>
      </c>
      <c r="F55" s="9">
        <f t="shared" si="13"/>
        <v>1994</v>
      </c>
      <c r="G55" s="1">
        <f t="shared" si="14"/>
        <v>3498434</v>
      </c>
      <c r="H55" s="1">
        <f t="shared" si="14"/>
        <v>272283</v>
      </c>
      <c r="I55" s="1">
        <f t="shared" si="14"/>
        <v>3770717</v>
      </c>
      <c r="K55" s="9">
        <f t="shared" si="15"/>
        <v>1994</v>
      </c>
      <c r="L55" s="1">
        <f t="shared" si="16"/>
        <v>8.346591646433804</v>
      </c>
      <c r="M55" s="1">
        <f t="shared" si="17"/>
        <v>48.111707304532416</v>
      </c>
      <c r="N55" s="1">
        <f t="shared" si="18"/>
        <v>11.218025643398855</v>
      </c>
    </row>
    <row r="56" spans="1:14" ht="12.75">
      <c r="A56" s="9">
        <v>1995</v>
      </c>
      <c r="B56">
        <v>361</v>
      </c>
      <c r="C56">
        <v>149</v>
      </c>
      <c r="D56">
        <v>510</v>
      </c>
      <c r="F56" s="9">
        <f t="shared" si="13"/>
        <v>1995</v>
      </c>
      <c r="G56" s="1">
        <f t="shared" si="14"/>
        <v>3526085</v>
      </c>
      <c r="H56" s="1">
        <f t="shared" si="14"/>
        <v>274611</v>
      </c>
      <c r="I56" s="1">
        <f t="shared" si="14"/>
        <v>3800696</v>
      </c>
      <c r="K56" s="9">
        <f t="shared" si="15"/>
        <v>1995</v>
      </c>
      <c r="L56" s="1">
        <f t="shared" si="16"/>
        <v>10.237983485934116</v>
      </c>
      <c r="M56" s="1">
        <f t="shared" si="17"/>
        <v>54.25856939452534</v>
      </c>
      <c r="N56" s="1">
        <f t="shared" si="18"/>
        <v>13.418594909984908</v>
      </c>
    </row>
    <row r="57" spans="1:14" ht="12.75">
      <c r="A57" s="9">
        <v>1996</v>
      </c>
      <c r="B57">
        <v>383</v>
      </c>
      <c r="C57">
        <v>151</v>
      </c>
      <c r="D57">
        <v>534</v>
      </c>
      <c r="F57" s="9">
        <f t="shared" si="13"/>
        <v>1996</v>
      </c>
      <c r="G57" s="1">
        <f t="shared" si="14"/>
        <v>3546448</v>
      </c>
      <c r="H57" s="1">
        <f t="shared" si="14"/>
        <v>276662</v>
      </c>
      <c r="I57" s="1">
        <f t="shared" si="14"/>
        <v>3823110</v>
      </c>
      <c r="K57" s="9">
        <f t="shared" si="15"/>
        <v>1996</v>
      </c>
      <c r="L57" s="1">
        <f t="shared" si="16"/>
        <v>10.799538016629597</v>
      </c>
      <c r="M57" s="1">
        <f t="shared" si="17"/>
        <v>54.57923386659534</v>
      </c>
      <c r="N57" s="1">
        <f t="shared" si="18"/>
        <v>13.967685993863634</v>
      </c>
    </row>
    <row r="58" spans="1:14" ht="12.75">
      <c r="A58" s="9">
        <v>1997</v>
      </c>
      <c r="B58">
        <v>426</v>
      </c>
      <c r="C58">
        <v>161</v>
      </c>
      <c r="D58">
        <v>587</v>
      </c>
      <c r="F58" s="9">
        <f t="shared" si="13"/>
        <v>1997</v>
      </c>
      <c r="G58" s="1">
        <f t="shared" si="14"/>
        <v>3567589</v>
      </c>
      <c r="H58" s="1">
        <f t="shared" si="14"/>
        <v>279405</v>
      </c>
      <c r="I58" s="1">
        <f t="shared" si="14"/>
        <v>3846994</v>
      </c>
      <c r="K58" s="9">
        <f t="shared" si="15"/>
        <v>1997</v>
      </c>
      <c r="L58" s="1">
        <f t="shared" si="16"/>
        <v>11.940837355424069</v>
      </c>
      <c r="M58" s="1">
        <f t="shared" si="17"/>
        <v>57.6224477013654</v>
      </c>
      <c r="N58" s="1">
        <f t="shared" si="18"/>
        <v>15.258666896803062</v>
      </c>
    </row>
    <row r="59" spans="1:14" ht="12.75">
      <c r="A59" s="9">
        <v>1998</v>
      </c>
      <c r="B59">
        <v>369</v>
      </c>
      <c r="C59">
        <v>151</v>
      </c>
      <c r="D59">
        <v>520</v>
      </c>
      <c r="F59" s="9">
        <f t="shared" si="13"/>
        <v>1998</v>
      </c>
      <c r="G59" s="1">
        <f t="shared" si="14"/>
        <v>3587639</v>
      </c>
      <c r="H59" s="1">
        <f t="shared" si="14"/>
        <v>282287</v>
      </c>
      <c r="I59" s="1">
        <f t="shared" si="14"/>
        <v>3869926</v>
      </c>
      <c r="K59" s="9">
        <f t="shared" si="15"/>
        <v>1998</v>
      </c>
      <c r="L59" s="1">
        <f t="shared" si="16"/>
        <v>10.285315774524694</v>
      </c>
      <c r="M59" s="1">
        <f t="shared" si="17"/>
        <v>53.49165919790851</v>
      </c>
      <c r="N59" s="1">
        <f t="shared" si="18"/>
        <v>13.436949440376896</v>
      </c>
    </row>
    <row r="60" spans="1:14" ht="12.75">
      <c r="A60" s="9">
        <v>1999</v>
      </c>
      <c r="B60">
        <v>395</v>
      </c>
      <c r="C60">
        <v>122</v>
      </c>
      <c r="D60">
        <v>517</v>
      </c>
      <c r="F60" s="9">
        <f t="shared" si="13"/>
        <v>1999</v>
      </c>
      <c r="G60" s="1">
        <f t="shared" si="14"/>
        <v>3608321</v>
      </c>
      <c r="H60" s="1">
        <f t="shared" si="14"/>
        <v>285381</v>
      </c>
      <c r="I60" s="1">
        <f t="shared" si="14"/>
        <v>3893702</v>
      </c>
      <c r="K60" s="9">
        <f t="shared" si="15"/>
        <v>1999</v>
      </c>
      <c r="L60" s="1">
        <f t="shared" si="16"/>
        <v>10.946919633813067</v>
      </c>
      <c r="M60" s="1">
        <f t="shared" si="17"/>
        <v>42.74986772069619</v>
      </c>
      <c r="N60" s="1">
        <f t="shared" si="18"/>
        <v>13.277852285562686</v>
      </c>
    </row>
    <row r="63" spans="1:14" ht="30.75" customHeight="1">
      <c r="A63" s="31" t="str">
        <f>CONCATENATE("New Admissions for Drug Offenses, BW Only: ",$A$1)</f>
        <v>New Admissions for Drug Offenses, BW Only: KENTUCKY</v>
      </c>
      <c r="B63" s="31"/>
      <c r="C63" s="31"/>
      <c r="D63" s="31"/>
      <c r="F63" s="31" t="str">
        <f>CONCATENATE("Total Population, BW Only: ",$A$1)</f>
        <v>Total Population, BW Only: KENTUCKY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KENTUCKY</v>
      </c>
      <c r="L63" s="31"/>
      <c r="M63" s="31"/>
      <c r="N63" s="31"/>
    </row>
    <row r="64" spans="1:14" ht="12.75">
      <c r="A64" s="24" t="s">
        <v>26</v>
      </c>
      <c r="B64" s="25" t="s">
        <v>12</v>
      </c>
      <c r="C64" s="25" t="s">
        <v>13</v>
      </c>
      <c r="D64" s="25" t="s">
        <v>14</v>
      </c>
      <c r="F64" s="24" t="s">
        <v>26</v>
      </c>
      <c r="G64" s="25" t="s">
        <v>12</v>
      </c>
      <c r="H64" s="25" t="s">
        <v>13</v>
      </c>
      <c r="I64" s="25" t="s">
        <v>14</v>
      </c>
      <c r="K64" s="24" t="s">
        <v>26</v>
      </c>
      <c r="L64" s="25" t="s">
        <v>12</v>
      </c>
      <c r="M64" s="25" t="s">
        <v>13</v>
      </c>
      <c r="N64" s="25" t="s">
        <v>14</v>
      </c>
    </row>
    <row r="65" spans="1:14" ht="12.75">
      <c r="A65" s="9">
        <v>1983</v>
      </c>
      <c r="B65">
        <v>78</v>
      </c>
      <c r="C65">
        <v>19</v>
      </c>
      <c r="D65">
        <v>97</v>
      </c>
      <c r="F65" s="9">
        <f>F4</f>
        <v>1983</v>
      </c>
      <c r="G65" s="1">
        <f>G4</f>
        <v>3392770</v>
      </c>
      <c r="H65" s="1">
        <f>H4</f>
        <v>259311</v>
      </c>
      <c r="I65" s="1">
        <f>I4</f>
        <v>3652081</v>
      </c>
      <c r="K65" s="9">
        <f>F65</f>
        <v>1983</v>
      </c>
      <c r="L65" s="1">
        <f aca="true" t="shared" si="19" ref="L65:N68">(B65/G65)*100000</f>
        <v>2.2990064165858577</v>
      </c>
      <c r="M65" s="1">
        <f t="shared" si="19"/>
        <v>7.327109146931677</v>
      </c>
      <c r="N65" s="1">
        <f t="shared" si="19"/>
        <v>2.656019951364715</v>
      </c>
    </row>
    <row r="66" spans="1:14" ht="12.75">
      <c r="A66" s="9">
        <v>1984</v>
      </c>
      <c r="B66">
        <v>129</v>
      </c>
      <c r="C66">
        <v>42</v>
      </c>
      <c r="D66">
        <v>171</v>
      </c>
      <c r="F66" s="9">
        <f aca="true" t="shared" si="20" ref="F66:I81">F5</f>
        <v>1984</v>
      </c>
      <c r="G66" s="1">
        <f t="shared" si="20"/>
        <v>3394068</v>
      </c>
      <c r="H66" s="1">
        <f t="shared" si="20"/>
        <v>258887</v>
      </c>
      <c r="I66" s="1">
        <f t="shared" si="20"/>
        <v>3652955</v>
      </c>
      <c r="K66" s="9">
        <f aca="true" t="shared" si="21" ref="K66:K81">F66</f>
        <v>1984</v>
      </c>
      <c r="L66" s="1">
        <f t="shared" si="19"/>
        <v>3.800748835910182</v>
      </c>
      <c r="M66" s="1">
        <f t="shared" si="19"/>
        <v>16.22329433304878</v>
      </c>
      <c r="N66" s="1">
        <f t="shared" si="19"/>
        <v>4.681141705824462</v>
      </c>
    </row>
    <row r="67" spans="1:14" ht="12.75">
      <c r="A67" s="9">
        <v>1985</v>
      </c>
      <c r="B67">
        <v>119</v>
      </c>
      <c r="C67">
        <v>52</v>
      </c>
      <c r="D67">
        <v>171</v>
      </c>
      <c r="F67" s="9">
        <f t="shared" si="20"/>
        <v>1985</v>
      </c>
      <c r="G67" s="1">
        <f t="shared" si="20"/>
        <v>3392463</v>
      </c>
      <c r="H67" s="1">
        <f t="shared" si="20"/>
        <v>259266</v>
      </c>
      <c r="I67" s="1">
        <f t="shared" si="20"/>
        <v>3651729</v>
      </c>
      <c r="K67" s="9">
        <f t="shared" si="21"/>
        <v>1985</v>
      </c>
      <c r="L67" s="1">
        <f t="shared" si="19"/>
        <v>3.507775913841949</v>
      </c>
      <c r="M67" s="1">
        <f t="shared" si="19"/>
        <v>20.056621384986848</v>
      </c>
      <c r="N67" s="1">
        <f t="shared" si="19"/>
        <v>4.6827133119681115</v>
      </c>
    </row>
    <row r="68" spans="1:14" ht="12.75">
      <c r="A68" s="9">
        <v>1986</v>
      </c>
      <c r="B68">
        <v>136</v>
      </c>
      <c r="C68">
        <v>47</v>
      </c>
      <c r="D68">
        <v>183</v>
      </c>
      <c r="F68" s="9">
        <f t="shared" si="20"/>
        <v>1986</v>
      </c>
      <c r="G68" s="1">
        <f t="shared" si="20"/>
        <v>3385583</v>
      </c>
      <c r="H68" s="1">
        <f t="shared" si="20"/>
        <v>258981</v>
      </c>
      <c r="I68" s="1">
        <f t="shared" si="20"/>
        <v>3644564</v>
      </c>
      <c r="K68" s="9">
        <f t="shared" si="21"/>
        <v>1986</v>
      </c>
      <c r="L68" s="1">
        <f t="shared" si="19"/>
        <v>4.017033403109597</v>
      </c>
      <c r="M68" s="1">
        <f t="shared" si="19"/>
        <v>18.1480494708106</v>
      </c>
      <c r="N68" s="1">
        <f t="shared" si="19"/>
        <v>5.021176744323875</v>
      </c>
    </row>
    <row r="69" spans="1:14" ht="12.75">
      <c r="A69" s="9">
        <v>1987</v>
      </c>
      <c r="B69">
        <v>150</v>
      </c>
      <c r="C69">
        <v>58</v>
      </c>
      <c r="D69">
        <v>208</v>
      </c>
      <c r="F69" s="9">
        <f t="shared" si="20"/>
        <v>1987</v>
      </c>
      <c r="G69" s="1">
        <f t="shared" si="20"/>
        <v>3380795</v>
      </c>
      <c r="H69" s="1">
        <f t="shared" si="20"/>
        <v>259130</v>
      </c>
      <c r="I69" s="1">
        <f t="shared" si="20"/>
        <v>3639925</v>
      </c>
      <c r="K69" s="9">
        <f t="shared" si="21"/>
        <v>1987</v>
      </c>
      <c r="L69" s="1">
        <f aca="true" t="shared" si="22" ref="L69:L81">(B69/G69)*100000</f>
        <v>4.436826249447245</v>
      </c>
      <c r="M69" s="1">
        <f aca="true" t="shared" si="23" ref="M69:M81">(C69/H69)*100000</f>
        <v>22.382587890248136</v>
      </c>
      <c r="N69" s="1">
        <f aca="true" t="shared" si="24" ref="N69:N81">(D69/I69)*100000</f>
        <v>5.714403456115167</v>
      </c>
    </row>
    <row r="70" spans="1:14" ht="12.75">
      <c r="A70" s="9">
        <v>1988</v>
      </c>
      <c r="B70">
        <v>232</v>
      </c>
      <c r="C70">
        <v>83</v>
      </c>
      <c r="D70">
        <v>315</v>
      </c>
      <c r="F70" s="9">
        <f t="shared" si="20"/>
        <v>1988</v>
      </c>
      <c r="G70" s="1">
        <f t="shared" si="20"/>
        <v>3376530</v>
      </c>
      <c r="H70" s="1">
        <f t="shared" si="20"/>
        <v>259577</v>
      </c>
      <c r="I70" s="1">
        <f t="shared" si="20"/>
        <v>3636107</v>
      </c>
      <c r="K70" s="9">
        <f t="shared" si="21"/>
        <v>1988</v>
      </c>
      <c r="L70" s="1">
        <f t="shared" si="22"/>
        <v>6.870959239218962</v>
      </c>
      <c r="M70" s="1">
        <f t="shared" si="23"/>
        <v>31.975097947815097</v>
      </c>
      <c r="N70" s="1">
        <f t="shared" si="24"/>
        <v>8.66311139908699</v>
      </c>
    </row>
    <row r="71" spans="1:14" ht="12.75">
      <c r="A71" s="9">
        <v>1989</v>
      </c>
      <c r="B71">
        <v>328</v>
      </c>
      <c r="C71">
        <v>182</v>
      </c>
      <c r="D71">
        <v>510</v>
      </c>
      <c r="F71" s="9">
        <f t="shared" si="20"/>
        <v>1989</v>
      </c>
      <c r="G71" s="1">
        <f t="shared" si="20"/>
        <v>3372584</v>
      </c>
      <c r="H71" s="1">
        <f t="shared" si="20"/>
        <v>260359</v>
      </c>
      <c r="I71" s="1">
        <f t="shared" si="20"/>
        <v>3632943</v>
      </c>
      <c r="K71" s="9">
        <f t="shared" si="21"/>
        <v>1989</v>
      </c>
      <c r="L71" s="1">
        <f t="shared" si="22"/>
        <v>9.725480521760169</v>
      </c>
      <c r="M71" s="1">
        <f t="shared" si="23"/>
        <v>69.9034794264842</v>
      </c>
      <c r="N71" s="1">
        <f t="shared" si="24"/>
        <v>14.03820538885416</v>
      </c>
    </row>
    <row r="72" spans="1:14" ht="12.75">
      <c r="A72" s="9">
        <v>1990</v>
      </c>
      <c r="B72">
        <v>339</v>
      </c>
      <c r="C72">
        <v>223</v>
      </c>
      <c r="D72">
        <v>562</v>
      </c>
      <c r="F72" s="9">
        <f t="shared" si="20"/>
        <v>1990</v>
      </c>
      <c r="G72" s="1">
        <f t="shared" si="20"/>
        <v>3384837</v>
      </c>
      <c r="H72" s="1">
        <f t="shared" si="20"/>
        <v>262664</v>
      </c>
      <c r="I72" s="1">
        <f t="shared" si="20"/>
        <v>3647501</v>
      </c>
      <c r="K72" s="9">
        <f t="shared" si="21"/>
        <v>1990</v>
      </c>
      <c r="L72" s="1">
        <f t="shared" si="22"/>
        <v>10.015253319436061</v>
      </c>
      <c r="M72" s="1">
        <f t="shared" si="23"/>
        <v>84.89933907958456</v>
      </c>
      <c r="N72" s="1">
        <f t="shared" si="24"/>
        <v>15.407809346728074</v>
      </c>
    </row>
    <row r="73" spans="1:14" ht="12.75">
      <c r="A73" s="9">
        <v>1991</v>
      </c>
      <c r="B73">
        <v>223</v>
      </c>
      <c r="C73">
        <v>162</v>
      </c>
      <c r="D73">
        <v>385</v>
      </c>
      <c r="F73" s="9">
        <f t="shared" si="20"/>
        <v>1991</v>
      </c>
      <c r="G73" s="1">
        <f t="shared" si="20"/>
        <v>3404321</v>
      </c>
      <c r="H73" s="1">
        <f t="shared" si="20"/>
        <v>264279</v>
      </c>
      <c r="I73" s="1">
        <f t="shared" si="20"/>
        <v>3668600</v>
      </c>
      <c r="K73" s="9">
        <f t="shared" si="21"/>
        <v>1991</v>
      </c>
      <c r="L73" s="1">
        <f t="shared" si="22"/>
        <v>6.550498616317322</v>
      </c>
      <c r="M73" s="1">
        <f t="shared" si="23"/>
        <v>61.2988546195498</v>
      </c>
      <c r="N73" s="1">
        <f t="shared" si="24"/>
        <v>10.4944665539988</v>
      </c>
    </row>
    <row r="74" spans="1:14" ht="12.75">
      <c r="A74" s="9">
        <v>1992</v>
      </c>
      <c r="B74">
        <v>121</v>
      </c>
      <c r="C74">
        <v>115</v>
      </c>
      <c r="D74">
        <v>236</v>
      </c>
      <c r="F74" s="9">
        <f t="shared" si="20"/>
        <v>1992</v>
      </c>
      <c r="G74" s="1">
        <f t="shared" si="20"/>
        <v>3439992</v>
      </c>
      <c r="H74" s="1">
        <f t="shared" si="20"/>
        <v>268656</v>
      </c>
      <c r="I74" s="1">
        <f t="shared" si="20"/>
        <v>3708648</v>
      </c>
      <c r="K74" s="9">
        <f t="shared" si="21"/>
        <v>1992</v>
      </c>
      <c r="L74" s="1">
        <f t="shared" si="22"/>
        <v>3.5174500405814895</v>
      </c>
      <c r="M74" s="1">
        <f t="shared" si="23"/>
        <v>42.805669704008096</v>
      </c>
      <c r="N74" s="1">
        <f t="shared" si="24"/>
        <v>6.363504975398043</v>
      </c>
    </row>
    <row r="75" spans="1:14" ht="12.75">
      <c r="A75" s="9">
        <v>1993</v>
      </c>
      <c r="B75">
        <v>364</v>
      </c>
      <c r="C75">
        <v>364</v>
      </c>
      <c r="D75">
        <v>728</v>
      </c>
      <c r="F75" s="9">
        <f t="shared" si="20"/>
        <v>1993</v>
      </c>
      <c r="G75" s="1">
        <f t="shared" si="20"/>
        <v>3472331</v>
      </c>
      <c r="H75" s="1">
        <f t="shared" si="20"/>
        <v>269503</v>
      </c>
      <c r="I75" s="1">
        <f t="shared" si="20"/>
        <v>3741834</v>
      </c>
      <c r="K75" s="9">
        <f t="shared" si="21"/>
        <v>1993</v>
      </c>
      <c r="L75" s="1">
        <f t="shared" si="22"/>
        <v>10.482871592598748</v>
      </c>
      <c r="M75" s="1">
        <f t="shared" si="23"/>
        <v>135.0634315759008</v>
      </c>
      <c r="N75" s="1">
        <f t="shared" si="24"/>
        <v>19.455700065796613</v>
      </c>
    </row>
    <row r="76" spans="1:14" ht="12.75">
      <c r="A76" s="9">
        <v>1994</v>
      </c>
      <c r="B76">
        <v>366</v>
      </c>
      <c r="C76">
        <v>537</v>
      </c>
      <c r="D76">
        <v>903</v>
      </c>
      <c r="F76" s="9">
        <f t="shared" si="20"/>
        <v>1994</v>
      </c>
      <c r="G76" s="1">
        <f t="shared" si="20"/>
        <v>3498434</v>
      </c>
      <c r="H76" s="1">
        <f t="shared" si="20"/>
        <v>272283</v>
      </c>
      <c r="I76" s="1">
        <f t="shared" si="20"/>
        <v>3770717</v>
      </c>
      <c r="K76" s="9">
        <f t="shared" si="21"/>
        <v>1994</v>
      </c>
      <c r="L76" s="1">
        <f t="shared" si="22"/>
        <v>10.461823776009494</v>
      </c>
      <c r="M76" s="1">
        <f t="shared" si="23"/>
        <v>197.22127345445733</v>
      </c>
      <c r="N76" s="1">
        <f t="shared" si="24"/>
        <v>23.947700132362094</v>
      </c>
    </row>
    <row r="77" spans="1:14" ht="12.75">
      <c r="A77" s="9">
        <v>1995</v>
      </c>
      <c r="B77">
        <v>424</v>
      </c>
      <c r="C77">
        <v>685</v>
      </c>
      <c r="D77">
        <v>1109</v>
      </c>
      <c r="F77" s="9">
        <f t="shared" si="20"/>
        <v>1995</v>
      </c>
      <c r="G77" s="1">
        <f t="shared" si="20"/>
        <v>3526085</v>
      </c>
      <c r="H77" s="1">
        <f t="shared" si="20"/>
        <v>274611</v>
      </c>
      <c r="I77" s="1">
        <f t="shared" si="20"/>
        <v>3800696</v>
      </c>
      <c r="K77" s="9">
        <f t="shared" si="21"/>
        <v>1995</v>
      </c>
      <c r="L77" s="1">
        <f t="shared" si="22"/>
        <v>12.024667584587439</v>
      </c>
      <c r="M77" s="1">
        <f t="shared" si="23"/>
        <v>249.443758625838</v>
      </c>
      <c r="N77" s="1">
        <f t="shared" si="24"/>
        <v>29.178866186614243</v>
      </c>
    </row>
    <row r="78" spans="1:14" ht="12.75">
      <c r="A78" s="9">
        <v>1996</v>
      </c>
      <c r="B78">
        <v>490</v>
      </c>
      <c r="C78">
        <v>703</v>
      </c>
      <c r="D78">
        <v>1193</v>
      </c>
      <c r="F78" s="9">
        <f t="shared" si="20"/>
        <v>1996</v>
      </c>
      <c r="G78" s="1">
        <f t="shared" si="20"/>
        <v>3546448</v>
      </c>
      <c r="H78" s="1">
        <f t="shared" si="20"/>
        <v>276662</v>
      </c>
      <c r="I78" s="1">
        <f t="shared" si="20"/>
        <v>3823110</v>
      </c>
      <c r="K78" s="9">
        <f t="shared" si="21"/>
        <v>1996</v>
      </c>
      <c r="L78" s="1">
        <f t="shared" si="22"/>
        <v>13.816641326758493</v>
      </c>
      <c r="M78" s="1">
        <f t="shared" si="23"/>
        <v>254.10067157759286</v>
      </c>
      <c r="N78" s="1">
        <f t="shared" si="24"/>
        <v>31.204961405766507</v>
      </c>
    </row>
    <row r="79" spans="1:14" ht="12.75">
      <c r="A79" s="9">
        <v>1997</v>
      </c>
      <c r="B79">
        <v>522</v>
      </c>
      <c r="C79">
        <v>800</v>
      </c>
      <c r="D79">
        <v>1322</v>
      </c>
      <c r="F79" s="9">
        <f t="shared" si="20"/>
        <v>1997</v>
      </c>
      <c r="G79" s="1">
        <f t="shared" si="20"/>
        <v>3567589</v>
      </c>
      <c r="H79" s="1">
        <f t="shared" si="20"/>
        <v>279405</v>
      </c>
      <c r="I79" s="1">
        <f t="shared" si="20"/>
        <v>3846994</v>
      </c>
      <c r="K79" s="9">
        <f t="shared" si="21"/>
        <v>1997</v>
      </c>
      <c r="L79" s="1">
        <f t="shared" si="22"/>
        <v>14.631730280590055</v>
      </c>
      <c r="M79" s="1">
        <f t="shared" si="23"/>
        <v>286.3227214974678</v>
      </c>
      <c r="N79" s="1">
        <f t="shared" si="24"/>
        <v>34.36449342005732</v>
      </c>
    </row>
    <row r="80" spans="1:14" ht="12.75">
      <c r="A80" s="9">
        <v>1998</v>
      </c>
      <c r="B80">
        <v>501</v>
      </c>
      <c r="C80">
        <v>756</v>
      </c>
      <c r="D80">
        <v>1257</v>
      </c>
      <c r="F80" s="9">
        <f t="shared" si="20"/>
        <v>1998</v>
      </c>
      <c r="G80" s="1">
        <f t="shared" si="20"/>
        <v>3587639</v>
      </c>
      <c r="H80" s="1">
        <f t="shared" si="20"/>
        <v>282287</v>
      </c>
      <c r="I80" s="1">
        <f t="shared" si="20"/>
        <v>3869926</v>
      </c>
      <c r="K80" s="9">
        <f t="shared" si="21"/>
        <v>1998</v>
      </c>
      <c r="L80" s="1">
        <f t="shared" si="22"/>
        <v>13.964615726387187</v>
      </c>
      <c r="M80" s="1">
        <f t="shared" si="23"/>
        <v>267.8125453882042</v>
      </c>
      <c r="N80" s="1">
        <f t="shared" si="24"/>
        <v>32.481241243372615</v>
      </c>
    </row>
    <row r="81" spans="1:14" ht="12.75">
      <c r="A81" s="9">
        <v>1999</v>
      </c>
      <c r="B81">
        <v>701</v>
      </c>
      <c r="C81">
        <v>605</v>
      </c>
      <c r="D81">
        <v>1306</v>
      </c>
      <c r="F81" s="9">
        <f t="shared" si="20"/>
        <v>1999</v>
      </c>
      <c r="G81" s="1">
        <f t="shared" si="20"/>
        <v>3608321</v>
      </c>
      <c r="H81" s="1">
        <f t="shared" si="20"/>
        <v>285381</v>
      </c>
      <c r="I81" s="1">
        <f t="shared" si="20"/>
        <v>3893702</v>
      </c>
      <c r="K81" s="9">
        <f t="shared" si="21"/>
        <v>1999</v>
      </c>
      <c r="L81" s="1">
        <f t="shared" si="22"/>
        <v>19.4273181349442</v>
      </c>
      <c r="M81" s="1">
        <f t="shared" si="23"/>
        <v>211.99729484443603</v>
      </c>
      <c r="N81" s="1">
        <f t="shared" si="24"/>
        <v>33.541344458307286</v>
      </c>
    </row>
    <row r="83" spans="1:14" ht="27" customHeight="1">
      <c r="A83" s="31" t="str">
        <f>CONCATENATE("New Admissions for Other / Unknown Offenses, BW Only: ",$A$1)</f>
        <v>New Admissions for Other / Unknown Offenses, BW Only: KENTUCKY</v>
      </c>
      <c r="B83" s="31"/>
      <c r="C83" s="31"/>
      <c r="D83" s="31"/>
      <c r="F83" s="31" t="str">
        <f>CONCATENATE("Total Population, BW Only: ",$A$1)</f>
        <v>Total Population, BW Only: KENTUCKY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KENTUCKY</v>
      </c>
      <c r="L83" s="31"/>
      <c r="M83" s="31"/>
      <c r="N83" s="31"/>
    </row>
    <row r="84" spans="1:14" ht="12.75">
      <c r="A84" s="24" t="s">
        <v>26</v>
      </c>
      <c r="B84" s="25" t="s">
        <v>12</v>
      </c>
      <c r="C84" s="25" t="s">
        <v>13</v>
      </c>
      <c r="D84" s="25" t="s">
        <v>14</v>
      </c>
      <c r="F84" s="24" t="s">
        <v>26</v>
      </c>
      <c r="G84" s="25" t="s">
        <v>12</v>
      </c>
      <c r="H84" s="25" t="s">
        <v>13</v>
      </c>
      <c r="I84" s="25" t="s">
        <v>14</v>
      </c>
      <c r="K84" s="24" t="s">
        <v>26</v>
      </c>
      <c r="L84" s="25" t="s">
        <v>12</v>
      </c>
      <c r="M84" s="25" t="s">
        <v>13</v>
      </c>
      <c r="N84" s="25" t="s">
        <v>14</v>
      </c>
    </row>
    <row r="85" spans="1:14" ht="12.75">
      <c r="A85" s="9">
        <v>1983</v>
      </c>
      <c r="B85">
        <v>82</v>
      </c>
      <c r="C85">
        <v>24</v>
      </c>
      <c r="D85">
        <v>106</v>
      </c>
      <c r="F85" s="9">
        <f aca="true" t="shared" si="25" ref="F85:I99">F4</f>
        <v>1983</v>
      </c>
      <c r="G85" s="1">
        <f t="shared" si="25"/>
        <v>3392770</v>
      </c>
      <c r="H85" s="1">
        <f t="shared" si="25"/>
        <v>259311</v>
      </c>
      <c r="I85" s="1">
        <f t="shared" si="25"/>
        <v>3652081</v>
      </c>
      <c r="K85" s="9">
        <f>F85</f>
        <v>1983</v>
      </c>
      <c r="L85" s="1">
        <f aca="true" t="shared" si="26" ref="L85:N88">(B85/G85)*100000</f>
        <v>2.4169041815389787</v>
      </c>
      <c r="M85" s="1">
        <f t="shared" si="26"/>
        <v>9.255295764545275</v>
      </c>
      <c r="N85" s="1">
        <f t="shared" si="26"/>
        <v>2.9024547922129877</v>
      </c>
    </row>
    <row r="86" spans="1:14" ht="12.75">
      <c r="A86" s="9">
        <v>1984</v>
      </c>
      <c r="B86">
        <v>201</v>
      </c>
      <c r="C86">
        <v>81</v>
      </c>
      <c r="D86">
        <v>282</v>
      </c>
      <c r="F86" s="9">
        <f t="shared" si="25"/>
        <v>1984</v>
      </c>
      <c r="G86" s="1">
        <f t="shared" si="25"/>
        <v>3394068</v>
      </c>
      <c r="H86" s="1">
        <f t="shared" si="25"/>
        <v>258887</v>
      </c>
      <c r="I86" s="1">
        <f t="shared" si="25"/>
        <v>3652955</v>
      </c>
      <c r="K86" s="9">
        <f aca="true" t="shared" si="27" ref="K86:K101">F86</f>
        <v>1984</v>
      </c>
      <c r="L86" s="1">
        <f t="shared" si="26"/>
        <v>5.922097023394935</v>
      </c>
      <c r="M86" s="1">
        <f t="shared" si="26"/>
        <v>31.28778192802265</v>
      </c>
      <c r="N86" s="1">
        <f t="shared" si="26"/>
        <v>7.719777549956131</v>
      </c>
    </row>
    <row r="87" spans="1:14" ht="12.75">
      <c r="A87" s="9">
        <v>1985</v>
      </c>
      <c r="B87">
        <v>282</v>
      </c>
      <c r="C87">
        <v>96</v>
      </c>
      <c r="D87">
        <v>378</v>
      </c>
      <c r="F87" s="9">
        <f t="shared" si="25"/>
        <v>1985</v>
      </c>
      <c r="G87" s="1">
        <f t="shared" si="25"/>
        <v>3392463</v>
      </c>
      <c r="H87" s="1">
        <f t="shared" si="25"/>
        <v>259266</v>
      </c>
      <c r="I87" s="1">
        <f t="shared" si="25"/>
        <v>3651729</v>
      </c>
      <c r="K87" s="9">
        <f t="shared" si="27"/>
        <v>1985</v>
      </c>
      <c r="L87" s="1">
        <f t="shared" si="26"/>
        <v>8.31254460254983</v>
      </c>
      <c r="M87" s="1">
        <f t="shared" si="26"/>
        <v>37.02760871074495</v>
      </c>
      <c r="N87" s="1">
        <f t="shared" si="26"/>
        <v>10.351261005403193</v>
      </c>
    </row>
    <row r="88" spans="1:14" ht="12.75">
      <c r="A88" s="9">
        <v>1986</v>
      </c>
      <c r="B88">
        <v>235</v>
      </c>
      <c r="C88">
        <v>94</v>
      </c>
      <c r="D88">
        <v>329</v>
      </c>
      <c r="F88" s="9">
        <f t="shared" si="25"/>
        <v>1986</v>
      </c>
      <c r="G88" s="1">
        <f t="shared" si="25"/>
        <v>3385583</v>
      </c>
      <c r="H88" s="1">
        <f t="shared" si="25"/>
        <v>258981</v>
      </c>
      <c r="I88" s="1">
        <f t="shared" si="25"/>
        <v>3644564</v>
      </c>
      <c r="K88" s="9">
        <f t="shared" si="27"/>
        <v>1986</v>
      </c>
      <c r="L88" s="1">
        <f t="shared" si="26"/>
        <v>6.941197424490848</v>
      </c>
      <c r="M88" s="1">
        <f t="shared" si="26"/>
        <v>36.2960989416212</v>
      </c>
      <c r="N88" s="1">
        <f t="shared" si="26"/>
        <v>9.027142890068607</v>
      </c>
    </row>
    <row r="89" spans="1:14" ht="12.75">
      <c r="A89" s="9">
        <v>1987</v>
      </c>
      <c r="B89">
        <v>272</v>
      </c>
      <c r="C89">
        <v>91</v>
      </c>
      <c r="D89">
        <v>363</v>
      </c>
      <c r="F89" s="9">
        <f t="shared" si="25"/>
        <v>1987</v>
      </c>
      <c r="G89" s="1">
        <f t="shared" si="25"/>
        <v>3380795</v>
      </c>
      <c r="H89" s="1">
        <f t="shared" si="25"/>
        <v>259130</v>
      </c>
      <c r="I89" s="1">
        <f t="shared" si="25"/>
        <v>3639925</v>
      </c>
      <c r="K89" s="9">
        <f t="shared" si="27"/>
        <v>1987</v>
      </c>
      <c r="L89" s="1">
        <f aca="true" t="shared" si="28" ref="L89:L101">(B89/G89)*100000</f>
        <v>8.045444932331005</v>
      </c>
      <c r="M89" s="1">
        <f aca="true" t="shared" si="29" ref="M89:M101">(C89/H89)*100000</f>
        <v>35.1175085864238</v>
      </c>
      <c r="N89" s="1">
        <f aca="true" t="shared" si="30" ref="N89:N101">(D89/I89)*100000</f>
        <v>9.972732954662527</v>
      </c>
    </row>
    <row r="90" spans="1:14" ht="12.75">
      <c r="A90" s="9">
        <v>1988</v>
      </c>
      <c r="B90">
        <v>338</v>
      </c>
      <c r="C90">
        <v>123</v>
      </c>
      <c r="D90">
        <v>461</v>
      </c>
      <c r="F90" s="9">
        <f t="shared" si="25"/>
        <v>1988</v>
      </c>
      <c r="G90" s="1">
        <f t="shared" si="25"/>
        <v>3376530</v>
      </c>
      <c r="H90" s="1">
        <f t="shared" si="25"/>
        <v>259577</v>
      </c>
      <c r="I90" s="1">
        <f t="shared" si="25"/>
        <v>3636107</v>
      </c>
      <c r="K90" s="9">
        <f t="shared" si="27"/>
        <v>1988</v>
      </c>
      <c r="L90" s="1">
        <f t="shared" si="28"/>
        <v>10.01027682265521</v>
      </c>
      <c r="M90" s="1">
        <f t="shared" si="29"/>
        <v>47.38478370579828</v>
      </c>
      <c r="N90" s="1">
        <f t="shared" si="30"/>
        <v>12.678394777711437</v>
      </c>
    </row>
    <row r="91" spans="1:14" ht="12.75">
      <c r="A91" s="9">
        <v>1989</v>
      </c>
      <c r="B91">
        <v>359</v>
      </c>
      <c r="C91">
        <v>116</v>
      </c>
      <c r="D91">
        <v>475</v>
      </c>
      <c r="F91" s="9">
        <f t="shared" si="25"/>
        <v>1989</v>
      </c>
      <c r="G91" s="1">
        <f t="shared" si="25"/>
        <v>3372584</v>
      </c>
      <c r="H91" s="1">
        <f t="shared" si="25"/>
        <v>260359</v>
      </c>
      <c r="I91" s="1">
        <f t="shared" si="25"/>
        <v>3632943</v>
      </c>
      <c r="K91" s="9">
        <f t="shared" si="27"/>
        <v>1989</v>
      </c>
      <c r="L91" s="1">
        <f t="shared" si="28"/>
        <v>10.644657034487503</v>
      </c>
      <c r="M91" s="1">
        <f t="shared" si="29"/>
        <v>44.55386600808883</v>
      </c>
      <c r="N91" s="1">
        <f t="shared" si="30"/>
        <v>13.074799136677894</v>
      </c>
    </row>
    <row r="92" spans="1:14" ht="12.75">
      <c r="A92" s="9">
        <v>1990</v>
      </c>
      <c r="B92">
        <v>402</v>
      </c>
      <c r="C92">
        <v>123</v>
      </c>
      <c r="D92">
        <v>525</v>
      </c>
      <c r="F92" s="9">
        <f t="shared" si="25"/>
        <v>1990</v>
      </c>
      <c r="G92" s="1">
        <f t="shared" si="25"/>
        <v>3384837</v>
      </c>
      <c r="H92" s="1">
        <f t="shared" si="25"/>
        <v>262664</v>
      </c>
      <c r="I92" s="1">
        <f t="shared" si="25"/>
        <v>3647501</v>
      </c>
      <c r="K92" s="9">
        <f t="shared" si="27"/>
        <v>1990</v>
      </c>
      <c r="L92" s="1">
        <f t="shared" si="28"/>
        <v>11.876495086764887</v>
      </c>
      <c r="M92" s="1">
        <f t="shared" si="29"/>
        <v>46.8278865775287</v>
      </c>
      <c r="N92" s="1">
        <f t="shared" si="30"/>
        <v>14.3934162046837</v>
      </c>
    </row>
    <row r="93" spans="1:14" ht="12.75">
      <c r="A93" s="9">
        <v>1991</v>
      </c>
      <c r="B93">
        <v>186</v>
      </c>
      <c r="C93">
        <v>52</v>
      </c>
      <c r="D93">
        <v>238</v>
      </c>
      <c r="F93" s="9">
        <f t="shared" si="25"/>
        <v>1991</v>
      </c>
      <c r="G93" s="1">
        <f t="shared" si="25"/>
        <v>3404321</v>
      </c>
      <c r="H93" s="1">
        <f t="shared" si="25"/>
        <v>264279</v>
      </c>
      <c r="I93" s="1">
        <f t="shared" si="25"/>
        <v>3668600</v>
      </c>
      <c r="K93" s="9">
        <f t="shared" si="27"/>
        <v>1991</v>
      </c>
      <c r="L93" s="1">
        <f t="shared" si="28"/>
        <v>5.463644585807272</v>
      </c>
      <c r="M93" s="1">
        <f t="shared" si="29"/>
        <v>19.676175556892527</v>
      </c>
      <c r="N93" s="1">
        <f t="shared" si="30"/>
        <v>6.487488415199259</v>
      </c>
    </row>
    <row r="94" spans="1:14" ht="12.75">
      <c r="A94" s="9">
        <v>1992</v>
      </c>
      <c r="B94">
        <v>151</v>
      </c>
      <c r="C94">
        <v>30</v>
      </c>
      <c r="D94">
        <v>181</v>
      </c>
      <c r="F94" s="9">
        <f t="shared" si="25"/>
        <v>1992</v>
      </c>
      <c r="G94" s="1">
        <f t="shared" si="25"/>
        <v>3439992</v>
      </c>
      <c r="H94" s="1">
        <f t="shared" si="25"/>
        <v>268656</v>
      </c>
      <c r="I94" s="1">
        <f t="shared" si="25"/>
        <v>3708648</v>
      </c>
      <c r="K94" s="9">
        <f t="shared" si="27"/>
        <v>1992</v>
      </c>
      <c r="L94" s="1">
        <f t="shared" si="28"/>
        <v>4.38954509196533</v>
      </c>
      <c r="M94" s="1">
        <f t="shared" si="29"/>
        <v>11.166696444523852</v>
      </c>
      <c r="N94" s="1">
        <f t="shared" si="30"/>
        <v>4.880484748080702</v>
      </c>
    </row>
    <row r="95" spans="1:14" ht="12.75">
      <c r="A95" s="9">
        <v>1993</v>
      </c>
      <c r="B95">
        <v>528</v>
      </c>
      <c r="C95">
        <v>109</v>
      </c>
      <c r="D95">
        <v>637</v>
      </c>
      <c r="F95" s="9">
        <f t="shared" si="25"/>
        <v>1993</v>
      </c>
      <c r="G95" s="1">
        <f t="shared" si="25"/>
        <v>3472331</v>
      </c>
      <c r="H95" s="1">
        <f t="shared" si="25"/>
        <v>269503</v>
      </c>
      <c r="I95" s="1">
        <f t="shared" si="25"/>
        <v>3741834</v>
      </c>
      <c r="K95" s="9">
        <f t="shared" si="27"/>
        <v>1993</v>
      </c>
      <c r="L95" s="1">
        <f t="shared" si="28"/>
        <v>15.205923628824555</v>
      </c>
      <c r="M95" s="1">
        <f t="shared" si="29"/>
        <v>40.44481879608019</v>
      </c>
      <c r="N95" s="1">
        <f t="shared" si="30"/>
        <v>17.023737557572034</v>
      </c>
    </row>
    <row r="96" spans="1:14" ht="12.75">
      <c r="A96" s="9">
        <v>1994</v>
      </c>
      <c r="B96">
        <v>565</v>
      </c>
      <c r="C96">
        <v>178</v>
      </c>
      <c r="D96">
        <v>743</v>
      </c>
      <c r="F96" s="9">
        <f t="shared" si="25"/>
        <v>1994</v>
      </c>
      <c r="G96" s="1">
        <f t="shared" si="25"/>
        <v>3498434</v>
      </c>
      <c r="H96" s="1">
        <f t="shared" si="25"/>
        <v>272283</v>
      </c>
      <c r="I96" s="1">
        <f t="shared" si="25"/>
        <v>3770717</v>
      </c>
      <c r="K96" s="9">
        <f t="shared" si="27"/>
        <v>1994</v>
      </c>
      <c r="L96" s="1">
        <f t="shared" si="28"/>
        <v>16.150083151490065</v>
      </c>
      <c r="M96" s="1">
        <f t="shared" si="29"/>
        <v>65.37315954356313</v>
      </c>
      <c r="N96" s="1">
        <f t="shared" si="30"/>
        <v>19.70447530270768</v>
      </c>
    </row>
    <row r="97" spans="1:14" ht="12.75">
      <c r="A97" s="9">
        <v>1995</v>
      </c>
      <c r="B97">
        <v>693</v>
      </c>
      <c r="C97">
        <v>160</v>
      </c>
      <c r="D97">
        <v>853</v>
      </c>
      <c r="F97" s="9">
        <f t="shared" si="25"/>
        <v>1995</v>
      </c>
      <c r="G97" s="1">
        <f t="shared" si="25"/>
        <v>3526085</v>
      </c>
      <c r="H97" s="1">
        <f t="shared" si="25"/>
        <v>274611</v>
      </c>
      <c r="I97" s="1">
        <f t="shared" si="25"/>
        <v>3800696</v>
      </c>
      <c r="K97" s="9">
        <f t="shared" si="27"/>
        <v>1995</v>
      </c>
      <c r="L97" s="1">
        <f t="shared" si="28"/>
        <v>19.653525085186544</v>
      </c>
      <c r="M97" s="1">
        <f t="shared" si="29"/>
        <v>58.26423559143661</v>
      </c>
      <c r="N97" s="1">
        <f t="shared" si="30"/>
        <v>22.443257761210052</v>
      </c>
    </row>
    <row r="98" spans="1:14" ht="12.75">
      <c r="A98" s="9">
        <v>1996</v>
      </c>
      <c r="B98">
        <v>732</v>
      </c>
      <c r="C98">
        <v>209</v>
      </c>
      <c r="D98">
        <v>941</v>
      </c>
      <c r="F98" s="9">
        <f t="shared" si="25"/>
        <v>1996</v>
      </c>
      <c r="G98" s="1">
        <f t="shared" si="25"/>
        <v>3546448</v>
      </c>
      <c r="H98" s="1">
        <f t="shared" si="25"/>
        <v>276662</v>
      </c>
      <c r="I98" s="1">
        <f t="shared" si="25"/>
        <v>3823110</v>
      </c>
      <c r="K98" s="9">
        <f t="shared" si="27"/>
        <v>1996</v>
      </c>
      <c r="L98" s="1">
        <f t="shared" si="28"/>
        <v>20.64037030854534</v>
      </c>
      <c r="M98" s="1">
        <f t="shared" si="29"/>
        <v>75.54344290144653</v>
      </c>
      <c r="N98" s="1">
        <f t="shared" si="30"/>
        <v>24.6134691389994</v>
      </c>
    </row>
    <row r="99" spans="1:14" ht="12.75">
      <c r="A99" s="9">
        <v>1997</v>
      </c>
      <c r="B99">
        <v>797</v>
      </c>
      <c r="C99">
        <v>269</v>
      </c>
      <c r="D99">
        <v>1066</v>
      </c>
      <c r="F99" s="9">
        <f t="shared" si="25"/>
        <v>1997</v>
      </c>
      <c r="G99" s="1">
        <f t="shared" si="25"/>
        <v>3567589</v>
      </c>
      <c r="H99" s="1">
        <f t="shared" si="25"/>
        <v>279405</v>
      </c>
      <c r="I99" s="1">
        <f t="shared" si="25"/>
        <v>3846994</v>
      </c>
      <c r="K99" s="9">
        <f t="shared" si="27"/>
        <v>1997</v>
      </c>
      <c r="L99" s="1">
        <f t="shared" si="28"/>
        <v>22.340017305805123</v>
      </c>
      <c r="M99" s="1">
        <f t="shared" si="29"/>
        <v>96.27601510352355</v>
      </c>
      <c r="N99" s="1">
        <f t="shared" si="30"/>
        <v>27.709947039168764</v>
      </c>
    </row>
    <row r="100" spans="1:14" ht="12.75">
      <c r="A100" s="9">
        <v>1998</v>
      </c>
      <c r="B100">
        <v>732</v>
      </c>
      <c r="C100">
        <v>263</v>
      </c>
      <c r="D100">
        <v>995</v>
      </c>
      <c r="F100" s="9">
        <f aca="true" t="shared" si="31" ref="F100:I101">F19</f>
        <v>1998</v>
      </c>
      <c r="G100" s="1">
        <f t="shared" si="31"/>
        <v>3587639</v>
      </c>
      <c r="H100" s="1">
        <f t="shared" si="31"/>
        <v>282287</v>
      </c>
      <c r="I100" s="1">
        <f t="shared" si="31"/>
        <v>3869926</v>
      </c>
      <c r="K100" s="9">
        <f t="shared" si="27"/>
        <v>1998</v>
      </c>
      <c r="L100" s="1">
        <f t="shared" si="28"/>
        <v>20.403390642146547</v>
      </c>
      <c r="M100" s="1">
        <f t="shared" si="29"/>
        <v>93.16759184801285</v>
      </c>
      <c r="N100" s="1">
        <f t="shared" si="30"/>
        <v>25.711085948413487</v>
      </c>
    </row>
    <row r="101" spans="1:14" ht="12.75">
      <c r="A101" s="9">
        <v>1999</v>
      </c>
      <c r="B101">
        <v>771</v>
      </c>
      <c r="C101">
        <v>226</v>
      </c>
      <c r="D101">
        <v>997</v>
      </c>
      <c r="F101" s="9">
        <f t="shared" si="31"/>
        <v>1999</v>
      </c>
      <c r="G101" s="1">
        <f t="shared" si="31"/>
        <v>3608321</v>
      </c>
      <c r="H101" s="1">
        <f t="shared" si="31"/>
        <v>285381</v>
      </c>
      <c r="I101" s="1">
        <f t="shared" si="31"/>
        <v>3893702</v>
      </c>
      <c r="K101" s="9">
        <f t="shared" si="27"/>
        <v>1999</v>
      </c>
      <c r="L101" s="1">
        <f t="shared" si="28"/>
        <v>21.36727857637943</v>
      </c>
      <c r="M101" s="1">
        <f t="shared" si="29"/>
        <v>79.19237790883065</v>
      </c>
      <c r="N101" s="1">
        <f t="shared" si="30"/>
        <v>25.60545208647195</v>
      </c>
    </row>
    <row r="103" spans="1:14" ht="31.5" customHeight="1">
      <c r="A103" s="31" t="str">
        <f>CONCATENATE("New Admissions for All Offenses, BW Only: ",$A$1)</f>
        <v>New Admissions for All Offenses, BW Only: KENTUCKY</v>
      </c>
      <c r="B103" s="31"/>
      <c r="C103" s="31"/>
      <c r="D103" s="31"/>
      <c r="F103" s="31" t="str">
        <f>CONCATENATE("Total Population, BW Only: ",$A$1)</f>
        <v>Total Population, BW Only: KENTUCKY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KENTUCKY</v>
      </c>
      <c r="L103" s="31"/>
      <c r="M103" s="31"/>
      <c r="N103" s="31"/>
    </row>
    <row r="104" spans="1:14" ht="12.75">
      <c r="A104" s="24" t="s">
        <v>26</v>
      </c>
      <c r="B104" s="25" t="s">
        <v>12</v>
      </c>
      <c r="C104" s="25" t="s">
        <v>13</v>
      </c>
      <c r="D104" s="25" t="s">
        <v>14</v>
      </c>
      <c r="F104" s="24" t="s">
        <v>26</v>
      </c>
      <c r="G104" s="25" t="s">
        <v>12</v>
      </c>
      <c r="H104" s="25" t="s">
        <v>13</v>
      </c>
      <c r="I104" s="25" t="s">
        <v>14</v>
      </c>
      <c r="K104" s="24" t="s">
        <v>26</v>
      </c>
      <c r="L104" s="25" t="s">
        <v>12</v>
      </c>
      <c r="M104" s="25" t="s">
        <v>13</v>
      </c>
      <c r="N104" s="25" t="s">
        <v>14</v>
      </c>
    </row>
    <row r="105" spans="1:14" ht="12.75">
      <c r="A105" s="9">
        <v>1983</v>
      </c>
      <c r="B105">
        <v>810</v>
      </c>
      <c r="C105">
        <v>286</v>
      </c>
      <c r="D105">
        <v>1096</v>
      </c>
      <c r="E105" s="2"/>
      <c r="F105" s="9">
        <f>F4</f>
        <v>1983</v>
      </c>
      <c r="G105" s="1">
        <f>G4</f>
        <v>3392770</v>
      </c>
      <c r="H105" s="1">
        <f>H4</f>
        <v>259311</v>
      </c>
      <c r="I105" s="1">
        <f>I4</f>
        <v>3652081</v>
      </c>
      <c r="K105" s="9">
        <f>F105</f>
        <v>1983</v>
      </c>
      <c r="L105" s="1">
        <f aca="true" t="shared" si="32" ref="L105:N108">(B105/G105)*100000</f>
        <v>23.874297403006985</v>
      </c>
      <c r="M105" s="1">
        <f t="shared" si="32"/>
        <v>110.29227452749788</v>
      </c>
      <c r="N105" s="1">
        <f t="shared" si="32"/>
        <v>30.010287285522967</v>
      </c>
    </row>
    <row r="106" spans="1:14" ht="12.75">
      <c r="A106" s="9">
        <v>1984</v>
      </c>
      <c r="B106">
        <v>1067</v>
      </c>
      <c r="C106">
        <v>360</v>
      </c>
      <c r="D106">
        <v>1427</v>
      </c>
      <c r="F106" s="9">
        <f aca="true" t="shared" si="33" ref="F106:I121">F5</f>
        <v>1984</v>
      </c>
      <c r="G106" s="1">
        <f t="shared" si="33"/>
        <v>3394068</v>
      </c>
      <c r="H106" s="1">
        <f t="shared" si="33"/>
        <v>258887</v>
      </c>
      <c r="I106" s="1">
        <f t="shared" si="33"/>
        <v>3652955</v>
      </c>
      <c r="K106" s="9">
        <f aca="true" t="shared" si="34" ref="K106:K121">F106</f>
        <v>1984</v>
      </c>
      <c r="L106" s="1">
        <f t="shared" si="32"/>
        <v>31.43720161175321</v>
      </c>
      <c r="M106" s="1">
        <f t="shared" si="32"/>
        <v>139.05680856898954</v>
      </c>
      <c r="N106" s="1">
        <f t="shared" si="32"/>
        <v>39.064264410593616</v>
      </c>
    </row>
    <row r="107" spans="1:14" ht="12.75">
      <c r="A107" s="9">
        <v>1985</v>
      </c>
      <c r="B107">
        <v>1180</v>
      </c>
      <c r="C107">
        <v>371</v>
      </c>
      <c r="D107">
        <v>1551</v>
      </c>
      <c r="F107" s="9">
        <f t="shared" si="33"/>
        <v>1985</v>
      </c>
      <c r="G107" s="1">
        <f t="shared" si="33"/>
        <v>3392463</v>
      </c>
      <c r="H107" s="1">
        <f t="shared" si="33"/>
        <v>259266</v>
      </c>
      <c r="I107" s="1">
        <f t="shared" si="33"/>
        <v>3651729</v>
      </c>
      <c r="K107" s="9">
        <f t="shared" si="34"/>
        <v>1985</v>
      </c>
      <c r="L107" s="1">
        <f t="shared" si="32"/>
        <v>34.78298805322269</v>
      </c>
      <c r="M107" s="1">
        <f t="shared" si="32"/>
        <v>143.0962794967331</v>
      </c>
      <c r="N107" s="1">
        <f t="shared" si="32"/>
        <v>42.47303126820199</v>
      </c>
    </row>
    <row r="108" spans="1:14" ht="12.75">
      <c r="A108" s="9">
        <v>1986</v>
      </c>
      <c r="B108">
        <v>1257</v>
      </c>
      <c r="C108">
        <v>426</v>
      </c>
      <c r="D108">
        <v>1683</v>
      </c>
      <c r="F108" s="9">
        <f t="shared" si="33"/>
        <v>1986</v>
      </c>
      <c r="G108" s="1">
        <f t="shared" si="33"/>
        <v>3385583</v>
      </c>
      <c r="H108" s="1">
        <f t="shared" si="33"/>
        <v>258981</v>
      </c>
      <c r="I108" s="1">
        <f t="shared" si="33"/>
        <v>3644564</v>
      </c>
      <c r="K108" s="9">
        <f t="shared" si="34"/>
        <v>1986</v>
      </c>
      <c r="L108" s="1">
        <f t="shared" si="32"/>
        <v>37.128021968446795</v>
      </c>
      <c r="M108" s="1">
        <f t="shared" si="32"/>
        <v>164.49083137373012</v>
      </c>
      <c r="N108" s="1">
        <f t="shared" si="32"/>
        <v>46.1783631732081</v>
      </c>
    </row>
    <row r="109" spans="1:14" ht="12.75">
      <c r="A109" s="9">
        <v>1987</v>
      </c>
      <c r="B109">
        <v>1203</v>
      </c>
      <c r="C109">
        <v>433</v>
      </c>
      <c r="D109">
        <v>1636</v>
      </c>
      <c r="F109" s="9">
        <f t="shared" si="33"/>
        <v>1987</v>
      </c>
      <c r="G109" s="1">
        <f t="shared" si="33"/>
        <v>3380795</v>
      </c>
      <c r="H109" s="1">
        <f t="shared" si="33"/>
        <v>259130</v>
      </c>
      <c r="I109" s="1">
        <f t="shared" si="33"/>
        <v>3639925</v>
      </c>
      <c r="K109" s="9">
        <f t="shared" si="34"/>
        <v>1987</v>
      </c>
      <c r="L109" s="1">
        <f aca="true" t="shared" si="35" ref="L109:L121">(B109/G109)*100000</f>
        <v>35.583346520566906</v>
      </c>
      <c r="M109" s="1">
        <f aca="true" t="shared" si="36" ref="M109:M121">(C109/H109)*100000</f>
        <v>167.09759580133525</v>
      </c>
      <c r="N109" s="1">
        <f aca="true" t="shared" si="37" ref="N109:N121">(D109/I109)*100000</f>
        <v>44.945981029828914</v>
      </c>
    </row>
    <row r="110" spans="1:14" ht="12.75">
      <c r="A110" s="9">
        <v>1988</v>
      </c>
      <c r="B110">
        <v>1641</v>
      </c>
      <c r="C110">
        <v>571</v>
      </c>
      <c r="D110">
        <v>2212</v>
      </c>
      <c r="F110" s="9">
        <f t="shared" si="33"/>
        <v>1988</v>
      </c>
      <c r="G110" s="1">
        <f t="shared" si="33"/>
        <v>3376530</v>
      </c>
      <c r="H110" s="1">
        <f t="shared" si="33"/>
        <v>259577</v>
      </c>
      <c r="I110" s="1">
        <f t="shared" si="33"/>
        <v>3636107</v>
      </c>
      <c r="K110" s="9">
        <f t="shared" si="34"/>
        <v>1988</v>
      </c>
      <c r="L110" s="1">
        <f t="shared" si="35"/>
        <v>48.60019013602722</v>
      </c>
      <c r="M110" s="1">
        <f t="shared" si="36"/>
        <v>219.9732641952099</v>
      </c>
      <c r="N110" s="1">
        <f t="shared" si="37"/>
        <v>60.83429338025531</v>
      </c>
    </row>
    <row r="111" spans="1:14" ht="12.75">
      <c r="A111" s="9">
        <v>1989</v>
      </c>
      <c r="B111">
        <v>1868</v>
      </c>
      <c r="C111">
        <v>661</v>
      </c>
      <c r="D111">
        <v>2529</v>
      </c>
      <c r="F111" s="9">
        <f t="shared" si="33"/>
        <v>1989</v>
      </c>
      <c r="G111" s="1">
        <f t="shared" si="33"/>
        <v>3372584</v>
      </c>
      <c r="H111" s="1">
        <f t="shared" si="33"/>
        <v>260359</v>
      </c>
      <c r="I111" s="1">
        <f t="shared" si="33"/>
        <v>3632943</v>
      </c>
      <c r="K111" s="9">
        <f t="shared" si="34"/>
        <v>1989</v>
      </c>
      <c r="L111" s="1">
        <f t="shared" si="35"/>
        <v>55.387797605634134</v>
      </c>
      <c r="M111" s="1">
        <f t="shared" si="36"/>
        <v>253.88021923574755</v>
      </c>
      <c r="N111" s="1">
        <f t="shared" si="37"/>
        <v>69.61298319296505</v>
      </c>
    </row>
    <row r="112" spans="1:14" ht="12.75">
      <c r="A112" s="9">
        <v>1990</v>
      </c>
      <c r="B112">
        <v>1973</v>
      </c>
      <c r="C112">
        <v>718</v>
      </c>
      <c r="D112">
        <v>2691</v>
      </c>
      <c r="F112" s="9">
        <f t="shared" si="33"/>
        <v>1990</v>
      </c>
      <c r="G112" s="1">
        <f t="shared" si="33"/>
        <v>3384837</v>
      </c>
      <c r="H112" s="1">
        <f t="shared" si="33"/>
        <v>262664</v>
      </c>
      <c r="I112" s="1">
        <f t="shared" si="33"/>
        <v>3647501</v>
      </c>
      <c r="K112" s="9">
        <f t="shared" si="34"/>
        <v>1990</v>
      </c>
      <c r="L112" s="1">
        <f t="shared" si="35"/>
        <v>58.289365189520204</v>
      </c>
      <c r="M112" s="1">
        <f t="shared" si="36"/>
        <v>273.35302896476105</v>
      </c>
      <c r="N112" s="1">
        <f t="shared" si="37"/>
        <v>73.77653906057873</v>
      </c>
    </row>
    <row r="113" spans="1:14" ht="12.75">
      <c r="A113" s="9">
        <v>1991</v>
      </c>
      <c r="B113">
        <v>1073</v>
      </c>
      <c r="C113">
        <v>426</v>
      </c>
      <c r="D113">
        <v>1499</v>
      </c>
      <c r="F113" s="9">
        <f t="shared" si="33"/>
        <v>1991</v>
      </c>
      <c r="G113" s="1">
        <f t="shared" si="33"/>
        <v>3404321</v>
      </c>
      <c r="H113" s="1">
        <f t="shared" si="33"/>
        <v>264279</v>
      </c>
      <c r="I113" s="1">
        <f t="shared" si="33"/>
        <v>3668600</v>
      </c>
      <c r="K113" s="9">
        <f t="shared" si="34"/>
        <v>1991</v>
      </c>
      <c r="L113" s="1">
        <f t="shared" si="35"/>
        <v>31.518766884791415</v>
      </c>
      <c r="M113" s="1">
        <f t="shared" si="36"/>
        <v>161.19328436992723</v>
      </c>
      <c r="N113" s="1">
        <f t="shared" si="37"/>
        <v>40.860273673881046</v>
      </c>
    </row>
    <row r="114" spans="1:14" ht="12.75">
      <c r="A114" s="9">
        <v>1992</v>
      </c>
      <c r="B114">
        <v>643</v>
      </c>
      <c r="C114">
        <v>264</v>
      </c>
      <c r="D114">
        <v>907</v>
      </c>
      <c r="F114" s="9">
        <f t="shared" si="33"/>
        <v>1992</v>
      </c>
      <c r="G114" s="1">
        <f t="shared" si="33"/>
        <v>3439992</v>
      </c>
      <c r="H114" s="1">
        <f t="shared" si="33"/>
        <v>268656</v>
      </c>
      <c r="I114" s="1">
        <f t="shared" si="33"/>
        <v>3708648</v>
      </c>
      <c r="K114" s="9">
        <f t="shared" si="34"/>
        <v>1992</v>
      </c>
      <c r="L114" s="1">
        <f t="shared" si="35"/>
        <v>18.691903934660314</v>
      </c>
      <c r="M114" s="1">
        <f t="shared" si="36"/>
        <v>98.26692871180991</v>
      </c>
      <c r="N114" s="1">
        <f t="shared" si="37"/>
        <v>24.456351748669597</v>
      </c>
    </row>
    <row r="115" spans="1:14" ht="12.75">
      <c r="A115" s="9">
        <v>1993</v>
      </c>
      <c r="B115">
        <v>2213</v>
      </c>
      <c r="C115">
        <v>975</v>
      </c>
      <c r="D115">
        <v>3188</v>
      </c>
      <c r="F115" s="9">
        <f t="shared" si="33"/>
        <v>1993</v>
      </c>
      <c r="G115" s="1">
        <f t="shared" si="33"/>
        <v>3472331</v>
      </c>
      <c r="H115" s="1">
        <f t="shared" si="33"/>
        <v>269503</v>
      </c>
      <c r="I115" s="1">
        <f t="shared" si="33"/>
        <v>3741834</v>
      </c>
      <c r="K115" s="9">
        <f t="shared" si="34"/>
        <v>1993</v>
      </c>
      <c r="L115" s="1">
        <f t="shared" si="35"/>
        <v>63.732403391266566</v>
      </c>
      <c r="M115" s="1">
        <f t="shared" si="36"/>
        <v>361.77704886402006</v>
      </c>
      <c r="N115" s="1">
        <f t="shared" si="37"/>
        <v>85.19886237604341</v>
      </c>
    </row>
    <row r="116" spans="1:14" ht="12.75">
      <c r="A116" s="9">
        <v>1994</v>
      </c>
      <c r="B116">
        <v>2366</v>
      </c>
      <c r="C116">
        <v>1271</v>
      </c>
      <c r="D116">
        <v>3637</v>
      </c>
      <c r="F116" s="9">
        <f t="shared" si="33"/>
        <v>1994</v>
      </c>
      <c r="G116" s="1">
        <f t="shared" si="33"/>
        <v>3498434</v>
      </c>
      <c r="H116" s="1">
        <f t="shared" si="33"/>
        <v>272283</v>
      </c>
      <c r="I116" s="1">
        <f t="shared" si="33"/>
        <v>3770717</v>
      </c>
      <c r="K116" s="9">
        <f t="shared" si="34"/>
        <v>1994</v>
      </c>
      <c r="L116" s="1">
        <f t="shared" si="35"/>
        <v>67.6302597104876</v>
      </c>
      <c r="M116" s="1">
        <f t="shared" si="36"/>
        <v>466.7937403363413</v>
      </c>
      <c r="N116" s="1">
        <f t="shared" si="37"/>
        <v>96.45380440908188</v>
      </c>
    </row>
    <row r="117" spans="1:14" ht="12.75">
      <c r="A117" s="9">
        <v>1995</v>
      </c>
      <c r="B117">
        <v>2637</v>
      </c>
      <c r="C117">
        <v>1463</v>
      </c>
      <c r="D117">
        <v>4100</v>
      </c>
      <c r="F117" s="9">
        <f t="shared" si="33"/>
        <v>1995</v>
      </c>
      <c r="G117" s="1">
        <f t="shared" si="33"/>
        <v>3526085</v>
      </c>
      <c r="H117" s="1">
        <f t="shared" si="33"/>
        <v>274611</v>
      </c>
      <c r="I117" s="1">
        <f t="shared" si="33"/>
        <v>3800696</v>
      </c>
      <c r="K117" s="9">
        <f t="shared" si="34"/>
        <v>1995</v>
      </c>
      <c r="L117" s="1">
        <f t="shared" si="35"/>
        <v>74.78549155791764</v>
      </c>
      <c r="M117" s="1">
        <f t="shared" si="36"/>
        <v>532.7536041891985</v>
      </c>
      <c r="N117" s="1">
        <f t="shared" si="37"/>
        <v>107.87497868811396</v>
      </c>
    </row>
    <row r="118" spans="1:14" ht="12.75">
      <c r="A118" s="9">
        <v>1996</v>
      </c>
      <c r="B118">
        <v>2861</v>
      </c>
      <c r="C118">
        <v>1526</v>
      </c>
      <c r="D118">
        <v>4387</v>
      </c>
      <c r="F118" s="9">
        <f t="shared" si="33"/>
        <v>1996</v>
      </c>
      <c r="G118" s="1">
        <f t="shared" si="33"/>
        <v>3546448</v>
      </c>
      <c r="H118" s="1">
        <f t="shared" si="33"/>
        <v>276662</v>
      </c>
      <c r="I118" s="1">
        <f t="shared" si="33"/>
        <v>3823110</v>
      </c>
      <c r="K118" s="9">
        <f t="shared" si="34"/>
        <v>1996</v>
      </c>
      <c r="L118" s="1">
        <f t="shared" si="35"/>
        <v>80.67226701195112</v>
      </c>
      <c r="M118" s="1">
        <f t="shared" si="36"/>
        <v>551.575568744533</v>
      </c>
      <c r="N118" s="1">
        <f t="shared" si="37"/>
        <v>114.74951021550517</v>
      </c>
    </row>
    <row r="119" spans="1:14" ht="12.75">
      <c r="A119" s="9">
        <v>1997</v>
      </c>
      <c r="B119">
        <v>2984</v>
      </c>
      <c r="C119">
        <v>1719</v>
      </c>
      <c r="D119">
        <v>4703</v>
      </c>
      <c r="F119" s="9">
        <f t="shared" si="33"/>
        <v>1997</v>
      </c>
      <c r="G119" s="1">
        <f t="shared" si="33"/>
        <v>3567589</v>
      </c>
      <c r="H119" s="1">
        <f t="shared" si="33"/>
        <v>279405</v>
      </c>
      <c r="I119" s="1">
        <f t="shared" si="33"/>
        <v>3846994</v>
      </c>
      <c r="K119" s="9">
        <f t="shared" si="34"/>
        <v>1997</v>
      </c>
      <c r="L119" s="1">
        <f t="shared" si="35"/>
        <v>83.64192175724277</v>
      </c>
      <c r="M119" s="1">
        <f t="shared" si="36"/>
        <v>615.235947817684</v>
      </c>
      <c r="N119" s="1">
        <f t="shared" si="37"/>
        <v>122.25129542702692</v>
      </c>
    </row>
    <row r="120" spans="1:14" ht="12.75">
      <c r="A120" s="9">
        <v>1998</v>
      </c>
      <c r="B120">
        <v>2873</v>
      </c>
      <c r="C120">
        <v>1691</v>
      </c>
      <c r="D120">
        <v>4564</v>
      </c>
      <c r="F120" s="9">
        <f t="shared" si="33"/>
        <v>1998</v>
      </c>
      <c r="G120" s="1">
        <f t="shared" si="33"/>
        <v>3587639</v>
      </c>
      <c r="H120" s="1">
        <f t="shared" si="33"/>
        <v>282287</v>
      </c>
      <c r="I120" s="1">
        <f t="shared" si="33"/>
        <v>3869926</v>
      </c>
      <c r="K120" s="9">
        <f t="shared" si="34"/>
        <v>1998</v>
      </c>
      <c r="L120" s="1">
        <f t="shared" si="35"/>
        <v>80.08052092197681</v>
      </c>
      <c r="M120" s="1">
        <f t="shared" si="36"/>
        <v>599.035733136843</v>
      </c>
      <c r="N120" s="1">
        <f t="shared" si="37"/>
        <v>117.9350716266926</v>
      </c>
    </row>
    <row r="121" spans="1:14" ht="12.75">
      <c r="A121" s="9">
        <v>1999</v>
      </c>
      <c r="B121">
        <v>3104</v>
      </c>
      <c r="C121">
        <v>1371</v>
      </c>
      <c r="D121">
        <v>4475</v>
      </c>
      <c r="F121" s="9">
        <f t="shared" si="33"/>
        <v>1999</v>
      </c>
      <c r="G121" s="1">
        <f t="shared" si="33"/>
        <v>3608321</v>
      </c>
      <c r="H121" s="1">
        <f t="shared" si="33"/>
        <v>285381</v>
      </c>
      <c r="I121" s="1">
        <f t="shared" si="33"/>
        <v>3893702</v>
      </c>
      <c r="K121" s="9">
        <f t="shared" si="34"/>
        <v>1999</v>
      </c>
      <c r="L121" s="1">
        <f t="shared" si="35"/>
        <v>86.02338871735635</v>
      </c>
      <c r="M121" s="1">
        <f t="shared" si="36"/>
        <v>480.4103987301187</v>
      </c>
      <c r="N121" s="1">
        <f t="shared" si="37"/>
        <v>114.92918564389365</v>
      </c>
    </row>
    <row r="124" spans="6:11" ht="12.75">
      <c r="F124" s="4"/>
      <c r="K124" s="4"/>
    </row>
  </sheetData>
  <mergeCells count="18">
    <mergeCell ref="F42:I42"/>
    <mergeCell ref="F63:I63"/>
    <mergeCell ref="F83:I83"/>
    <mergeCell ref="F103:I10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A2:D2"/>
    <mergeCell ref="A22:D22"/>
    <mergeCell ref="A42:D42"/>
    <mergeCell ref="A63:D6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1">
      <selection activeCell="AY43" sqref="AY43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0</v>
      </c>
      <c r="B1" s="30" t="s">
        <v>4</v>
      </c>
      <c r="C1" s="30"/>
      <c r="D1" s="30"/>
      <c r="E1" s="30"/>
      <c r="F1" s="30"/>
      <c r="G1" s="30"/>
      <c r="J1" s="30" t="s">
        <v>4</v>
      </c>
      <c r="K1" s="30"/>
      <c r="L1" s="30"/>
      <c r="M1" s="30"/>
      <c r="N1" s="30"/>
      <c r="O1" s="30"/>
      <c r="R1" s="30" t="s">
        <v>4</v>
      </c>
      <c r="S1" s="30"/>
      <c r="T1" s="30"/>
      <c r="U1" s="30"/>
      <c r="V1" s="30"/>
      <c r="W1" s="30"/>
      <c r="Z1" s="30" t="s">
        <v>4</v>
      </c>
      <c r="AA1" s="30"/>
      <c r="AB1" s="30"/>
      <c r="AC1" s="30"/>
      <c r="AD1" s="30"/>
      <c r="AE1" s="30"/>
      <c r="AH1" s="30" t="s">
        <v>4</v>
      </c>
      <c r="AI1" s="30"/>
      <c r="AJ1" s="30"/>
      <c r="AK1" s="30"/>
      <c r="AL1" s="30"/>
      <c r="AM1" s="30"/>
      <c r="AP1" s="30" t="s">
        <v>4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KENTUCKY</v>
      </c>
      <c r="C2" s="30"/>
      <c r="D2" s="30"/>
      <c r="E2" s="30"/>
      <c r="F2" s="30"/>
      <c r="G2" s="30"/>
      <c r="J2" s="30" t="str">
        <f>CONCATENATE("Black, Non-Hispanics:  ",$A$1)</f>
        <v>Black, Non-Hispanics:  KENTUCKY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KENTUCKY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KENTUCKY</v>
      </c>
      <c r="AA2" s="30"/>
      <c r="AB2" s="30"/>
      <c r="AC2" s="30"/>
      <c r="AD2" s="30"/>
      <c r="AE2" s="30"/>
      <c r="AH2" s="30" t="str">
        <f>CONCATENATE("Hispanics:  ",$A$1)</f>
        <v>Hispanics:  KENTUCKY</v>
      </c>
      <c r="AI2" s="30"/>
      <c r="AJ2" s="30"/>
      <c r="AK2" s="30"/>
      <c r="AL2" s="30"/>
      <c r="AM2" s="30"/>
      <c r="AP2" s="30" t="str">
        <f>CONCATENATE("Other Race / Not Known:  ",$A$1)</f>
        <v>Other Race / Not Known:  KENTUCKY</v>
      </c>
      <c r="AQ2" s="30"/>
      <c r="AR2" s="30"/>
      <c r="AS2" s="30"/>
      <c r="AT2" s="30"/>
      <c r="AU2" s="30"/>
    </row>
    <row r="3" spans="1:47" ht="12.75">
      <c r="A3" s="4" t="s">
        <v>8</v>
      </c>
      <c r="B3" s="12" t="s">
        <v>1</v>
      </c>
      <c r="C3" s="12" t="s">
        <v>6</v>
      </c>
      <c r="D3" s="12" t="s">
        <v>7</v>
      </c>
      <c r="E3" s="12" t="s">
        <v>2</v>
      </c>
      <c r="F3" s="12" t="s">
        <v>5</v>
      </c>
      <c r="G3" s="12" t="s">
        <v>14</v>
      </c>
      <c r="I3" s="4" t="s">
        <v>25</v>
      </c>
      <c r="J3" s="12" t="s">
        <v>1</v>
      </c>
      <c r="K3" s="12" t="s">
        <v>6</v>
      </c>
      <c r="L3" s="12" t="s">
        <v>7</v>
      </c>
      <c r="M3" s="12" t="s">
        <v>2</v>
      </c>
      <c r="N3" s="12" t="s">
        <v>5</v>
      </c>
      <c r="O3" s="12" t="s">
        <v>14</v>
      </c>
      <c r="Q3" s="4" t="s">
        <v>25</v>
      </c>
      <c r="R3" s="12" t="s">
        <v>1</v>
      </c>
      <c r="S3" s="12" t="s">
        <v>6</v>
      </c>
      <c r="T3" s="12" t="s">
        <v>7</v>
      </c>
      <c r="U3" s="12" t="s">
        <v>2</v>
      </c>
      <c r="V3" s="12" t="s">
        <v>5</v>
      </c>
      <c r="W3" s="12" t="s">
        <v>14</v>
      </c>
      <c r="Y3" s="4" t="s">
        <v>25</v>
      </c>
      <c r="Z3" s="12" t="s">
        <v>1</v>
      </c>
      <c r="AA3" s="12" t="s">
        <v>6</v>
      </c>
      <c r="AB3" s="12" t="s">
        <v>7</v>
      </c>
      <c r="AC3" s="12" t="s">
        <v>2</v>
      </c>
      <c r="AD3" s="12" t="s">
        <v>5</v>
      </c>
      <c r="AE3" s="12" t="s">
        <v>14</v>
      </c>
      <c r="AG3" s="4" t="s">
        <v>25</v>
      </c>
      <c r="AH3" s="12" t="s">
        <v>1</v>
      </c>
      <c r="AI3" s="12" t="s">
        <v>6</v>
      </c>
      <c r="AJ3" s="12" t="s">
        <v>7</v>
      </c>
      <c r="AK3" s="12" t="s">
        <v>2</v>
      </c>
      <c r="AL3" s="12" t="s">
        <v>5</v>
      </c>
      <c r="AM3" s="12" t="s">
        <v>14</v>
      </c>
      <c r="AO3" s="4" t="s">
        <v>25</v>
      </c>
      <c r="AP3" s="12" t="s">
        <v>1</v>
      </c>
      <c r="AQ3" s="12" t="s">
        <v>6</v>
      </c>
      <c r="AR3" s="12" t="s">
        <v>7</v>
      </c>
      <c r="AS3" s="12" t="s">
        <v>2</v>
      </c>
      <c r="AT3" s="12" t="s">
        <v>5</v>
      </c>
      <c r="AU3" s="12" t="s">
        <v>14</v>
      </c>
    </row>
    <row r="4" spans="1:41" ht="12.75">
      <c r="A4" s="4">
        <v>1983</v>
      </c>
      <c r="B4">
        <v>193</v>
      </c>
      <c r="C4">
        <v>323</v>
      </c>
      <c r="D4">
        <v>134</v>
      </c>
      <c r="E4">
        <v>78</v>
      </c>
      <c r="F4">
        <v>82</v>
      </c>
      <c r="G4">
        <f>SUM(B4:F4)</f>
        <v>810</v>
      </c>
      <c r="I4" s="4">
        <v>1983</v>
      </c>
      <c r="J4">
        <v>71</v>
      </c>
      <c r="K4">
        <v>117</v>
      </c>
      <c r="L4">
        <v>55</v>
      </c>
      <c r="M4">
        <v>19</v>
      </c>
      <c r="N4">
        <v>24</v>
      </c>
      <c r="O4">
        <f>SUM(J4:N4)</f>
        <v>286</v>
      </c>
      <c r="Q4" s="4">
        <v>1983</v>
      </c>
      <c r="W4">
        <f>SUM(R4:V4)</f>
        <v>0</v>
      </c>
      <c r="Y4" s="4">
        <v>1983</v>
      </c>
      <c r="AA4">
        <v>1</v>
      </c>
      <c r="AE4">
        <f>SUM(Z4:AD4)</f>
        <v>1</v>
      </c>
      <c r="AG4" s="4">
        <v>1983</v>
      </c>
      <c r="AH4">
        <v>2</v>
      </c>
      <c r="AJ4">
        <v>1</v>
      </c>
      <c r="AM4">
        <f>SUM(AH4:AL4)</f>
        <v>3</v>
      </c>
      <c r="AO4" s="4">
        <v>1983</v>
      </c>
    </row>
    <row r="5" spans="1:41" ht="12.75">
      <c r="A5" s="4">
        <v>1984</v>
      </c>
      <c r="B5">
        <v>268</v>
      </c>
      <c r="C5">
        <v>304</v>
      </c>
      <c r="D5">
        <v>165</v>
      </c>
      <c r="E5">
        <v>129</v>
      </c>
      <c r="F5">
        <v>201</v>
      </c>
      <c r="G5">
        <f aca="true" t="shared" si="0" ref="G5:G20">SUM(B5:F5)</f>
        <v>1067</v>
      </c>
      <c r="I5" s="4">
        <v>1984</v>
      </c>
      <c r="J5">
        <v>58</v>
      </c>
      <c r="K5">
        <v>131</v>
      </c>
      <c r="L5">
        <v>48</v>
      </c>
      <c r="M5">
        <v>42</v>
      </c>
      <c r="N5">
        <v>81</v>
      </c>
      <c r="O5">
        <f aca="true" t="shared" si="1" ref="O5:O20">SUM(J5:N5)</f>
        <v>360</v>
      </c>
      <c r="Q5" s="4">
        <v>1984</v>
      </c>
      <c r="U5">
        <v>1</v>
      </c>
      <c r="W5">
        <f aca="true" t="shared" si="2" ref="W5:W20">SUM(R5:V5)</f>
        <v>1</v>
      </c>
      <c r="Y5" s="4">
        <v>1984</v>
      </c>
      <c r="AE5">
        <f aca="true" t="shared" si="3" ref="AE5:AE20">SUM(Z5:AD5)</f>
        <v>0</v>
      </c>
      <c r="AG5" s="4">
        <v>1984</v>
      </c>
      <c r="AH5">
        <v>1</v>
      </c>
      <c r="AJ5">
        <v>2</v>
      </c>
      <c r="AM5">
        <f aca="true" t="shared" si="4" ref="AM5:AM20">SUM(AH5:AL5)</f>
        <v>3</v>
      </c>
      <c r="AO5" s="4">
        <v>1984</v>
      </c>
    </row>
    <row r="6" spans="1:41" ht="12.75">
      <c r="A6" s="4">
        <v>1985</v>
      </c>
      <c r="B6">
        <v>254</v>
      </c>
      <c r="C6">
        <v>322</v>
      </c>
      <c r="D6">
        <v>203</v>
      </c>
      <c r="E6">
        <v>119</v>
      </c>
      <c r="F6">
        <v>282</v>
      </c>
      <c r="G6">
        <f t="shared" si="0"/>
        <v>1180</v>
      </c>
      <c r="I6" s="4">
        <v>1985</v>
      </c>
      <c r="J6">
        <v>61</v>
      </c>
      <c r="K6">
        <v>116</v>
      </c>
      <c r="L6">
        <v>46</v>
      </c>
      <c r="M6">
        <v>52</v>
      </c>
      <c r="N6">
        <v>96</v>
      </c>
      <c r="O6">
        <f t="shared" si="1"/>
        <v>371</v>
      </c>
      <c r="Q6" s="4">
        <v>1985</v>
      </c>
      <c r="W6">
        <f t="shared" si="2"/>
        <v>0</v>
      </c>
      <c r="Y6" s="4">
        <v>1985</v>
      </c>
      <c r="AE6">
        <f t="shared" si="3"/>
        <v>0</v>
      </c>
      <c r="AG6" s="4">
        <v>1985</v>
      </c>
      <c r="AI6">
        <v>1</v>
      </c>
      <c r="AK6">
        <v>1</v>
      </c>
      <c r="AL6">
        <v>1</v>
      </c>
      <c r="AM6">
        <f t="shared" si="4"/>
        <v>3</v>
      </c>
      <c r="AO6" s="4">
        <v>1985</v>
      </c>
    </row>
    <row r="7" spans="1:41" ht="12.75">
      <c r="A7" s="4">
        <v>1986</v>
      </c>
      <c r="B7">
        <v>325</v>
      </c>
      <c r="C7">
        <v>357</v>
      </c>
      <c r="D7">
        <v>204</v>
      </c>
      <c r="E7">
        <v>136</v>
      </c>
      <c r="F7">
        <v>235</v>
      </c>
      <c r="G7">
        <f t="shared" si="0"/>
        <v>1257</v>
      </c>
      <c r="I7" s="4">
        <v>1986</v>
      </c>
      <c r="J7">
        <v>97</v>
      </c>
      <c r="K7">
        <v>125</v>
      </c>
      <c r="L7">
        <v>63</v>
      </c>
      <c r="M7">
        <v>47</v>
      </c>
      <c r="N7">
        <v>94</v>
      </c>
      <c r="O7">
        <f t="shared" si="1"/>
        <v>426</v>
      </c>
      <c r="Q7" s="4">
        <v>1986</v>
      </c>
      <c r="W7">
        <f t="shared" si="2"/>
        <v>0</v>
      </c>
      <c r="Y7" s="4">
        <v>1986</v>
      </c>
      <c r="AE7">
        <f t="shared" si="3"/>
        <v>0</v>
      </c>
      <c r="AG7" s="4">
        <v>1986</v>
      </c>
      <c r="AI7">
        <v>1</v>
      </c>
      <c r="AL7">
        <v>1</v>
      </c>
      <c r="AM7">
        <f t="shared" si="4"/>
        <v>2</v>
      </c>
      <c r="AO7" s="4">
        <v>1986</v>
      </c>
    </row>
    <row r="8" spans="1:41" ht="12.75">
      <c r="A8" s="4">
        <v>1987</v>
      </c>
      <c r="B8">
        <v>291</v>
      </c>
      <c r="C8">
        <v>320</v>
      </c>
      <c r="D8">
        <v>170</v>
      </c>
      <c r="E8">
        <v>150</v>
      </c>
      <c r="F8">
        <v>272</v>
      </c>
      <c r="G8">
        <f t="shared" si="0"/>
        <v>1203</v>
      </c>
      <c r="I8" s="4">
        <v>1987</v>
      </c>
      <c r="J8">
        <v>83</v>
      </c>
      <c r="K8">
        <v>129</v>
      </c>
      <c r="L8">
        <v>72</v>
      </c>
      <c r="M8">
        <v>58</v>
      </c>
      <c r="N8">
        <v>91</v>
      </c>
      <c r="O8">
        <f t="shared" si="1"/>
        <v>433</v>
      </c>
      <c r="Q8" s="4">
        <v>1987</v>
      </c>
      <c r="W8">
        <f t="shared" si="2"/>
        <v>0</v>
      </c>
      <c r="Y8" s="4">
        <v>1987</v>
      </c>
      <c r="AB8">
        <v>1</v>
      </c>
      <c r="AE8">
        <f t="shared" si="3"/>
        <v>1</v>
      </c>
      <c r="AG8" s="4">
        <v>1987</v>
      </c>
      <c r="AH8">
        <v>1</v>
      </c>
      <c r="AI8">
        <v>1</v>
      </c>
      <c r="AK8">
        <v>1</v>
      </c>
      <c r="AM8">
        <f t="shared" si="4"/>
        <v>3</v>
      </c>
      <c r="AO8" s="4">
        <v>1987</v>
      </c>
    </row>
    <row r="9" spans="1:41" ht="12.75">
      <c r="A9" s="4">
        <v>1988</v>
      </c>
      <c r="B9">
        <v>385</v>
      </c>
      <c r="C9">
        <v>444</v>
      </c>
      <c r="D9">
        <v>242</v>
      </c>
      <c r="E9">
        <v>232</v>
      </c>
      <c r="F9">
        <v>338</v>
      </c>
      <c r="G9">
        <f t="shared" si="0"/>
        <v>1641</v>
      </c>
      <c r="I9" s="4">
        <v>1988</v>
      </c>
      <c r="J9">
        <v>102</v>
      </c>
      <c r="K9">
        <v>170</v>
      </c>
      <c r="L9">
        <v>93</v>
      </c>
      <c r="M9">
        <v>83</v>
      </c>
      <c r="N9">
        <v>123</v>
      </c>
      <c r="O9">
        <f t="shared" si="1"/>
        <v>571</v>
      </c>
      <c r="Q9" s="4">
        <v>1988</v>
      </c>
      <c r="W9">
        <f t="shared" si="2"/>
        <v>0</v>
      </c>
      <c r="Y9" s="4">
        <v>1988</v>
      </c>
      <c r="AE9">
        <f t="shared" si="3"/>
        <v>0</v>
      </c>
      <c r="AG9" s="4">
        <v>1988</v>
      </c>
      <c r="AM9">
        <f t="shared" si="4"/>
        <v>0</v>
      </c>
      <c r="AO9" s="4">
        <v>1988</v>
      </c>
    </row>
    <row r="10" spans="1:41" ht="12.75">
      <c r="A10" s="4">
        <v>1989</v>
      </c>
      <c r="B10">
        <v>413</v>
      </c>
      <c r="C10">
        <v>463</v>
      </c>
      <c r="D10">
        <v>305</v>
      </c>
      <c r="E10">
        <v>328</v>
      </c>
      <c r="F10">
        <v>359</v>
      </c>
      <c r="G10">
        <f t="shared" si="0"/>
        <v>1868</v>
      </c>
      <c r="I10" s="4">
        <v>1989</v>
      </c>
      <c r="J10">
        <v>107</v>
      </c>
      <c r="K10">
        <v>160</v>
      </c>
      <c r="L10">
        <v>96</v>
      </c>
      <c r="M10">
        <v>182</v>
      </c>
      <c r="N10">
        <v>116</v>
      </c>
      <c r="O10">
        <f t="shared" si="1"/>
        <v>661</v>
      </c>
      <c r="Q10" s="4">
        <v>1989</v>
      </c>
      <c r="W10">
        <f t="shared" si="2"/>
        <v>0</v>
      </c>
      <c r="Y10" s="4">
        <v>1989</v>
      </c>
      <c r="AE10">
        <f t="shared" si="3"/>
        <v>0</v>
      </c>
      <c r="AG10" s="4">
        <v>1989</v>
      </c>
      <c r="AM10">
        <f t="shared" si="4"/>
        <v>0</v>
      </c>
      <c r="AO10" s="4">
        <v>1989</v>
      </c>
    </row>
    <row r="11" spans="1:41" ht="12.75">
      <c r="A11" s="4">
        <v>1990</v>
      </c>
      <c r="B11">
        <v>475</v>
      </c>
      <c r="C11">
        <v>471</v>
      </c>
      <c r="D11">
        <v>286</v>
      </c>
      <c r="E11">
        <v>339</v>
      </c>
      <c r="F11">
        <v>402</v>
      </c>
      <c r="G11">
        <f t="shared" si="0"/>
        <v>1973</v>
      </c>
      <c r="I11" s="4">
        <v>1990</v>
      </c>
      <c r="J11">
        <v>123</v>
      </c>
      <c r="K11">
        <v>152</v>
      </c>
      <c r="L11">
        <v>97</v>
      </c>
      <c r="M11">
        <v>223</v>
      </c>
      <c r="N11">
        <v>123</v>
      </c>
      <c r="O11">
        <f t="shared" si="1"/>
        <v>718</v>
      </c>
      <c r="Q11" s="4">
        <v>1990</v>
      </c>
      <c r="W11">
        <f t="shared" si="2"/>
        <v>0</v>
      </c>
      <c r="Y11" s="4">
        <v>1990</v>
      </c>
      <c r="AE11">
        <f t="shared" si="3"/>
        <v>0</v>
      </c>
      <c r="AG11" s="4">
        <v>1990</v>
      </c>
      <c r="AM11">
        <f t="shared" si="4"/>
        <v>0</v>
      </c>
      <c r="AO11" s="4">
        <v>1990</v>
      </c>
    </row>
    <row r="12" spans="1:41" ht="12.75">
      <c r="A12" s="4">
        <v>1991</v>
      </c>
      <c r="B12">
        <v>222</v>
      </c>
      <c r="C12">
        <v>261</v>
      </c>
      <c r="D12">
        <v>181</v>
      </c>
      <c r="E12">
        <v>223</v>
      </c>
      <c r="F12">
        <v>186</v>
      </c>
      <c r="G12">
        <f t="shared" si="0"/>
        <v>1073</v>
      </c>
      <c r="I12" s="4">
        <v>1991</v>
      </c>
      <c r="J12">
        <v>70</v>
      </c>
      <c r="K12">
        <v>86</v>
      </c>
      <c r="L12">
        <v>56</v>
      </c>
      <c r="M12">
        <v>162</v>
      </c>
      <c r="N12">
        <v>52</v>
      </c>
      <c r="O12">
        <f t="shared" si="1"/>
        <v>426</v>
      </c>
      <c r="Q12" s="4">
        <v>1991</v>
      </c>
      <c r="T12">
        <v>1</v>
      </c>
      <c r="U12">
        <v>1</v>
      </c>
      <c r="W12">
        <f t="shared" si="2"/>
        <v>2</v>
      </c>
      <c r="Y12" s="4">
        <v>1991</v>
      </c>
      <c r="AE12">
        <f t="shared" si="3"/>
        <v>0</v>
      </c>
      <c r="AG12" s="4">
        <v>1991</v>
      </c>
      <c r="AM12">
        <f t="shared" si="4"/>
        <v>0</v>
      </c>
      <c r="AO12" s="4">
        <v>1991</v>
      </c>
    </row>
    <row r="13" spans="1:41" ht="12.75">
      <c r="A13" s="4">
        <v>1992</v>
      </c>
      <c r="B13">
        <v>123</v>
      </c>
      <c r="C13">
        <v>143</v>
      </c>
      <c r="D13">
        <v>105</v>
      </c>
      <c r="E13">
        <v>121</v>
      </c>
      <c r="F13">
        <v>151</v>
      </c>
      <c r="G13">
        <f t="shared" si="0"/>
        <v>643</v>
      </c>
      <c r="I13" s="4">
        <v>1992</v>
      </c>
      <c r="J13">
        <v>42</v>
      </c>
      <c r="K13">
        <v>29</v>
      </c>
      <c r="L13">
        <v>48</v>
      </c>
      <c r="M13">
        <v>115</v>
      </c>
      <c r="N13">
        <v>30</v>
      </c>
      <c r="O13">
        <f t="shared" si="1"/>
        <v>264</v>
      </c>
      <c r="Q13" s="4">
        <v>1992</v>
      </c>
      <c r="U13">
        <v>1</v>
      </c>
      <c r="W13">
        <f t="shared" si="2"/>
        <v>1</v>
      </c>
      <c r="Y13" s="4">
        <v>1992</v>
      </c>
      <c r="AE13">
        <f t="shared" si="3"/>
        <v>0</v>
      </c>
      <c r="AG13" s="4">
        <v>1992</v>
      </c>
      <c r="AH13">
        <v>3</v>
      </c>
      <c r="AM13">
        <f t="shared" si="4"/>
        <v>3</v>
      </c>
      <c r="AO13" s="4">
        <v>1992</v>
      </c>
    </row>
    <row r="14" spans="1:41" ht="12.75">
      <c r="A14" s="4">
        <v>1993</v>
      </c>
      <c r="B14">
        <v>530</v>
      </c>
      <c r="C14">
        <v>457</v>
      </c>
      <c r="D14">
        <v>334</v>
      </c>
      <c r="E14">
        <v>364</v>
      </c>
      <c r="F14">
        <v>528</v>
      </c>
      <c r="G14">
        <f t="shared" si="0"/>
        <v>2213</v>
      </c>
      <c r="I14" s="4">
        <v>1993</v>
      </c>
      <c r="J14">
        <v>175</v>
      </c>
      <c r="K14">
        <v>205</v>
      </c>
      <c r="L14">
        <v>122</v>
      </c>
      <c r="M14">
        <v>364</v>
      </c>
      <c r="N14">
        <v>109</v>
      </c>
      <c r="O14">
        <f t="shared" si="1"/>
        <v>975</v>
      </c>
      <c r="Q14" s="4">
        <v>1993</v>
      </c>
      <c r="W14">
        <f t="shared" si="2"/>
        <v>0</v>
      </c>
      <c r="Y14" s="4">
        <v>1993</v>
      </c>
      <c r="AE14">
        <f t="shared" si="3"/>
        <v>0</v>
      </c>
      <c r="AG14" s="4">
        <v>1993</v>
      </c>
      <c r="AH14">
        <v>5</v>
      </c>
      <c r="AJ14">
        <v>1</v>
      </c>
      <c r="AK14">
        <v>4</v>
      </c>
      <c r="AL14">
        <v>4</v>
      </c>
      <c r="AM14">
        <f t="shared" si="4"/>
        <v>14</v>
      </c>
      <c r="AO14" s="4">
        <v>1993</v>
      </c>
    </row>
    <row r="15" spans="1:41" ht="12.75">
      <c r="A15" s="4">
        <v>1994</v>
      </c>
      <c r="B15">
        <v>621</v>
      </c>
      <c r="C15">
        <v>522</v>
      </c>
      <c r="D15">
        <v>292</v>
      </c>
      <c r="E15">
        <v>366</v>
      </c>
      <c r="F15">
        <v>565</v>
      </c>
      <c r="G15">
        <f t="shared" si="0"/>
        <v>2366</v>
      </c>
      <c r="I15" s="4">
        <v>1994</v>
      </c>
      <c r="J15">
        <v>203</v>
      </c>
      <c r="K15">
        <v>222</v>
      </c>
      <c r="L15">
        <v>131</v>
      </c>
      <c r="M15">
        <v>537</v>
      </c>
      <c r="N15">
        <v>178</v>
      </c>
      <c r="O15">
        <f t="shared" si="1"/>
        <v>1271</v>
      </c>
      <c r="Q15" s="4">
        <v>1994</v>
      </c>
      <c r="T15">
        <v>1</v>
      </c>
      <c r="U15">
        <v>1</v>
      </c>
      <c r="W15">
        <f t="shared" si="2"/>
        <v>2</v>
      </c>
      <c r="Y15" s="4">
        <v>1994</v>
      </c>
      <c r="Z15">
        <v>1</v>
      </c>
      <c r="AA15">
        <v>1</v>
      </c>
      <c r="AE15">
        <f t="shared" si="3"/>
        <v>2</v>
      </c>
      <c r="AG15" s="4">
        <v>1994</v>
      </c>
      <c r="AH15">
        <v>4</v>
      </c>
      <c r="AI15">
        <v>1</v>
      </c>
      <c r="AJ15">
        <v>1</v>
      </c>
      <c r="AK15">
        <v>8</v>
      </c>
      <c r="AL15">
        <v>5</v>
      </c>
      <c r="AM15">
        <f t="shared" si="4"/>
        <v>19</v>
      </c>
      <c r="AO15" s="4">
        <v>1994</v>
      </c>
    </row>
    <row r="16" spans="1:41" ht="12.75">
      <c r="A16" s="4">
        <v>1995</v>
      </c>
      <c r="B16">
        <v>610</v>
      </c>
      <c r="C16">
        <v>549</v>
      </c>
      <c r="D16">
        <v>361</v>
      </c>
      <c r="E16">
        <v>424</v>
      </c>
      <c r="F16">
        <v>693</v>
      </c>
      <c r="G16">
        <f t="shared" si="0"/>
        <v>2637</v>
      </c>
      <c r="I16" s="4">
        <v>1995</v>
      </c>
      <c r="J16">
        <v>231</v>
      </c>
      <c r="K16">
        <v>238</v>
      </c>
      <c r="L16">
        <v>149</v>
      </c>
      <c r="M16">
        <v>685</v>
      </c>
      <c r="N16">
        <v>160</v>
      </c>
      <c r="O16">
        <f t="shared" si="1"/>
        <v>1463</v>
      </c>
      <c r="Q16" s="4">
        <v>1995</v>
      </c>
      <c r="R16">
        <v>1</v>
      </c>
      <c r="S16">
        <v>1</v>
      </c>
      <c r="W16">
        <f t="shared" si="2"/>
        <v>2</v>
      </c>
      <c r="Y16" s="4">
        <v>1995</v>
      </c>
      <c r="AA16">
        <v>1</v>
      </c>
      <c r="AE16">
        <f t="shared" si="3"/>
        <v>1</v>
      </c>
      <c r="AG16" s="4">
        <v>1995</v>
      </c>
      <c r="AH16">
        <v>9</v>
      </c>
      <c r="AI16">
        <v>4</v>
      </c>
      <c r="AJ16">
        <v>2</v>
      </c>
      <c r="AK16">
        <v>4</v>
      </c>
      <c r="AL16">
        <v>4</v>
      </c>
      <c r="AM16">
        <f t="shared" si="4"/>
        <v>23</v>
      </c>
      <c r="AO16" s="4">
        <v>1995</v>
      </c>
    </row>
    <row r="17" spans="1:41" ht="12.75">
      <c r="A17" s="4">
        <v>1996</v>
      </c>
      <c r="B17">
        <v>657</v>
      </c>
      <c r="C17">
        <v>599</v>
      </c>
      <c r="D17">
        <v>383</v>
      </c>
      <c r="E17">
        <v>490</v>
      </c>
      <c r="F17">
        <v>732</v>
      </c>
      <c r="G17">
        <f t="shared" si="0"/>
        <v>2861</v>
      </c>
      <c r="I17" s="4">
        <v>1996</v>
      </c>
      <c r="J17">
        <v>194</v>
      </c>
      <c r="K17">
        <v>269</v>
      </c>
      <c r="L17">
        <v>151</v>
      </c>
      <c r="M17">
        <v>703</v>
      </c>
      <c r="N17">
        <v>209</v>
      </c>
      <c r="O17">
        <f t="shared" si="1"/>
        <v>1526</v>
      </c>
      <c r="Q17" s="4">
        <v>1996</v>
      </c>
      <c r="S17">
        <v>1</v>
      </c>
      <c r="W17">
        <f t="shared" si="2"/>
        <v>1</v>
      </c>
      <c r="Y17" s="4">
        <v>1996</v>
      </c>
      <c r="AA17">
        <v>2</v>
      </c>
      <c r="AB17">
        <v>1</v>
      </c>
      <c r="AC17">
        <v>2</v>
      </c>
      <c r="AE17">
        <f t="shared" si="3"/>
        <v>5</v>
      </c>
      <c r="AG17" s="4">
        <v>1996</v>
      </c>
      <c r="AH17">
        <v>11</v>
      </c>
      <c r="AI17">
        <v>7</v>
      </c>
      <c r="AJ17">
        <v>8</v>
      </c>
      <c r="AK17">
        <v>9</v>
      </c>
      <c r="AL17">
        <v>3</v>
      </c>
      <c r="AM17">
        <f t="shared" si="4"/>
        <v>38</v>
      </c>
      <c r="AO17" s="4">
        <v>1996</v>
      </c>
    </row>
    <row r="18" spans="1:41" ht="12.75">
      <c r="A18" s="4">
        <v>1997</v>
      </c>
      <c r="B18">
        <v>661</v>
      </c>
      <c r="C18">
        <v>578</v>
      </c>
      <c r="D18">
        <v>426</v>
      </c>
      <c r="E18">
        <v>522</v>
      </c>
      <c r="F18">
        <v>797</v>
      </c>
      <c r="G18">
        <f t="shared" si="0"/>
        <v>2984</v>
      </c>
      <c r="I18" s="4">
        <v>1997</v>
      </c>
      <c r="J18">
        <v>223</v>
      </c>
      <c r="K18">
        <v>266</v>
      </c>
      <c r="L18">
        <v>161</v>
      </c>
      <c r="M18">
        <v>800</v>
      </c>
      <c r="N18">
        <v>269</v>
      </c>
      <c r="O18">
        <f t="shared" si="1"/>
        <v>1719</v>
      </c>
      <c r="Q18" s="4">
        <v>1997</v>
      </c>
      <c r="R18">
        <v>1</v>
      </c>
      <c r="U18">
        <v>2</v>
      </c>
      <c r="W18">
        <f t="shared" si="2"/>
        <v>3</v>
      </c>
      <c r="Y18" s="4">
        <v>1997</v>
      </c>
      <c r="AA18">
        <v>1</v>
      </c>
      <c r="AB18">
        <v>1</v>
      </c>
      <c r="AE18">
        <f t="shared" si="3"/>
        <v>2</v>
      </c>
      <c r="AG18" s="4">
        <v>1997</v>
      </c>
      <c r="AH18">
        <v>6</v>
      </c>
      <c r="AI18">
        <v>8</v>
      </c>
      <c r="AJ18">
        <v>3</v>
      </c>
      <c r="AK18">
        <v>3</v>
      </c>
      <c r="AL18">
        <v>8</v>
      </c>
      <c r="AM18">
        <f t="shared" si="4"/>
        <v>28</v>
      </c>
      <c r="AO18" s="4">
        <v>1997</v>
      </c>
    </row>
    <row r="19" spans="1:41" ht="12.75">
      <c r="A19" s="4">
        <v>1998</v>
      </c>
      <c r="B19">
        <v>648</v>
      </c>
      <c r="C19">
        <v>623</v>
      </c>
      <c r="D19">
        <v>369</v>
      </c>
      <c r="E19">
        <v>501</v>
      </c>
      <c r="F19">
        <v>732</v>
      </c>
      <c r="G19">
        <f t="shared" si="0"/>
        <v>2873</v>
      </c>
      <c r="I19" s="4">
        <v>1998</v>
      </c>
      <c r="J19">
        <v>249</v>
      </c>
      <c r="K19">
        <v>272</v>
      </c>
      <c r="L19">
        <v>151</v>
      </c>
      <c r="M19">
        <v>756</v>
      </c>
      <c r="N19">
        <v>263</v>
      </c>
      <c r="O19">
        <f t="shared" si="1"/>
        <v>1691</v>
      </c>
      <c r="Q19" s="4">
        <v>1998</v>
      </c>
      <c r="R19">
        <v>1</v>
      </c>
      <c r="U19">
        <v>1</v>
      </c>
      <c r="W19">
        <f t="shared" si="2"/>
        <v>2</v>
      </c>
      <c r="Y19" s="4">
        <v>1998</v>
      </c>
      <c r="Z19">
        <v>2</v>
      </c>
      <c r="AB19">
        <v>1</v>
      </c>
      <c r="AE19">
        <f t="shared" si="3"/>
        <v>3</v>
      </c>
      <c r="AG19" s="4">
        <v>1998</v>
      </c>
      <c r="AH19">
        <v>18</v>
      </c>
      <c r="AI19">
        <v>4</v>
      </c>
      <c r="AJ19">
        <v>3</v>
      </c>
      <c r="AK19">
        <v>5</v>
      </c>
      <c r="AL19">
        <v>3</v>
      </c>
      <c r="AM19">
        <f t="shared" si="4"/>
        <v>33</v>
      </c>
      <c r="AO19" s="4">
        <v>1998</v>
      </c>
    </row>
    <row r="20" spans="1:41" ht="12.75">
      <c r="A20" s="4">
        <v>1999</v>
      </c>
      <c r="B20">
        <v>665</v>
      </c>
      <c r="C20">
        <v>572</v>
      </c>
      <c r="D20">
        <v>395</v>
      </c>
      <c r="E20">
        <v>701</v>
      </c>
      <c r="F20">
        <v>771</v>
      </c>
      <c r="G20">
        <f t="shared" si="0"/>
        <v>3104</v>
      </c>
      <c r="I20" s="4">
        <v>1999</v>
      </c>
      <c r="J20">
        <v>184</v>
      </c>
      <c r="K20">
        <v>234</v>
      </c>
      <c r="L20">
        <v>122</v>
      </c>
      <c r="M20">
        <v>605</v>
      </c>
      <c r="N20">
        <v>226</v>
      </c>
      <c r="O20">
        <f t="shared" si="1"/>
        <v>1371</v>
      </c>
      <c r="Q20" s="4">
        <v>1999</v>
      </c>
      <c r="W20">
        <f t="shared" si="2"/>
        <v>0</v>
      </c>
      <c r="Y20" s="4">
        <v>1999</v>
      </c>
      <c r="Z20">
        <v>1</v>
      </c>
      <c r="AA20">
        <v>1</v>
      </c>
      <c r="AB20">
        <v>1</v>
      </c>
      <c r="AD20">
        <v>2</v>
      </c>
      <c r="AE20">
        <f t="shared" si="3"/>
        <v>5</v>
      </c>
      <c r="AG20" s="4">
        <v>1999</v>
      </c>
      <c r="AH20">
        <v>20</v>
      </c>
      <c r="AI20">
        <v>6</v>
      </c>
      <c r="AJ20">
        <v>3</v>
      </c>
      <c r="AK20">
        <v>8</v>
      </c>
      <c r="AL20">
        <v>9</v>
      </c>
      <c r="AM20">
        <f t="shared" si="4"/>
        <v>46</v>
      </c>
      <c r="AO20" s="4">
        <v>1999</v>
      </c>
    </row>
    <row r="21" spans="1:46" ht="12.75">
      <c r="A21" s="4" t="s">
        <v>14</v>
      </c>
      <c r="B21" s="2">
        <f>SUM(B4:B20)</f>
        <v>7341</v>
      </c>
      <c r="C21" s="2">
        <f>SUM(C4:C20)</f>
        <v>7308</v>
      </c>
      <c r="D21" s="2">
        <f>SUM(D4:D20)</f>
        <v>4555</v>
      </c>
      <c r="E21" s="2">
        <f>SUM(E4:E20)</f>
        <v>5223</v>
      </c>
      <c r="F21" s="2">
        <f>SUM(F4:F20)</f>
        <v>7326</v>
      </c>
      <c r="G21">
        <f>SUM(B21:F21)</f>
        <v>31753</v>
      </c>
      <c r="I21" s="4" t="s">
        <v>14</v>
      </c>
      <c r="J21" s="2">
        <f>SUM(J4:J20)</f>
        <v>2273</v>
      </c>
      <c r="K21" s="2">
        <f>SUM(K4:K20)</f>
        <v>2921</v>
      </c>
      <c r="L21" s="2">
        <f>SUM(L4:L20)</f>
        <v>1661</v>
      </c>
      <c r="M21" s="2">
        <f>SUM(M4:M20)</f>
        <v>5433</v>
      </c>
      <c r="N21" s="2">
        <f>SUM(N4:N20)</f>
        <v>2244</v>
      </c>
      <c r="O21">
        <f>SUM(J21:N21)</f>
        <v>14532</v>
      </c>
      <c r="Q21" s="4" t="s">
        <v>14</v>
      </c>
      <c r="R21" s="2">
        <f>SUM(R4:R20)</f>
        <v>3</v>
      </c>
      <c r="S21" s="2">
        <f>SUM(S4:S20)</f>
        <v>2</v>
      </c>
      <c r="T21" s="2">
        <f>SUM(T4:T20)</f>
        <v>2</v>
      </c>
      <c r="U21" s="2">
        <f>SUM(U4:U20)</f>
        <v>7</v>
      </c>
      <c r="V21" s="2">
        <f>SUM(V4:V20)</f>
        <v>0</v>
      </c>
      <c r="W21">
        <f>SUM(R21:V21)</f>
        <v>14</v>
      </c>
      <c r="Y21" s="4" t="s">
        <v>14</v>
      </c>
      <c r="Z21" s="2">
        <f>SUM(Z4:Z20)</f>
        <v>4</v>
      </c>
      <c r="AA21" s="2">
        <f>SUM(AA4:AA20)</f>
        <v>7</v>
      </c>
      <c r="AB21" s="2">
        <f>SUM(AB4:AB20)</f>
        <v>5</v>
      </c>
      <c r="AC21" s="2">
        <f>SUM(AC4:AC20)</f>
        <v>2</v>
      </c>
      <c r="AD21" s="2">
        <f>SUM(AD4:AD20)</f>
        <v>2</v>
      </c>
      <c r="AE21">
        <f>SUM(Z21:AD21)</f>
        <v>20</v>
      </c>
      <c r="AG21" s="4" t="s">
        <v>14</v>
      </c>
      <c r="AH21" s="2">
        <f>SUM(AH4:AH20)</f>
        <v>80</v>
      </c>
      <c r="AI21" s="2">
        <f>SUM(AI4:AI20)</f>
        <v>33</v>
      </c>
      <c r="AJ21" s="2">
        <f>SUM(AJ4:AJ20)</f>
        <v>24</v>
      </c>
      <c r="AK21" s="2">
        <f>SUM(AK4:AK20)</f>
        <v>43</v>
      </c>
      <c r="AL21" s="2">
        <f>SUM(AL4:AL20)</f>
        <v>38</v>
      </c>
      <c r="AM21">
        <f>SUM(AH21:AL21)</f>
        <v>218</v>
      </c>
      <c r="AO21" s="4" t="s">
        <v>14</v>
      </c>
      <c r="AP21" s="2"/>
      <c r="AQ21" s="2"/>
      <c r="AR21" s="2"/>
      <c r="AS21" s="2"/>
      <c r="AT21" s="2"/>
    </row>
    <row r="22" spans="9:41" ht="12.75">
      <c r="I22" s="4"/>
      <c r="Q22" s="4"/>
      <c r="Y22" s="4"/>
      <c r="AG22" s="4"/>
      <c r="AO22" s="4"/>
    </row>
    <row r="23" spans="1:41" ht="12.75">
      <c r="A23" s="4" t="s">
        <v>12</v>
      </c>
      <c r="I23" s="4" t="s">
        <v>13</v>
      </c>
      <c r="Q23" s="4" t="s">
        <v>29</v>
      </c>
      <c r="Y23" s="4" t="s">
        <v>30</v>
      </c>
      <c r="AG23" s="4" t="s">
        <v>27</v>
      </c>
      <c r="AO23" s="4" t="s">
        <v>28</v>
      </c>
    </row>
    <row r="24" spans="1:47" ht="12.75">
      <c r="A24" s="4" t="s">
        <v>22</v>
      </c>
      <c r="B24" s="12" t="s">
        <v>1</v>
      </c>
      <c r="C24" s="12" t="s">
        <v>6</v>
      </c>
      <c r="D24" s="12" t="s">
        <v>7</v>
      </c>
      <c r="E24" s="12" t="s">
        <v>2</v>
      </c>
      <c r="F24" s="12" t="s">
        <v>5</v>
      </c>
      <c r="G24" s="12" t="s">
        <v>14</v>
      </c>
      <c r="I24" s="4" t="s">
        <v>22</v>
      </c>
      <c r="J24" s="12" t="s">
        <v>1</v>
      </c>
      <c r="K24" s="12" t="s">
        <v>6</v>
      </c>
      <c r="L24" s="12" t="s">
        <v>7</v>
      </c>
      <c r="M24" s="12" t="s">
        <v>2</v>
      </c>
      <c r="N24" s="12" t="s">
        <v>5</v>
      </c>
      <c r="O24" s="12" t="s">
        <v>14</v>
      </c>
      <c r="Q24" s="4" t="s">
        <v>22</v>
      </c>
      <c r="R24" s="12" t="s">
        <v>1</v>
      </c>
      <c r="S24" s="12" t="s">
        <v>6</v>
      </c>
      <c r="T24" s="12" t="s">
        <v>7</v>
      </c>
      <c r="U24" s="12" t="s">
        <v>2</v>
      </c>
      <c r="V24" s="12" t="s">
        <v>5</v>
      </c>
      <c r="W24" s="12" t="s">
        <v>14</v>
      </c>
      <c r="Y24" s="4" t="s">
        <v>22</v>
      </c>
      <c r="Z24" s="12" t="s">
        <v>1</v>
      </c>
      <c r="AA24" s="12" t="s">
        <v>6</v>
      </c>
      <c r="AB24" s="12" t="s">
        <v>7</v>
      </c>
      <c r="AC24" s="12" t="s">
        <v>2</v>
      </c>
      <c r="AD24" s="12" t="s">
        <v>5</v>
      </c>
      <c r="AE24" s="12" t="s">
        <v>14</v>
      </c>
      <c r="AG24" s="4" t="s">
        <v>22</v>
      </c>
      <c r="AH24" s="12" t="s">
        <v>1</v>
      </c>
      <c r="AI24" s="12" t="s">
        <v>6</v>
      </c>
      <c r="AJ24" s="12" t="s">
        <v>7</v>
      </c>
      <c r="AK24" s="12" t="s">
        <v>2</v>
      </c>
      <c r="AL24" s="12" t="s">
        <v>5</v>
      </c>
      <c r="AM24" s="12" t="s">
        <v>14</v>
      </c>
      <c r="AO24" s="4" t="s">
        <v>22</v>
      </c>
      <c r="AP24" s="12" t="s">
        <v>1</v>
      </c>
      <c r="AQ24" s="12" t="s">
        <v>6</v>
      </c>
      <c r="AR24" s="12" t="s">
        <v>7</v>
      </c>
      <c r="AS24" s="12" t="s">
        <v>2</v>
      </c>
      <c r="AT24" s="12" t="s">
        <v>5</v>
      </c>
      <c r="AU24" s="12" t="s">
        <v>14</v>
      </c>
    </row>
    <row r="25" spans="1:41" ht="12.75">
      <c r="A25" s="4">
        <v>1983</v>
      </c>
      <c r="B25">
        <v>78</v>
      </c>
      <c r="C25">
        <v>171</v>
      </c>
      <c r="D25">
        <v>50</v>
      </c>
      <c r="E25">
        <v>12</v>
      </c>
      <c r="F25">
        <v>22</v>
      </c>
      <c r="G25">
        <f>SUM(B25:F25)</f>
        <v>333</v>
      </c>
      <c r="I25" s="4">
        <v>1983</v>
      </c>
      <c r="J25">
        <v>35</v>
      </c>
      <c r="K25">
        <v>99</v>
      </c>
      <c r="L25">
        <v>10</v>
      </c>
      <c r="M25">
        <v>7</v>
      </c>
      <c r="N25">
        <v>8</v>
      </c>
      <c r="O25">
        <f>SUM(J25:N25)</f>
        <v>159</v>
      </c>
      <c r="Q25" s="4">
        <v>1983</v>
      </c>
      <c r="W25">
        <f>SUM(R25:V25)</f>
        <v>0</v>
      </c>
      <c r="Y25" s="4">
        <v>1983</v>
      </c>
      <c r="AE25">
        <f>SUM(Z25:AD25)</f>
        <v>0</v>
      </c>
      <c r="AG25" s="4">
        <v>1983</v>
      </c>
      <c r="AM25">
        <f>SUM(AH25:AL25)</f>
        <v>0</v>
      </c>
      <c r="AO25" s="4">
        <v>1983</v>
      </c>
    </row>
    <row r="26" spans="1:41" ht="12.75">
      <c r="A26" s="4">
        <v>1984</v>
      </c>
      <c r="B26">
        <v>102</v>
      </c>
      <c r="C26">
        <v>237</v>
      </c>
      <c r="D26">
        <v>69</v>
      </c>
      <c r="E26">
        <v>16</v>
      </c>
      <c r="F26">
        <v>134</v>
      </c>
      <c r="G26">
        <f aca="true" t="shared" si="5" ref="G26:G41">SUM(B26:F26)</f>
        <v>558</v>
      </c>
      <c r="I26" s="4">
        <v>1984</v>
      </c>
      <c r="J26">
        <v>47</v>
      </c>
      <c r="K26">
        <v>122</v>
      </c>
      <c r="L26">
        <v>18</v>
      </c>
      <c r="M26">
        <v>8</v>
      </c>
      <c r="N26">
        <v>67</v>
      </c>
      <c r="O26">
        <f aca="true" t="shared" si="6" ref="O26:O41">SUM(J26:N26)</f>
        <v>262</v>
      </c>
      <c r="Q26" s="4">
        <v>1984</v>
      </c>
      <c r="W26">
        <f aca="true" t="shared" si="7" ref="W26:W41">SUM(R26:V26)</f>
        <v>0</v>
      </c>
      <c r="Y26" s="4">
        <v>1984</v>
      </c>
      <c r="AE26">
        <f aca="true" t="shared" si="8" ref="AE26:AE41">SUM(Z26:AD26)</f>
        <v>0</v>
      </c>
      <c r="AG26" s="4">
        <v>1984</v>
      </c>
      <c r="AM26">
        <f aca="true" t="shared" si="9" ref="AM26:AM41">SUM(AH26:AL26)</f>
        <v>0</v>
      </c>
      <c r="AO26" s="4">
        <v>1984</v>
      </c>
    </row>
    <row r="27" spans="1:41" ht="12.75">
      <c r="A27" s="4">
        <v>1985</v>
      </c>
      <c r="B27">
        <v>106</v>
      </c>
      <c r="C27">
        <v>244</v>
      </c>
      <c r="D27">
        <v>84</v>
      </c>
      <c r="E27">
        <v>19</v>
      </c>
      <c r="F27">
        <v>128</v>
      </c>
      <c r="G27">
        <f t="shared" si="5"/>
        <v>581</v>
      </c>
      <c r="I27" s="4">
        <v>1985</v>
      </c>
      <c r="J27">
        <v>36</v>
      </c>
      <c r="K27">
        <v>139</v>
      </c>
      <c r="L27">
        <v>31</v>
      </c>
      <c r="M27">
        <v>11</v>
      </c>
      <c r="N27">
        <v>73</v>
      </c>
      <c r="O27">
        <f t="shared" si="6"/>
        <v>290</v>
      </c>
      <c r="Q27" s="4">
        <v>1985</v>
      </c>
      <c r="W27">
        <f t="shared" si="7"/>
        <v>0</v>
      </c>
      <c r="Y27" s="4">
        <v>1985</v>
      </c>
      <c r="AE27">
        <f t="shared" si="8"/>
        <v>0</v>
      </c>
      <c r="AG27" s="4">
        <v>1985</v>
      </c>
      <c r="AM27">
        <f t="shared" si="9"/>
        <v>0</v>
      </c>
      <c r="AO27" s="4">
        <v>1985</v>
      </c>
    </row>
    <row r="28" spans="1:41" ht="12.75">
      <c r="A28" s="4">
        <v>1986</v>
      </c>
      <c r="B28">
        <v>105</v>
      </c>
      <c r="C28">
        <v>264</v>
      </c>
      <c r="D28">
        <v>67</v>
      </c>
      <c r="E28">
        <v>17</v>
      </c>
      <c r="F28">
        <v>160</v>
      </c>
      <c r="G28">
        <f t="shared" si="5"/>
        <v>613</v>
      </c>
      <c r="I28" s="4">
        <v>1986</v>
      </c>
      <c r="J28">
        <v>34</v>
      </c>
      <c r="K28">
        <v>120</v>
      </c>
      <c r="L28">
        <v>25</v>
      </c>
      <c r="M28">
        <v>9</v>
      </c>
      <c r="N28">
        <v>96</v>
      </c>
      <c r="O28">
        <f t="shared" si="6"/>
        <v>284</v>
      </c>
      <c r="Q28" s="4">
        <v>1986</v>
      </c>
      <c r="W28">
        <f t="shared" si="7"/>
        <v>0</v>
      </c>
      <c r="Y28" s="4">
        <v>1986</v>
      </c>
      <c r="AE28">
        <f t="shared" si="8"/>
        <v>0</v>
      </c>
      <c r="AG28" s="4">
        <v>1986</v>
      </c>
      <c r="AM28">
        <f t="shared" si="9"/>
        <v>0</v>
      </c>
      <c r="AO28" s="4">
        <v>1986</v>
      </c>
    </row>
    <row r="29" spans="1:41" ht="12.75">
      <c r="A29" s="4">
        <v>1987</v>
      </c>
      <c r="B29">
        <v>80</v>
      </c>
      <c r="C29">
        <v>177</v>
      </c>
      <c r="D29">
        <v>70</v>
      </c>
      <c r="E29">
        <v>16</v>
      </c>
      <c r="F29">
        <v>144</v>
      </c>
      <c r="G29">
        <f t="shared" si="5"/>
        <v>487</v>
      </c>
      <c r="I29" s="4">
        <v>1987</v>
      </c>
      <c r="J29">
        <v>32</v>
      </c>
      <c r="K29">
        <v>146</v>
      </c>
      <c r="L29">
        <v>16</v>
      </c>
      <c r="M29">
        <v>5</v>
      </c>
      <c r="N29">
        <v>79</v>
      </c>
      <c r="O29">
        <f t="shared" si="6"/>
        <v>278</v>
      </c>
      <c r="Q29" s="4">
        <v>1987</v>
      </c>
      <c r="W29">
        <f t="shared" si="7"/>
        <v>0</v>
      </c>
      <c r="Y29" s="4">
        <v>1987</v>
      </c>
      <c r="AE29">
        <f t="shared" si="8"/>
        <v>0</v>
      </c>
      <c r="AG29" s="4">
        <v>1987</v>
      </c>
      <c r="AH29">
        <v>1</v>
      </c>
      <c r="AM29">
        <f t="shared" si="9"/>
        <v>1</v>
      </c>
      <c r="AO29" s="4">
        <v>1987</v>
      </c>
    </row>
    <row r="30" spans="1:41" ht="12.75">
      <c r="A30" s="4">
        <v>1988</v>
      </c>
      <c r="B30">
        <v>131</v>
      </c>
      <c r="C30">
        <v>344</v>
      </c>
      <c r="D30">
        <v>78</v>
      </c>
      <c r="E30">
        <v>50</v>
      </c>
      <c r="F30">
        <v>195</v>
      </c>
      <c r="G30">
        <f t="shared" si="5"/>
        <v>798</v>
      </c>
      <c r="I30" s="4">
        <v>1988</v>
      </c>
      <c r="J30">
        <v>47</v>
      </c>
      <c r="K30">
        <v>156</v>
      </c>
      <c r="L30">
        <v>42</v>
      </c>
      <c r="M30">
        <v>31</v>
      </c>
      <c r="N30">
        <v>77</v>
      </c>
      <c r="O30">
        <f t="shared" si="6"/>
        <v>353</v>
      </c>
      <c r="Q30" s="4">
        <v>1988</v>
      </c>
      <c r="W30">
        <f t="shared" si="7"/>
        <v>0</v>
      </c>
      <c r="Y30" s="4">
        <v>1988</v>
      </c>
      <c r="AC30" s="32"/>
      <c r="AD30" s="32"/>
      <c r="AE30">
        <f t="shared" si="8"/>
        <v>0</v>
      </c>
      <c r="AG30" s="4">
        <v>1988</v>
      </c>
      <c r="AM30">
        <f t="shared" si="9"/>
        <v>0</v>
      </c>
      <c r="AO30" s="4">
        <v>1988</v>
      </c>
    </row>
    <row r="31" spans="1:41" ht="12.75">
      <c r="A31" s="4">
        <v>1989</v>
      </c>
      <c r="B31">
        <v>98</v>
      </c>
      <c r="C31">
        <v>316</v>
      </c>
      <c r="D31">
        <v>74</v>
      </c>
      <c r="E31">
        <v>48</v>
      </c>
      <c r="F31">
        <v>170</v>
      </c>
      <c r="G31">
        <f t="shared" si="5"/>
        <v>706</v>
      </c>
      <c r="I31" s="4">
        <v>1989</v>
      </c>
      <c r="J31">
        <v>56</v>
      </c>
      <c r="K31">
        <v>172</v>
      </c>
      <c r="L31">
        <v>37</v>
      </c>
      <c r="M31">
        <v>29</v>
      </c>
      <c r="N31">
        <v>106</v>
      </c>
      <c r="O31">
        <f t="shared" si="6"/>
        <v>400</v>
      </c>
      <c r="Q31" s="4">
        <v>1989</v>
      </c>
      <c r="W31">
        <f t="shared" si="7"/>
        <v>0</v>
      </c>
      <c r="Y31" s="4">
        <v>1989</v>
      </c>
      <c r="AE31">
        <f t="shared" si="8"/>
        <v>0</v>
      </c>
      <c r="AG31" s="4">
        <v>1989</v>
      </c>
      <c r="AM31">
        <f t="shared" si="9"/>
        <v>0</v>
      </c>
      <c r="AO31" s="4">
        <v>1989</v>
      </c>
    </row>
    <row r="32" spans="1:41" ht="12.75">
      <c r="A32" s="4">
        <v>1990</v>
      </c>
      <c r="B32">
        <v>129</v>
      </c>
      <c r="C32">
        <v>295</v>
      </c>
      <c r="D32">
        <v>108</v>
      </c>
      <c r="E32">
        <v>50</v>
      </c>
      <c r="F32">
        <v>187</v>
      </c>
      <c r="G32">
        <f t="shared" si="5"/>
        <v>769</v>
      </c>
      <c r="I32" s="4">
        <v>1990</v>
      </c>
      <c r="J32">
        <v>54</v>
      </c>
      <c r="K32">
        <v>173</v>
      </c>
      <c r="L32">
        <v>46</v>
      </c>
      <c r="M32">
        <v>40</v>
      </c>
      <c r="N32">
        <v>83</v>
      </c>
      <c r="O32">
        <f t="shared" si="6"/>
        <v>396</v>
      </c>
      <c r="Q32" s="4">
        <v>1990</v>
      </c>
      <c r="W32">
        <f t="shared" si="7"/>
        <v>0</v>
      </c>
      <c r="Y32" s="4">
        <v>1990</v>
      </c>
      <c r="AE32">
        <f t="shared" si="8"/>
        <v>0</v>
      </c>
      <c r="AG32" s="4">
        <v>1990</v>
      </c>
      <c r="AM32">
        <f t="shared" si="9"/>
        <v>0</v>
      </c>
      <c r="AO32" s="4">
        <v>1990</v>
      </c>
    </row>
    <row r="33" spans="1:41" ht="12.75">
      <c r="A33" s="4">
        <v>1991</v>
      </c>
      <c r="B33">
        <v>353</v>
      </c>
      <c r="C33">
        <v>532</v>
      </c>
      <c r="D33">
        <v>276</v>
      </c>
      <c r="E33">
        <v>241</v>
      </c>
      <c r="F33">
        <v>352</v>
      </c>
      <c r="G33">
        <f t="shared" si="5"/>
        <v>1754</v>
      </c>
      <c r="I33" s="4">
        <v>1991</v>
      </c>
      <c r="J33">
        <v>116</v>
      </c>
      <c r="K33">
        <v>247</v>
      </c>
      <c r="L33">
        <v>95</v>
      </c>
      <c r="M33">
        <v>221</v>
      </c>
      <c r="N33">
        <v>138</v>
      </c>
      <c r="O33">
        <f t="shared" si="6"/>
        <v>817</v>
      </c>
      <c r="Q33" s="4">
        <v>1991</v>
      </c>
      <c r="W33">
        <f t="shared" si="7"/>
        <v>0</v>
      </c>
      <c r="Y33" s="4">
        <v>1991</v>
      </c>
      <c r="AE33">
        <f t="shared" si="8"/>
        <v>0</v>
      </c>
      <c r="AG33" s="4">
        <v>1991</v>
      </c>
      <c r="AM33">
        <f t="shared" si="9"/>
        <v>0</v>
      </c>
      <c r="AO33" s="4">
        <v>1991</v>
      </c>
    </row>
    <row r="34" spans="1:41" ht="12.75">
      <c r="A34" s="4">
        <v>1992</v>
      </c>
      <c r="B34">
        <v>468</v>
      </c>
      <c r="C34">
        <v>737</v>
      </c>
      <c r="D34">
        <v>356</v>
      </c>
      <c r="E34">
        <v>348</v>
      </c>
      <c r="F34">
        <v>538</v>
      </c>
      <c r="G34">
        <f t="shared" si="5"/>
        <v>2447</v>
      </c>
      <c r="I34" s="4">
        <v>1992</v>
      </c>
      <c r="J34">
        <v>175</v>
      </c>
      <c r="K34">
        <v>324</v>
      </c>
      <c r="L34">
        <v>150</v>
      </c>
      <c r="M34">
        <v>336</v>
      </c>
      <c r="N34">
        <v>185</v>
      </c>
      <c r="O34">
        <f t="shared" si="6"/>
        <v>1170</v>
      </c>
      <c r="Q34" s="4">
        <v>1992</v>
      </c>
      <c r="R34">
        <v>1</v>
      </c>
      <c r="S34">
        <v>4</v>
      </c>
      <c r="U34">
        <v>1</v>
      </c>
      <c r="V34">
        <v>1</v>
      </c>
      <c r="W34">
        <f t="shared" si="7"/>
        <v>7</v>
      </c>
      <c r="Y34" s="4">
        <v>1992</v>
      </c>
      <c r="AE34">
        <f t="shared" si="8"/>
        <v>0</v>
      </c>
      <c r="AG34" s="4">
        <v>1992</v>
      </c>
      <c r="AH34">
        <v>1</v>
      </c>
      <c r="AI34">
        <v>2</v>
      </c>
      <c r="AK34">
        <v>3</v>
      </c>
      <c r="AM34">
        <f t="shared" si="9"/>
        <v>6</v>
      </c>
      <c r="AO34" s="4">
        <v>1992</v>
      </c>
    </row>
    <row r="35" spans="1:41" ht="12.75">
      <c r="A35" s="4">
        <v>1993</v>
      </c>
      <c r="B35">
        <v>82</v>
      </c>
      <c r="C35">
        <v>318</v>
      </c>
      <c r="D35">
        <v>123</v>
      </c>
      <c r="E35">
        <v>83</v>
      </c>
      <c r="F35">
        <v>168</v>
      </c>
      <c r="G35">
        <f t="shared" si="5"/>
        <v>774</v>
      </c>
      <c r="I35" s="4">
        <v>1993</v>
      </c>
      <c r="J35">
        <v>55</v>
      </c>
      <c r="K35">
        <v>196</v>
      </c>
      <c r="L35">
        <v>60</v>
      </c>
      <c r="M35">
        <v>96</v>
      </c>
      <c r="N35">
        <v>104</v>
      </c>
      <c r="O35">
        <f t="shared" si="6"/>
        <v>511</v>
      </c>
      <c r="Q35" s="4">
        <v>1993</v>
      </c>
      <c r="W35">
        <f t="shared" si="7"/>
        <v>0</v>
      </c>
      <c r="Y35" s="4">
        <v>1993</v>
      </c>
      <c r="AE35">
        <f t="shared" si="8"/>
        <v>0</v>
      </c>
      <c r="AG35" s="4">
        <v>1993</v>
      </c>
      <c r="AM35">
        <f t="shared" si="9"/>
        <v>0</v>
      </c>
      <c r="AO35" s="4">
        <v>1993</v>
      </c>
    </row>
    <row r="36" spans="1:41" ht="12.75">
      <c r="A36" s="4">
        <v>1994</v>
      </c>
      <c r="B36">
        <v>94</v>
      </c>
      <c r="C36">
        <v>323</v>
      </c>
      <c r="D36">
        <v>116</v>
      </c>
      <c r="E36">
        <v>79</v>
      </c>
      <c r="F36">
        <v>200</v>
      </c>
      <c r="G36">
        <f t="shared" si="5"/>
        <v>812</v>
      </c>
      <c r="I36" s="4">
        <v>1994</v>
      </c>
      <c r="J36">
        <v>66</v>
      </c>
      <c r="K36">
        <v>204</v>
      </c>
      <c r="L36">
        <v>59</v>
      </c>
      <c r="M36">
        <v>170</v>
      </c>
      <c r="N36">
        <v>118</v>
      </c>
      <c r="O36">
        <f t="shared" si="6"/>
        <v>617</v>
      </c>
      <c r="Q36" s="4">
        <v>1994</v>
      </c>
      <c r="W36">
        <f t="shared" si="7"/>
        <v>0</v>
      </c>
      <c r="Y36" s="4">
        <v>1994</v>
      </c>
      <c r="AE36">
        <f t="shared" si="8"/>
        <v>0</v>
      </c>
      <c r="AG36" s="4">
        <v>1994</v>
      </c>
      <c r="AM36">
        <f t="shared" si="9"/>
        <v>0</v>
      </c>
      <c r="AO36" s="4">
        <v>1994</v>
      </c>
    </row>
    <row r="37" spans="1:41" ht="12.75">
      <c r="A37" s="4">
        <v>1995</v>
      </c>
      <c r="B37">
        <v>110</v>
      </c>
      <c r="C37">
        <v>376</v>
      </c>
      <c r="D37">
        <v>115</v>
      </c>
      <c r="E37">
        <v>108</v>
      </c>
      <c r="F37">
        <v>182</v>
      </c>
      <c r="G37">
        <f t="shared" si="5"/>
        <v>891</v>
      </c>
      <c r="I37" s="4">
        <v>1995</v>
      </c>
      <c r="J37">
        <v>68</v>
      </c>
      <c r="K37">
        <v>208</v>
      </c>
      <c r="L37">
        <v>55</v>
      </c>
      <c r="M37">
        <v>205</v>
      </c>
      <c r="N37">
        <v>102</v>
      </c>
      <c r="O37">
        <f t="shared" si="6"/>
        <v>638</v>
      </c>
      <c r="Q37" s="4">
        <v>1995</v>
      </c>
      <c r="W37">
        <f t="shared" si="7"/>
        <v>0</v>
      </c>
      <c r="Y37" s="4">
        <v>1995</v>
      </c>
      <c r="AE37">
        <f t="shared" si="8"/>
        <v>0</v>
      </c>
      <c r="AG37" s="4">
        <v>1995</v>
      </c>
      <c r="AM37">
        <f t="shared" si="9"/>
        <v>0</v>
      </c>
      <c r="AO37" s="4">
        <v>1995</v>
      </c>
    </row>
    <row r="38" spans="1:41" ht="12.75">
      <c r="A38" s="4">
        <v>1996</v>
      </c>
      <c r="B38">
        <v>90</v>
      </c>
      <c r="C38">
        <v>336</v>
      </c>
      <c r="D38">
        <v>86</v>
      </c>
      <c r="E38">
        <v>106</v>
      </c>
      <c r="F38">
        <v>170</v>
      </c>
      <c r="G38">
        <f t="shared" si="5"/>
        <v>788</v>
      </c>
      <c r="I38" s="4">
        <v>1996</v>
      </c>
      <c r="J38">
        <v>68</v>
      </c>
      <c r="K38">
        <v>213</v>
      </c>
      <c r="L38">
        <v>67</v>
      </c>
      <c r="M38">
        <v>231</v>
      </c>
      <c r="N38">
        <v>103</v>
      </c>
      <c r="O38">
        <f t="shared" si="6"/>
        <v>682</v>
      </c>
      <c r="Q38" s="4">
        <v>1996</v>
      </c>
      <c r="W38">
        <f t="shared" si="7"/>
        <v>0</v>
      </c>
      <c r="Y38" s="4">
        <v>1996</v>
      </c>
      <c r="AE38">
        <f t="shared" si="8"/>
        <v>0</v>
      </c>
      <c r="AG38" s="4">
        <v>1996</v>
      </c>
      <c r="AK38">
        <v>2</v>
      </c>
      <c r="AM38">
        <f t="shared" si="9"/>
        <v>2</v>
      </c>
      <c r="AO38" s="4">
        <v>1996</v>
      </c>
    </row>
    <row r="39" spans="1:41" ht="12.75">
      <c r="A39" s="4">
        <v>1997</v>
      </c>
      <c r="B39">
        <v>91</v>
      </c>
      <c r="C39">
        <v>372</v>
      </c>
      <c r="D39">
        <v>119</v>
      </c>
      <c r="E39">
        <v>96</v>
      </c>
      <c r="F39">
        <v>209</v>
      </c>
      <c r="G39">
        <f t="shared" si="5"/>
        <v>887</v>
      </c>
      <c r="I39" s="4">
        <v>1997</v>
      </c>
      <c r="J39">
        <v>54</v>
      </c>
      <c r="K39">
        <v>201</v>
      </c>
      <c r="L39">
        <v>70</v>
      </c>
      <c r="M39">
        <v>349</v>
      </c>
      <c r="N39">
        <v>131</v>
      </c>
      <c r="O39">
        <f t="shared" si="6"/>
        <v>805</v>
      </c>
      <c r="Q39" s="4">
        <v>1997</v>
      </c>
      <c r="W39">
        <f t="shared" si="7"/>
        <v>0</v>
      </c>
      <c r="Y39" s="4">
        <v>1997</v>
      </c>
      <c r="AA39">
        <v>1</v>
      </c>
      <c r="AE39">
        <f t="shared" si="8"/>
        <v>1</v>
      </c>
      <c r="AG39" s="4">
        <v>1997</v>
      </c>
      <c r="AL39">
        <v>1</v>
      </c>
      <c r="AM39">
        <f t="shared" si="9"/>
        <v>1</v>
      </c>
      <c r="AO39" s="4">
        <v>1997</v>
      </c>
    </row>
    <row r="40" spans="1:41" ht="12.75">
      <c r="A40" s="4">
        <v>1998</v>
      </c>
      <c r="B40">
        <v>79</v>
      </c>
      <c r="C40">
        <v>310</v>
      </c>
      <c r="D40">
        <v>106</v>
      </c>
      <c r="E40">
        <v>93</v>
      </c>
      <c r="F40">
        <v>187</v>
      </c>
      <c r="G40">
        <f t="shared" si="5"/>
        <v>775</v>
      </c>
      <c r="I40" s="4">
        <v>1998</v>
      </c>
      <c r="J40">
        <v>49</v>
      </c>
      <c r="K40">
        <v>210</v>
      </c>
      <c r="L40">
        <v>49</v>
      </c>
      <c r="M40">
        <v>286</v>
      </c>
      <c r="N40">
        <v>111</v>
      </c>
      <c r="O40">
        <f t="shared" si="6"/>
        <v>705</v>
      </c>
      <c r="Q40" s="4">
        <v>1998</v>
      </c>
      <c r="W40">
        <f t="shared" si="7"/>
        <v>0</v>
      </c>
      <c r="Y40" s="4">
        <v>1998</v>
      </c>
      <c r="AE40">
        <f t="shared" si="8"/>
        <v>0</v>
      </c>
      <c r="AG40" s="4">
        <v>1998</v>
      </c>
      <c r="AI40">
        <v>2</v>
      </c>
      <c r="AK40">
        <v>1</v>
      </c>
      <c r="AL40">
        <v>1</v>
      </c>
      <c r="AM40">
        <f t="shared" si="9"/>
        <v>4</v>
      </c>
      <c r="AO40" s="4">
        <v>1998</v>
      </c>
    </row>
    <row r="41" spans="1:41" ht="12.75">
      <c r="A41" s="4">
        <v>1999</v>
      </c>
      <c r="B41">
        <v>101</v>
      </c>
      <c r="C41">
        <v>329</v>
      </c>
      <c r="D41">
        <v>116</v>
      </c>
      <c r="E41">
        <v>125</v>
      </c>
      <c r="F41">
        <v>196</v>
      </c>
      <c r="G41">
        <f t="shared" si="5"/>
        <v>867</v>
      </c>
      <c r="I41" s="4">
        <v>1999</v>
      </c>
      <c r="J41">
        <v>66</v>
      </c>
      <c r="K41">
        <v>215</v>
      </c>
      <c r="L41">
        <v>59</v>
      </c>
      <c r="M41">
        <v>354</v>
      </c>
      <c r="N41">
        <v>107</v>
      </c>
      <c r="O41">
        <f t="shared" si="6"/>
        <v>801</v>
      </c>
      <c r="Q41" s="4">
        <v>1999</v>
      </c>
      <c r="W41">
        <f t="shared" si="7"/>
        <v>0</v>
      </c>
      <c r="Y41" s="4">
        <v>1999</v>
      </c>
      <c r="AE41">
        <f t="shared" si="8"/>
        <v>0</v>
      </c>
      <c r="AG41" s="4">
        <v>1999</v>
      </c>
      <c r="AI41">
        <v>3</v>
      </c>
      <c r="AK41">
        <v>1</v>
      </c>
      <c r="AM41">
        <f t="shared" si="9"/>
        <v>4</v>
      </c>
      <c r="AO41" s="4">
        <v>1999</v>
      </c>
    </row>
    <row r="42" spans="1:46" ht="12.75">
      <c r="A42" s="4" t="s">
        <v>14</v>
      </c>
      <c r="B42" s="2">
        <f>SUM(B25:B41)</f>
        <v>2297</v>
      </c>
      <c r="C42" s="2">
        <f>SUM(C25:C41)</f>
        <v>5681</v>
      </c>
      <c r="D42" s="2">
        <f>SUM(D25:D41)</f>
        <v>2013</v>
      </c>
      <c r="E42" s="2">
        <f>SUM(E25:E41)</f>
        <v>1507</v>
      </c>
      <c r="F42" s="2">
        <f>SUM(F25:F41)</f>
        <v>3342</v>
      </c>
      <c r="G42">
        <f>SUM(B42:F42)</f>
        <v>14840</v>
      </c>
      <c r="I42" s="4" t="s">
        <v>14</v>
      </c>
      <c r="J42" s="2">
        <f>SUM(J25:J41)</f>
        <v>1058</v>
      </c>
      <c r="K42" s="2">
        <f>SUM(K25:K41)</f>
        <v>3145</v>
      </c>
      <c r="L42" s="2">
        <f>SUM(L25:L41)</f>
        <v>889</v>
      </c>
      <c r="M42" s="2">
        <f>SUM(M25:M41)</f>
        <v>2388</v>
      </c>
      <c r="N42" s="2">
        <f>SUM(N25:N41)</f>
        <v>1688</v>
      </c>
      <c r="O42">
        <f>SUM(J42:N42)</f>
        <v>9168</v>
      </c>
      <c r="Q42" s="4" t="s">
        <v>14</v>
      </c>
      <c r="R42" s="2">
        <f>SUM(R25:R41)</f>
        <v>1</v>
      </c>
      <c r="S42" s="2">
        <f>SUM(S25:S41)</f>
        <v>4</v>
      </c>
      <c r="T42" s="2">
        <f>SUM(T25:T41)</f>
        <v>0</v>
      </c>
      <c r="U42" s="2">
        <f>SUM(U25:U41)</f>
        <v>1</v>
      </c>
      <c r="V42" s="2">
        <f>SUM(V25:V41)</f>
        <v>1</v>
      </c>
      <c r="W42">
        <f>SUM(R42:V42)</f>
        <v>7</v>
      </c>
      <c r="Y42" s="4" t="s">
        <v>14</v>
      </c>
      <c r="Z42" s="2">
        <f>SUM(Z25:Z41)</f>
        <v>0</v>
      </c>
      <c r="AA42" s="2">
        <f>SUM(AA25:AA41)</f>
        <v>1</v>
      </c>
      <c r="AB42" s="2">
        <f>SUM(AB25:AB41)</f>
        <v>0</v>
      </c>
      <c r="AC42" s="2">
        <f>SUM(AC25:AC41)</f>
        <v>0</v>
      </c>
      <c r="AD42" s="2">
        <f>SUM(AD25:AD41)</f>
        <v>0</v>
      </c>
      <c r="AE42">
        <f>SUM(Z42:AD42)</f>
        <v>1</v>
      </c>
      <c r="AG42" s="4" t="s">
        <v>14</v>
      </c>
      <c r="AH42" s="2">
        <f>SUM(AH25:AH41)</f>
        <v>2</v>
      </c>
      <c r="AI42" s="2">
        <f>SUM(AI25:AI41)</f>
        <v>7</v>
      </c>
      <c r="AJ42" s="2">
        <f>SUM(AJ25:AJ41)</f>
        <v>0</v>
      </c>
      <c r="AK42" s="2">
        <f>SUM(AK25:AK41)</f>
        <v>7</v>
      </c>
      <c r="AL42" s="2">
        <f>SUM(AL25:AL41)</f>
        <v>2</v>
      </c>
      <c r="AM42">
        <f>SUM(AH42:AL42)</f>
        <v>18</v>
      </c>
      <c r="AO42" s="4" t="s">
        <v>14</v>
      </c>
      <c r="AP42" s="2"/>
      <c r="AQ42" s="2"/>
      <c r="AR42" s="2"/>
      <c r="AS42" s="2"/>
      <c r="AT42" s="2"/>
    </row>
    <row r="43" spans="9:41" ht="12.75">
      <c r="I43" s="4"/>
      <c r="Q43" s="4"/>
      <c r="Y43" s="4"/>
      <c r="AG43" s="4"/>
      <c r="AO43" s="4"/>
    </row>
    <row r="44" spans="1:41" ht="12.75">
      <c r="A44" s="4" t="s">
        <v>12</v>
      </c>
      <c r="I44" s="4" t="s">
        <v>13</v>
      </c>
      <c r="Q44" s="4" t="s">
        <v>29</v>
      </c>
      <c r="Y44" s="4" t="s">
        <v>30</v>
      </c>
      <c r="AG44" s="4" t="s">
        <v>27</v>
      </c>
      <c r="AO44" s="4" t="s">
        <v>28</v>
      </c>
    </row>
    <row r="45" spans="1:47" ht="12.75">
      <c r="A45" s="4" t="s">
        <v>3</v>
      </c>
      <c r="B45" s="12" t="s">
        <v>1</v>
      </c>
      <c r="C45" s="12" t="s">
        <v>6</v>
      </c>
      <c r="D45" s="12" t="s">
        <v>7</v>
      </c>
      <c r="E45" s="12" t="s">
        <v>2</v>
      </c>
      <c r="F45" s="12" t="s">
        <v>5</v>
      </c>
      <c r="G45" s="12" t="s">
        <v>14</v>
      </c>
      <c r="I45" s="4" t="s">
        <v>3</v>
      </c>
      <c r="J45" s="12" t="s">
        <v>1</v>
      </c>
      <c r="K45" s="12" t="s">
        <v>6</v>
      </c>
      <c r="L45" s="12" t="s">
        <v>7</v>
      </c>
      <c r="M45" s="12" t="s">
        <v>2</v>
      </c>
      <c r="N45" s="12" t="s">
        <v>5</v>
      </c>
      <c r="O45" s="12" t="s">
        <v>14</v>
      </c>
      <c r="Q45" s="4" t="s">
        <v>3</v>
      </c>
      <c r="R45" s="12" t="s">
        <v>1</v>
      </c>
      <c r="S45" s="12" t="s">
        <v>6</v>
      </c>
      <c r="T45" s="12" t="s">
        <v>7</v>
      </c>
      <c r="U45" s="12" t="s">
        <v>2</v>
      </c>
      <c r="V45" s="12" t="s">
        <v>5</v>
      </c>
      <c r="W45" s="12" t="s">
        <v>14</v>
      </c>
      <c r="Y45" s="4" t="s">
        <v>3</v>
      </c>
      <c r="Z45" s="12" t="s">
        <v>1</v>
      </c>
      <c r="AA45" s="12" t="s">
        <v>6</v>
      </c>
      <c r="AB45" s="12" t="s">
        <v>7</v>
      </c>
      <c r="AC45" s="12" t="s">
        <v>2</v>
      </c>
      <c r="AD45" s="12" t="s">
        <v>5</v>
      </c>
      <c r="AE45" s="12" t="s">
        <v>14</v>
      </c>
      <c r="AG45" s="4" t="s">
        <v>3</v>
      </c>
      <c r="AH45" s="12" t="s">
        <v>1</v>
      </c>
      <c r="AI45" s="12" t="s">
        <v>6</v>
      </c>
      <c r="AJ45" s="12" t="s">
        <v>7</v>
      </c>
      <c r="AK45" s="12" t="s">
        <v>2</v>
      </c>
      <c r="AL45" s="12" t="s">
        <v>5</v>
      </c>
      <c r="AM45" s="12" t="s">
        <v>14</v>
      </c>
      <c r="AO45" s="4" t="s">
        <v>3</v>
      </c>
      <c r="AP45" s="12" t="s">
        <v>1</v>
      </c>
      <c r="AQ45" s="12" t="s">
        <v>6</v>
      </c>
      <c r="AR45" s="12" t="s">
        <v>7</v>
      </c>
      <c r="AS45" s="12" t="s">
        <v>2</v>
      </c>
      <c r="AT45" s="12" t="s">
        <v>5</v>
      </c>
      <c r="AU45" s="12" t="s">
        <v>14</v>
      </c>
    </row>
    <row r="46" spans="1:41" ht="12.75">
      <c r="A46" s="4">
        <v>1983</v>
      </c>
      <c r="B46">
        <v>5</v>
      </c>
      <c r="C46">
        <v>13</v>
      </c>
      <c r="D46">
        <v>3</v>
      </c>
      <c r="F46">
        <v>1</v>
      </c>
      <c r="G46">
        <f>SUM(B46:F46)</f>
        <v>22</v>
      </c>
      <c r="I46" s="4">
        <v>1983</v>
      </c>
      <c r="J46">
        <v>1</v>
      </c>
      <c r="K46">
        <v>2</v>
      </c>
      <c r="L46">
        <v>1</v>
      </c>
      <c r="M46">
        <v>1</v>
      </c>
      <c r="O46">
        <f>SUM(J46:N46)</f>
        <v>5</v>
      </c>
      <c r="Q46" s="4">
        <v>1983</v>
      </c>
      <c r="W46">
        <f>SUM(R46:V46)</f>
        <v>0</v>
      </c>
      <c r="Y46" s="4">
        <v>1983</v>
      </c>
      <c r="AE46">
        <f aca="true" t="shared" si="10" ref="AE46:AE61">SUM(Z46:AD46)</f>
        <v>0</v>
      </c>
      <c r="AG46" s="4">
        <v>1983</v>
      </c>
      <c r="AM46">
        <f>SUM(AH46:AL46)</f>
        <v>0</v>
      </c>
      <c r="AO46" s="4">
        <v>1983</v>
      </c>
    </row>
    <row r="47" spans="1:41" ht="12.75">
      <c r="A47" s="4">
        <v>1984</v>
      </c>
      <c r="B47">
        <v>4</v>
      </c>
      <c r="C47">
        <v>9</v>
      </c>
      <c r="D47">
        <v>1</v>
      </c>
      <c r="E47">
        <v>3</v>
      </c>
      <c r="F47">
        <v>2</v>
      </c>
      <c r="G47">
        <f aca="true" t="shared" si="11" ref="G47:G62">SUM(B47:F47)</f>
        <v>19</v>
      </c>
      <c r="I47" s="4">
        <v>1984</v>
      </c>
      <c r="K47">
        <v>5</v>
      </c>
      <c r="M47">
        <v>1</v>
      </c>
      <c r="O47">
        <f aca="true" t="shared" si="12" ref="O47:O62">SUM(J47:N47)</f>
        <v>6</v>
      </c>
      <c r="Q47" s="4">
        <v>1984</v>
      </c>
      <c r="W47">
        <f aca="true" t="shared" si="13" ref="W47:W62">SUM(R47:V47)</f>
        <v>0</v>
      </c>
      <c r="Y47" s="4">
        <v>1984</v>
      </c>
      <c r="AE47">
        <f t="shared" si="10"/>
        <v>0</v>
      </c>
      <c r="AG47" s="4">
        <v>1984</v>
      </c>
      <c r="AM47">
        <f aca="true" t="shared" si="14" ref="AM47:AM62">SUM(AH47:AL47)</f>
        <v>0</v>
      </c>
      <c r="AO47" s="4">
        <v>1984</v>
      </c>
    </row>
    <row r="48" spans="1:41" ht="12.75">
      <c r="A48" s="4">
        <v>1985</v>
      </c>
      <c r="B48">
        <v>9</v>
      </c>
      <c r="C48">
        <v>14</v>
      </c>
      <c r="D48">
        <v>5</v>
      </c>
      <c r="E48">
        <v>5</v>
      </c>
      <c r="F48">
        <v>4</v>
      </c>
      <c r="G48">
        <f t="shared" si="11"/>
        <v>37</v>
      </c>
      <c r="I48" s="4">
        <v>1985</v>
      </c>
      <c r="N48">
        <v>5</v>
      </c>
      <c r="O48">
        <f t="shared" si="12"/>
        <v>5</v>
      </c>
      <c r="Q48" s="4">
        <v>1985</v>
      </c>
      <c r="W48">
        <f t="shared" si="13"/>
        <v>0</v>
      </c>
      <c r="Y48" s="4">
        <v>1985</v>
      </c>
      <c r="AE48">
        <f t="shared" si="10"/>
        <v>0</v>
      </c>
      <c r="AG48" s="4">
        <v>1985</v>
      </c>
      <c r="AM48">
        <f t="shared" si="14"/>
        <v>0</v>
      </c>
      <c r="AO48" s="4">
        <v>1985</v>
      </c>
    </row>
    <row r="49" spans="1:41" ht="12.75">
      <c r="A49" s="4">
        <v>1986</v>
      </c>
      <c r="B49">
        <v>9</v>
      </c>
      <c r="C49">
        <v>9</v>
      </c>
      <c r="D49">
        <v>1</v>
      </c>
      <c r="E49">
        <v>2</v>
      </c>
      <c r="F49">
        <v>3</v>
      </c>
      <c r="G49">
        <f t="shared" si="11"/>
        <v>24</v>
      </c>
      <c r="I49" s="4">
        <v>1986</v>
      </c>
      <c r="J49">
        <v>3</v>
      </c>
      <c r="K49">
        <v>5</v>
      </c>
      <c r="L49">
        <v>4</v>
      </c>
      <c r="M49">
        <v>4</v>
      </c>
      <c r="N49">
        <v>2</v>
      </c>
      <c r="O49">
        <f t="shared" si="12"/>
        <v>18</v>
      </c>
      <c r="Q49" s="4">
        <v>1986</v>
      </c>
      <c r="W49">
        <f t="shared" si="13"/>
        <v>0</v>
      </c>
      <c r="Y49" s="4">
        <v>1986</v>
      </c>
      <c r="AE49">
        <f t="shared" si="10"/>
        <v>0</v>
      </c>
      <c r="AG49" s="4">
        <v>1986</v>
      </c>
      <c r="AM49">
        <f t="shared" si="14"/>
        <v>0</v>
      </c>
      <c r="AO49" s="4">
        <v>1986</v>
      </c>
    </row>
    <row r="50" spans="1:41" ht="12.75">
      <c r="A50" s="4">
        <v>1987</v>
      </c>
      <c r="B50">
        <v>5</v>
      </c>
      <c r="C50">
        <v>14</v>
      </c>
      <c r="D50">
        <v>6</v>
      </c>
      <c r="E50">
        <v>2</v>
      </c>
      <c r="F50">
        <v>1</v>
      </c>
      <c r="G50">
        <f t="shared" si="11"/>
        <v>28</v>
      </c>
      <c r="I50" s="4">
        <v>1987</v>
      </c>
      <c r="J50">
        <v>3</v>
      </c>
      <c r="K50">
        <v>3</v>
      </c>
      <c r="L50">
        <v>1</v>
      </c>
      <c r="N50">
        <v>2</v>
      </c>
      <c r="O50">
        <f t="shared" si="12"/>
        <v>9</v>
      </c>
      <c r="Q50" s="4">
        <v>1987</v>
      </c>
      <c r="W50">
        <f t="shared" si="13"/>
        <v>0</v>
      </c>
      <c r="Y50" s="4">
        <v>1987</v>
      </c>
      <c r="AE50">
        <f t="shared" si="10"/>
        <v>0</v>
      </c>
      <c r="AG50" s="4">
        <v>1987</v>
      </c>
      <c r="AM50">
        <f t="shared" si="14"/>
        <v>0</v>
      </c>
      <c r="AO50" s="4">
        <v>1987</v>
      </c>
    </row>
    <row r="51" spans="1:41" ht="12.75">
      <c r="A51" s="4">
        <v>1988</v>
      </c>
      <c r="B51">
        <v>3</v>
      </c>
      <c r="C51">
        <v>14</v>
      </c>
      <c r="D51">
        <v>6</v>
      </c>
      <c r="E51">
        <v>3</v>
      </c>
      <c r="F51">
        <v>6</v>
      </c>
      <c r="G51">
        <f t="shared" si="11"/>
        <v>32</v>
      </c>
      <c r="I51" s="4">
        <v>1988</v>
      </c>
      <c r="J51">
        <v>2</v>
      </c>
      <c r="K51">
        <v>6</v>
      </c>
      <c r="L51">
        <v>3</v>
      </c>
      <c r="M51">
        <v>4</v>
      </c>
      <c r="N51">
        <v>2</v>
      </c>
      <c r="O51">
        <f t="shared" si="12"/>
        <v>17</v>
      </c>
      <c r="Q51" s="4">
        <v>1988</v>
      </c>
      <c r="W51">
        <f t="shared" si="13"/>
        <v>0</v>
      </c>
      <c r="Y51" s="4">
        <v>1988</v>
      </c>
      <c r="AA51" s="2"/>
      <c r="AE51">
        <f t="shared" si="10"/>
        <v>0</v>
      </c>
      <c r="AG51" s="4">
        <v>1988</v>
      </c>
      <c r="AM51">
        <f t="shared" si="14"/>
        <v>0</v>
      </c>
      <c r="AO51" s="4">
        <v>1988</v>
      </c>
    </row>
    <row r="52" spans="1:41" ht="12.75">
      <c r="A52" s="4">
        <v>1989</v>
      </c>
      <c r="B52">
        <v>12</v>
      </c>
      <c r="C52">
        <v>19</v>
      </c>
      <c r="D52">
        <v>14</v>
      </c>
      <c r="E52">
        <v>5</v>
      </c>
      <c r="F52">
        <v>4</v>
      </c>
      <c r="G52">
        <f t="shared" si="11"/>
        <v>54</v>
      </c>
      <c r="I52" s="4">
        <v>1989</v>
      </c>
      <c r="J52">
        <v>1</v>
      </c>
      <c r="K52">
        <v>5</v>
      </c>
      <c r="L52">
        <v>4</v>
      </c>
      <c r="M52">
        <v>5</v>
      </c>
      <c r="N52">
        <v>2</v>
      </c>
      <c r="O52">
        <f t="shared" si="12"/>
        <v>17</v>
      </c>
      <c r="Q52" s="4">
        <v>1989</v>
      </c>
      <c r="W52">
        <f t="shared" si="13"/>
        <v>0</v>
      </c>
      <c r="Y52" s="4">
        <v>1989</v>
      </c>
      <c r="AE52">
        <f t="shared" si="10"/>
        <v>0</v>
      </c>
      <c r="AG52" s="4">
        <v>1989</v>
      </c>
      <c r="AM52">
        <f t="shared" si="14"/>
        <v>0</v>
      </c>
      <c r="AO52" s="4">
        <v>1989</v>
      </c>
    </row>
    <row r="53" spans="1:41" ht="12.75">
      <c r="A53" s="4">
        <v>1990</v>
      </c>
      <c r="B53">
        <v>8</v>
      </c>
      <c r="C53">
        <v>15</v>
      </c>
      <c r="D53">
        <v>12</v>
      </c>
      <c r="E53">
        <v>11</v>
      </c>
      <c r="F53">
        <v>6</v>
      </c>
      <c r="G53">
        <f t="shared" si="11"/>
        <v>52</v>
      </c>
      <c r="I53" s="4">
        <v>1990</v>
      </c>
      <c r="K53">
        <v>7</v>
      </c>
      <c r="L53">
        <v>2</v>
      </c>
      <c r="M53">
        <v>6</v>
      </c>
      <c r="N53">
        <v>2</v>
      </c>
      <c r="O53">
        <f t="shared" si="12"/>
        <v>17</v>
      </c>
      <c r="Q53" s="4">
        <v>1990</v>
      </c>
      <c r="W53">
        <f t="shared" si="13"/>
        <v>0</v>
      </c>
      <c r="Y53" s="4">
        <v>1990</v>
      </c>
      <c r="AE53">
        <f t="shared" si="10"/>
        <v>0</v>
      </c>
      <c r="AG53" s="4">
        <v>1990</v>
      </c>
      <c r="AM53">
        <f t="shared" si="14"/>
        <v>0</v>
      </c>
      <c r="AO53" s="4">
        <v>1990</v>
      </c>
    </row>
    <row r="54" spans="1:41" ht="12.75">
      <c r="A54" s="4">
        <v>1991</v>
      </c>
      <c r="B54">
        <v>8</v>
      </c>
      <c r="C54">
        <v>21</v>
      </c>
      <c r="D54">
        <v>13</v>
      </c>
      <c r="E54">
        <v>11</v>
      </c>
      <c r="F54">
        <v>11</v>
      </c>
      <c r="G54">
        <f t="shared" si="11"/>
        <v>64</v>
      </c>
      <c r="I54" s="4">
        <v>1991</v>
      </c>
      <c r="J54">
        <v>3</v>
      </c>
      <c r="K54">
        <v>10</v>
      </c>
      <c r="L54">
        <v>2</v>
      </c>
      <c r="M54">
        <v>16</v>
      </c>
      <c r="N54">
        <v>2</v>
      </c>
      <c r="O54">
        <f t="shared" si="12"/>
        <v>33</v>
      </c>
      <c r="Q54" s="4">
        <v>1991</v>
      </c>
      <c r="W54">
        <f t="shared" si="13"/>
        <v>0</v>
      </c>
      <c r="Y54" s="4">
        <v>1991</v>
      </c>
      <c r="AE54">
        <f t="shared" si="10"/>
        <v>0</v>
      </c>
      <c r="AG54" s="4">
        <v>1991</v>
      </c>
      <c r="AM54">
        <f t="shared" si="14"/>
        <v>0</v>
      </c>
      <c r="AO54" s="4">
        <v>1991</v>
      </c>
    </row>
    <row r="55" spans="1:41" ht="12.75">
      <c r="A55" s="4">
        <v>1992</v>
      </c>
      <c r="B55">
        <v>10</v>
      </c>
      <c r="C55">
        <v>23</v>
      </c>
      <c r="D55">
        <v>6</v>
      </c>
      <c r="E55">
        <v>11</v>
      </c>
      <c r="F55">
        <v>15</v>
      </c>
      <c r="G55">
        <f t="shared" si="11"/>
        <v>65</v>
      </c>
      <c r="I55" s="4">
        <v>1992</v>
      </c>
      <c r="J55">
        <v>3</v>
      </c>
      <c r="K55">
        <v>9</v>
      </c>
      <c r="L55">
        <v>7</v>
      </c>
      <c r="M55">
        <v>27</v>
      </c>
      <c r="N55">
        <v>3</v>
      </c>
      <c r="O55">
        <f t="shared" si="12"/>
        <v>49</v>
      </c>
      <c r="Q55" s="4">
        <v>1992</v>
      </c>
      <c r="W55">
        <f t="shared" si="13"/>
        <v>0</v>
      </c>
      <c r="Y55" s="4">
        <v>1992</v>
      </c>
      <c r="AE55">
        <f t="shared" si="10"/>
        <v>0</v>
      </c>
      <c r="AG55" s="4">
        <v>1992</v>
      </c>
      <c r="AM55">
        <f t="shared" si="14"/>
        <v>0</v>
      </c>
      <c r="AO55" s="4">
        <v>1992</v>
      </c>
    </row>
    <row r="56" spans="1:41" ht="12.75">
      <c r="A56" s="4">
        <v>1993</v>
      </c>
      <c r="B56">
        <v>8</v>
      </c>
      <c r="C56">
        <v>36</v>
      </c>
      <c r="D56">
        <v>16</v>
      </c>
      <c r="E56">
        <v>25</v>
      </c>
      <c r="F56">
        <v>29</v>
      </c>
      <c r="G56">
        <f t="shared" si="11"/>
        <v>114</v>
      </c>
      <c r="I56" s="4">
        <v>1993</v>
      </c>
      <c r="J56">
        <v>3</v>
      </c>
      <c r="K56">
        <v>10</v>
      </c>
      <c r="L56">
        <v>7</v>
      </c>
      <c r="M56">
        <v>31</v>
      </c>
      <c r="N56">
        <v>6</v>
      </c>
      <c r="O56">
        <f t="shared" si="12"/>
        <v>57</v>
      </c>
      <c r="Q56" s="4">
        <v>1993</v>
      </c>
      <c r="W56">
        <f t="shared" si="13"/>
        <v>0</v>
      </c>
      <c r="Y56" s="4">
        <v>1993</v>
      </c>
      <c r="AE56">
        <f t="shared" si="10"/>
        <v>0</v>
      </c>
      <c r="AG56" s="4">
        <v>1993</v>
      </c>
      <c r="AM56">
        <f t="shared" si="14"/>
        <v>0</v>
      </c>
      <c r="AO56" s="4">
        <v>1993</v>
      </c>
    </row>
    <row r="57" spans="1:41" ht="12.75">
      <c r="A57" s="4">
        <v>1994</v>
      </c>
      <c r="B57">
        <v>15</v>
      </c>
      <c r="C57">
        <v>31</v>
      </c>
      <c r="D57">
        <v>26</v>
      </c>
      <c r="E57">
        <v>27</v>
      </c>
      <c r="F57">
        <v>26</v>
      </c>
      <c r="G57">
        <f t="shared" si="11"/>
        <v>125</v>
      </c>
      <c r="I57" s="4">
        <v>1994</v>
      </c>
      <c r="J57">
        <v>7</v>
      </c>
      <c r="K57">
        <v>11</v>
      </c>
      <c r="L57">
        <v>3</v>
      </c>
      <c r="M57">
        <v>28</v>
      </c>
      <c r="N57">
        <v>8</v>
      </c>
      <c r="O57">
        <f t="shared" si="12"/>
        <v>57</v>
      </c>
      <c r="Q57" s="4">
        <v>1994</v>
      </c>
      <c r="W57">
        <f t="shared" si="13"/>
        <v>0</v>
      </c>
      <c r="Y57" s="4">
        <v>1994</v>
      </c>
      <c r="AE57">
        <f t="shared" si="10"/>
        <v>0</v>
      </c>
      <c r="AG57" s="4">
        <v>1994</v>
      </c>
      <c r="AM57">
        <f t="shared" si="14"/>
        <v>0</v>
      </c>
      <c r="AO57" s="4">
        <v>1994</v>
      </c>
    </row>
    <row r="58" spans="1:41" ht="12.75">
      <c r="A58" s="4">
        <v>1995</v>
      </c>
      <c r="B58">
        <v>19</v>
      </c>
      <c r="C58">
        <v>54</v>
      </c>
      <c r="D58">
        <v>26</v>
      </c>
      <c r="E58">
        <v>31</v>
      </c>
      <c r="F58">
        <v>41</v>
      </c>
      <c r="G58">
        <f t="shared" si="11"/>
        <v>171</v>
      </c>
      <c r="I58" s="4">
        <v>1995</v>
      </c>
      <c r="J58">
        <v>13</v>
      </c>
      <c r="K58">
        <v>15</v>
      </c>
      <c r="L58">
        <v>11</v>
      </c>
      <c r="M58">
        <v>43</v>
      </c>
      <c r="N58">
        <v>9</v>
      </c>
      <c r="O58">
        <f t="shared" si="12"/>
        <v>91</v>
      </c>
      <c r="Q58" s="4">
        <v>1995</v>
      </c>
      <c r="W58">
        <f t="shared" si="13"/>
        <v>0</v>
      </c>
      <c r="Y58" s="4">
        <v>1995</v>
      </c>
      <c r="AE58">
        <f t="shared" si="10"/>
        <v>0</v>
      </c>
      <c r="AG58" s="4">
        <v>1995</v>
      </c>
      <c r="AI58">
        <v>1</v>
      </c>
      <c r="AM58">
        <f t="shared" si="14"/>
        <v>1</v>
      </c>
      <c r="AO58" s="4">
        <v>1995</v>
      </c>
    </row>
    <row r="59" spans="1:41" ht="12.75">
      <c r="A59" s="4">
        <v>1996</v>
      </c>
      <c r="B59">
        <v>23</v>
      </c>
      <c r="C59">
        <v>40</v>
      </c>
      <c r="D59">
        <v>21</v>
      </c>
      <c r="E59">
        <v>32</v>
      </c>
      <c r="F59">
        <v>50</v>
      </c>
      <c r="G59">
        <f t="shared" si="11"/>
        <v>166</v>
      </c>
      <c r="I59" s="4">
        <v>1996</v>
      </c>
      <c r="J59">
        <v>10</v>
      </c>
      <c r="K59">
        <v>18</v>
      </c>
      <c r="L59">
        <v>16</v>
      </c>
      <c r="M59">
        <v>56</v>
      </c>
      <c r="N59">
        <v>14</v>
      </c>
      <c r="O59">
        <f t="shared" si="12"/>
        <v>114</v>
      </c>
      <c r="Q59" s="4">
        <v>1996</v>
      </c>
      <c r="W59">
        <f t="shared" si="13"/>
        <v>0</v>
      </c>
      <c r="Y59" s="4">
        <v>1996</v>
      </c>
      <c r="AE59">
        <f t="shared" si="10"/>
        <v>0</v>
      </c>
      <c r="AG59" s="4">
        <v>1996</v>
      </c>
      <c r="AH59">
        <v>1</v>
      </c>
      <c r="AM59">
        <f t="shared" si="14"/>
        <v>1</v>
      </c>
      <c r="AO59" s="4">
        <v>1996</v>
      </c>
    </row>
    <row r="60" spans="1:41" ht="12.75">
      <c r="A60" s="4">
        <v>1997</v>
      </c>
      <c r="B60">
        <v>29</v>
      </c>
      <c r="C60">
        <v>59</v>
      </c>
      <c r="D60">
        <v>29</v>
      </c>
      <c r="E60">
        <v>44</v>
      </c>
      <c r="F60">
        <v>51</v>
      </c>
      <c r="G60">
        <f t="shared" si="11"/>
        <v>212</v>
      </c>
      <c r="I60" s="4">
        <v>1997</v>
      </c>
      <c r="J60">
        <v>7</v>
      </c>
      <c r="K60">
        <v>15</v>
      </c>
      <c r="L60">
        <v>8</v>
      </c>
      <c r="M60">
        <v>70</v>
      </c>
      <c r="N60">
        <v>19</v>
      </c>
      <c r="O60">
        <f t="shared" si="12"/>
        <v>119</v>
      </c>
      <c r="Q60" s="4">
        <v>1997</v>
      </c>
      <c r="W60">
        <f t="shared" si="13"/>
        <v>0</v>
      </c>
      <c r="Y60" s="4">
        <v>1997</v>
      </c>
      <c r="AE60">
        <f t="shared" si="10"/>
        <v>0</v>
      </c>
      <c r="AG60" s="4">
        <v>1997</v>
      </c>
      <c r="AM60">
        <f t="shared" si="14"/>
        <v>0</v>
      </c>
      <c r="AO60" s="4">
        <v>1997</v>
      </c>
    </row>
    <row r="61" spans="1:41" ht="12.75">
      <c r="A61" s="4">
        <v>1998</v>
      </c>
      <c r="B61">
        <v>28</v>
      </c>
      <c r="C61">
        <v>62</v>
      </c>
      <c r="D61">
        <v>41</v>
      </c>
      <c r="E61">
        <v>48</v>
      </c>
      <c r="F61">
        <v>65</v>
      </c>
      <c r="G61">
        <f t="shared" si="11"/>
        <v>244</v>
      </c>
      <c r="I61" s="4">
        <v>1998</v>
      </c>
      <c r="J61">
        <v>6</v>
      </c>
      <c r="K61">
        <v>24</v>
      </c>
      <c r="L61">
        <v>11</v>
      </c>
      <c r="M61">
        <v>72</v>
      </c>
      <c r="N61">
        <v>18</v>
      </c>
      <c r="O61">
        <f t="shared" si="12"/>
        <v>131</v>
      </c>
      <c r="Q61" s="4">
        <v>1998</v>
      </c>
      <c r="W61">
        <f t="shared" si="13"/>
        <v>0</v>
      </c>
      <c r="Y61" s="4">
        <v>1998</v>
      </c>
      <c r="AE61">
        <f t="shared" si="10"/>
        <v>0</v>
      </c>
      <c r="AG61" s="4">
        <v>1998</v>
      </c>
      <c r="AM61">
        <f t="shared" si="14"/>
        <v>0</v>
      </c>
      <c r="AO61" s="4">
        <v>1998</v>
      </c>
    </row>
    <row r="62" spans="1:41" ht="12.75">
      <c r="A62" s="4">
        <v>1999</v>
      </c>
      <c r="B62">
        <v>50</v>
      </c>
      <c r="C62">
        <v>77</v>
      </c>
      <c r="D62">
        <v>51</v>
      </c>
      <c r="E62">
        <v>53</v>
      </c>
      <c r="F62">
        <v>77</v>
      </c>
      <c r="G62">
        <f t="shared" si="11"/>
        <v>308</v>
      </c>
      <c r="I62" s="4">
        <v>1999</v>
      </c>
      <c r="J62">
        <v>11</v>
      </c>
      <c r="K62">
        <v>26</v>
      </c>
      <c r="L62">
        <v>15</v>
      </c>
      <c r="M62">
        <v>60</v>
      </c>
      <c r="N62">
        <v>14</v>
      </c>
      <c r="O62">
        <f t="shared" si="12"/>
        <v>126</v>
      </c>
      <c r="Q62" s="4">
        <v>1999</v>
      </c>
      <c r="W62">
        <f t="shared" si="13"/>
        <v>0</v>
      </c>
      <c r="Y62" s="4">
        <v>1999</v>
      </c>
      <c r="AE62">
        <f>SUM(Z62:AD62)</f>
        <v>0</v>
      </c>
      <c r="AG62" s="4">
        <v>1999</v>
      </c>
      <c r="AI62">
        <v>1</v>
      </c>
      <c r="AL62">
        <v>1</v>
      </c>
      <c r="AM62">
        <f t="shared" si="14"/>
        <v>2</v>
      </c>
      <c r="AO62" s="4">
        <v>1999</v>
      </c>
    </row>
    <row r="63" spans="1:46" ht="12.75">
      <c r="A63" s="4" t="s">
        <v>14</v>
      </c>
      <c r="B63" s="2">
        <f>SUM(B46:B62)</f>
        <v>245</v>
      </c>
      <c r="C63" s="2">
        <f>SUM(C46:C62)</f>
        <v>510</v>
      </c>
      <c r="D63" s="2">
        <f>SUM(D46:D62)</f>
        <v>277</v>
      </c>
      <c r="E63" s="2">
        <f>SUM(E46:E62)</f>
        <v>313</v>
      </c>
      <c r="F63" s="2">
        <f>SUM(F46:F62)</f>
        <v>392</v>
      </c>
      <c r="G63">
        <f>SUM(B63:F63)</f>
        <v>1737</v>
      </c>
      <c r="I63" s="4" t="s">
        <v>14</v>
      </c>
      <c r="J63" s="2">
        <f>SUM(J46:J62)</f>
        <v>73</v>
      </c>
      <c r="K63" s="2">
        <f>SUM(K46:K62)</f>
        <v>171</v>
      </c>
      <c r="L63" s="2">
        <f>SUM(L46:L62)</f>
        <v>95</v>
      </c>
      <c r="M63" s="2">
        <f>SUM(M46:M62)</f>
        <v>424</v>
      </c>
      <c r="N63" s="2">
        <f>SUM(N46:N62)</f>
        <v>108</v>
      </c>
      <c r="O63">
        <f>SUM(J63:N63)</f>
        <v>871</v>
      </c>
      <c r="Q63" s="4" t="s">
        <v>14</v>
      </c>
      <c r="W63">
        <f>SUM(R63:V63)</f>
        <v>0</v>
      </c>
      <c r="Y63" s="4" t="s">
        <v>14</v>
      </c>
      <c r="Z63" s="2">
        <f>SUM(Z46:Z62)</f>
        <v>0</v>
      </c>
      <c r="AA63" s="2">
        <f>SUM(AA46:AA62)</f>
        <v>0</v>
      </c>
      <c r="AB63" s="2">
        <f>SUM(AB46:AB62)</f>
        <v>0</v>
      </c>
      <c r="AC63" s="2">
        <f>SUM(AC46:AC62)</f>
        <v>0</v>
      </c>
      <c r="AD63" s="2">
        <f>SUM(AD46:AD62)</f>
        <v>0</v>
      </c>
      <c r="AE63">
        <f>SUM(Z63:AD63)</f>
        <v>0</v>
      </c>
      <c r="AG63" s="4" t="s">
        <v>14</v>
      </c>
      <c r="AH63" s="2">
        <f>SUM(AH46:AH62)</f>
        <v>1</v>
      </c>
      <c r="AI63" s="2">
        <f>SUM(AI46:AI62)</f>
        <v>2</v>
      </c>
      <c r="AJ63" s="2">
        <f>SUM(AJ46:AJ62)</f>
        <v>0</v>
      </c>
      <c r="AK63" s="2">
        <f>SUM(AK46:AK62)</f>
        <v>0</v>
      </c>
      <c r="AL63" s="2">
        <f>SUM(AL46:AL62)</f>
        <v>1</v>
      </c>
      <c r="AM63">
        <f>SUM(AH63:AL63)</f>
        <v>4</v>
      </c>
      <c r="AO63" s="4" t="s">
        <v>14</v>
      </c>
      <c r="AP63" s="2"/>
      <c r="AQ63" s="2"/>
      <c r="AR63" s="2"/>
      <c r="AS63" s="2"/>
      <c r="AT63" s="2"/>
    </row>
    <row r="64" spans="9:41" ht="12.75">
      <c r="I64" s="4"/>
      <c r="Q64" s="4"/>
      <c r="Y64" s="4"/>
      <c r="AG64" s="4"/>
      <c r="AO64" s="4"/>
    </row>
    <row r="65" spans="1:41" ht="12.75">
      <c r="A65" s="4" t="s">
        <v>12</v>
      </c>
      <c r="I65" s="4" t="s">
        <v>13</v>
      </c>
      <c r="Q65" s="4" t="s">
        <v>29</v>
      </c>
      <c r="Y65" s="4" t="s">
        <v>30</v>
      </c>
      <c r="AG65" s="4" t="s">
        <v>27</v>
      </c>
      <c r="AO65" s="4" t="s">
        <v>28</v>
      </c>
    </row>
    <row r="66" spans="1:47" ht="12.75">
      <c r="A66" s="4" t="s">
        <v>10</v>
      </c>
      <c r="B66" s="12" t="s">
        <v>1</v>
      </c>
      <c r="C66" s="12" t="s">
        <v>6</v>
      </c>
      <c r="D66" s="12" t="s">
        <v>7</v>
      </c>
      <c r="E66" s="12" t="s">
        <v>2</v>
      </c>
      <c r="F66" s="12" t="s">
        <v>5</v>
      </c>
      <c r="G66" s="12" t="s">
        <v>14</v>
      </c>
      <c r="I66" s="4" t="s">
        <v>10</v>
      </c>
      <c r="J66" s="12" t="s">
        <v>1</v>
      </c>
      <c r="K66" s="12" t="s">
        <v>6</v>
      </c>
      <c r="L66" s="12" t="s">
        <v>7</v>
      </c>
      <c r="M66" s="12" t="s">
        <v>2</v>
      </c>
      <c r="N66" s="12" t="s">
        <v>5</v>
      </c>
      <c r="O66" s="12" t="s">
        <v>14</v>
      </c>
      <c r="Q66" s="4" t="s">
        <v>10</v>
      </c>
      <c r="R66" s="12" t="s">
        <v>1</v>
      </c>
      <c r="S66" s="12" t="s">
        <v>6</v>
      </c>
      <c r="T66" s="12" t="s">
        <v>7</v>
      </c>
      <c r="U66" s="12" t="s">
        <v>2</v>
      </c>
      <c r="V66" s="12" t="s">
        <v>5</v>
      </c>
      <c r="W66" s="12" t="s">
        <v>14</v>
      </c>
      <c r="Y66" s="4" t="s">
        <v>10</v>
      </c>
      <c r="Z66" s="12" t="s">
        <v>1</v>
      </c>
      <c r="AA66" s="12" t="s">
        <v>6</v>
      </c>
      <c r="AB66" s="12" t="s">
        <v>7</v>
      </c>
      <c r="AC66" s="12" t="s">
        <v>2</v>
      </c>
      <c r="AD66" s="12" t="s">
        <v>5</v>
      </c>
      <c r="AE66" s="12" t="s">
        <v>14</v>
      </c>
      <c r="AG66" s="4" t="s">
        <v>10</v>
      </c>
      <c r="AH66" s="12" t="s">
        <v>1</v>
      </c>
      <c r="AI66" s="12" t="s">
        <v>6</v>
      </c>
      <c r="AJ66" s="12" t="s">
        <v>7</v>
      </c>
      <c r="AK66" s="12" t="s">
        <v>2</v>
      </c>
      <c r="AL66" s="12" t="s">
        <v>5</v>
      </c>
      <c r="AM66" s="12" t="s">
        <v>14</v>
      </c>
      <c r="AO66" s="4" t="s">
        <v>10</v>
      </c>
      <c r="AP66" s="12" t="s">
        <v>1</v>
      </c>
      <c r="AQ66" s="12" t="s">
        <v>6</v>
      </c>
      <c r="AR66" s="12" t="s">
        <v>7</v>
      </c>
      <c r="AS66" s="12" t="s">
        <v>2</v>
      </c>
      <c r="AT66" s="12" t="s">
        <v>5</v>
      </c>
      <c r="AU66" s="12" t="s">
        <v>14</v>
      </c>
    </row>
    <row r="67" spans="1:41" ht="12.75">
      <c r="A67" s="4">
        <v>1983</v>
      </c>
      <c r="B67">
        <f aca="true" t="shared" si="15" ref="B67:G67">B46+B25</f>
        <v>83</v>
      </c>
      <c r="C67">
        <f t="shared" si="15"/>
        <v>184</v>
      </c>
      <c r="D67">
        <f t="shared" si="15"/>
        <v>53</v>
      </c>
      <c r="E67">
        <f t="shared" si="15"/>
        <v>12</v>
      </c>
      <c r="F67">
        <f t="shared" si="15"/>
        <v>23</v>
      </c>
      <c r="G67">
        <f t="shared" si="15"/>
        <v>355</v>
      </c>
      <c r="I67" s="4">
        <v>1983</v>
      </c>
      <c r="J67">
        <f aca="true" t="shared" si="16" ref="J67:O67">J46+J25</f>
        <v>36</v>
      </c>
      <c r="K67">
        <f t="shared" si="16"/>
        <v>101</v>
      </c>
      <c r="L67">
        <f t="shared" si="16"/>
        <v>11</v>
      </c>
      <c r="M67">
        <f t="shared" si="16"/>
        <v>8</v>
      </c>
      <c r="N67">
        <f t="shared" si="16"/>
        <v>8</v>
      </c>
      <c r="O67">
        <f t="shared" si="16"/>
        <v>164</v>
      </c>
      <c r="Q67" s="4">
        <v>1983</v>
      </c>
      <c r="R67">
        <f aca="true" t="shared" si="17" ref="R67:W67">R46+R25</f>
        <v>0</v>
      </c>
      <c r="S67">
        <f t="shared" si="17"/>
        <v>0</v>
      </c>
      <c r="T67">
        <f t="shared" si="17"/>
        <v>0</v>
      </c>
      <c r="U67">
        <f t="shared" si="17"/>
        <v>0</v>
      </c>
      <c r="V67">
        <f t="shared" si="17"/>
        <v>0</v>
      </c>
      <c r="W67">
        <f t="shared" si="17"/>
        <v>0</v>
      </c>
      <c r="Y67" s="4">
        <v>1983</v>
      </c>
      <c r="Z67">
        <f aca="true" t="shared" si="18" ref="Z67:AE67">Z46+Z25</f>
        <v>0</v>
      </c>
      <c r="AA67">
        <f t="shared" si="18"/>
        <v>0</v>
      </c>
      <c r="AB67">
        <f t="shared" si="18"/>
        <v>0</v>
      </c>
      <c r="AC67">
        <f t="shared" si="18"/>
        <v>0</v>
      </c>
      <c r="AD67">
        <f t="shared" si="18"/>
        <v>0</v>
      </c>
      <c r="AE67">
        <f t="shared" si="18"/>
        <v>0</v>
      </c>
      <c r="AG67" s="4">
        <v>1983</v>
      </c>
      <c r="AH67">
        <f aca="true" t="shared" si="19" ref="AH67:AM67">AH46+AH25</f>
        <v>0</v>
      </c>
      <c r="AI67">
        <f t="shared" si="19"/>
        <v>0</v>
      </c>
      <c r="AJ67">
        <f t="shared" si="19"/>
        <v>0</v>
      </c>
      <c r="AK67">
        <f t="shared" si="19"/>
        <v>0</v>
      </c>
      <c r="AL67">
        <f t="shared" si="19"/>
        <v>0</v>
      </c>
      <c r="AM67">
        <f t="shared" si="19"/>
        <v>0</v>
      </c>
      <c r="AO67" s="4">
        <v>1983</v>
      </c>
    </row>
    <row r="68" spans="1:41" ht="12.75">
      <c r="A68" s="4">
        <v>1984</v>
      </c>
      <c r="B68">
        <f aca="true" t="shared" si="20" ref="B68:G83">B47+B26</f>
        <v>106</v>
      </c>
      <c r="C68">
        <f t="shared" si="20"/>
        <v>246</v>
      </c>
      <c r="D68">
        <f t="shared" si="20"/>
        <v>70</v>
      </c>
      <c r="E68">
        <f t="shared" si="20"/>
        <v>19</v>
      </c>
      <c r="F68">
        <f t="shared" si="20"/>
        <v>136</v>
      </c>
      <c r="G68">
        <f t="shared" si="20"/>
        <v>577</v>
      </c>
      <c r="I68" s="4">
        <v>1984</v>
      </c>
      <c r="J68">
        <f aca="true" t="shared" si="21" ref="J68:O68">J47+J26</f>
        <v>47</v>
      </c>
      <c r="K68">
        <f t="shared" si="21"/>
        <v>127</v>
      </c>
      <c r="L68">
        <f t="shared" si="21"/>
        <v>18</v>
      </c>
      <c r="M68">
        <f t="shared" si="21"/>
        <v>9</v>
      </c>
      <c r="N68">
        <f t="shared" si="21"/>
        <v>67</v>
      </c>
      <c r="O68">
        <f t="shared" si="21"/>
        <v>268</v>
      </c>
      <c r="Q68" s="4">
        <v>1984</v>
      </c>
      <c r="R68">
        <f aca="true" t="shared" si="22" ref="R68:W68">R47+R26</f>
        <v>0</v>
      </c>
      <c r="S68">
        <f t="shared" si="22"/>
        <v>0</v>
      </c>
      <c r="T68">
        <f t="shared" si="22"/>
        <v>0</v>
      </c>
      <c r="U68">
        <f t="shared" si="22"/>
        <v>0</v>
      </c>
      <c r="V68">
        <f t="shared" si="22"/>
        <v>0</v>
      </c>
      <c r="W68">
        <f t="shared" si="22"/>
        <v>0</v>
      </c>
      <c r="Y68" s="4">
        <v>1984</v>
      </c>
      <c r="Z68">
        <f aca="true" t="shared" si="23" ref="Z68:AE68">Z47+Z26</f>
        <v>0</v>
      </c>
      <c r="AA68">
        <f t="shared" si="23"/>
        <v>0</v>
      </c>
      <c r="AB68">
        <f t="shared" si="23"/>
        <v>0</v>
      </c>
      <c r="AC68">
        <f t="shared" si="23"/>
        <v>0</v>
      </c>
      <c r="AD68">
        <f t="shared" si="23"/>
        <v>0</v>
      </c>
      <c r="AE68">
        <f t="shared" si="23"/>
        <v>0</v>
      </c>
      <c r="AG68" s="4">
        <v>1984</v>
      </c>
      <c r="AH68">
        <f aca="true" t="shared" si="24" ref="AH68:AM68">AH47+AH26</f>
        <v>0</v>
      </c>
      <c r="AI68">
        <f t="shared" si="24"/>
        <v>0</v>
      </c>
      <c r="AJ68">
        <f t="shared" si="24"/>
        <v>0</v>
      </c>
      <c r="AK68">
        <f t="shared" si="24"/>
        <v>0</v>
      </c>
      <c r="AL68">
        <f t="shared" si="24"/>
        <v>0</v>
      </c>
      <c r="AM68">
        <f t="shared" si="24"/>
        <v>0</v>
      </c>
      <c r="AO68" s="4">
        <v>1984</v>
      </c>
    </row>
    <row r="69" spans="1:41" ht="12.75">
      <c r="A69" s="4">
        <v>1985</v>
      </c>
      <c r="B69">
        <f t="shared" si="20"/>
        <v>115</v>
      </c>
      <c r="C69">
        <f t="shared" si="20"/>
        <v>258</v>
      </c>
      <c r="D69">
        <f t="shared" si="20"/>
        <v>89</v>
      </c>
      <c r="E69">
        <f t="shared" si="20"/>
        <v>24</v>
      </c>
      <c r="F69">
        <f t="shared" si="20"/>
        <v>132</v>
      </c>
      <c r="G69">
        <f t="shared" si="20"/>
        <v>618</v>
      </c>
      <c r="I69" s="4">
        <v>1985</v>
      </c>
      <c r="J69">
        <f aca="true" t="shared" si="25" ref="J69:O69">J48+J27</f>
        <v>36</v>
      </c>
      <c r="K69">
        <f t="shared" si="25"/>
        <v>139</v>
      </c>
      <c r="L69">
        <f t="shared" si="25"/>
        <v>31</v>
      </c>
      <c r="M69">
        <f t="shared" si="25"/>
        <v>11</v>
      </c>
      <c r="N69">
        <f t="shared" si="25"/>
        <v>78</v>
      </c>
      <c r="O69">
        <f t="shared" si="25"/>
        <v>295</v>
      </c>
      <c r="Q69" s="4">
        <v>1985</v>
      </c>
      <c r="R69">
        <f aca="true" t="shared" si="26" ref="R69:W69">R48+R27</f>
        <v>0</v>
      </c>
      <c r="S69">
        <f t="shared" si="26"/>
        <v>0</v>
      </c>
      <c r="T69">
        <f t="shared" si="26"/>
        <v>0</v>
      </c>
      <c r="U69">
        <f t="shared" si="26"/>
        <v>0</v>
      </c>
      <c r="V69">
        <f t="shared" si="26"/>
        <v>0</v>
      </c>
      <c r="W69">
        <f t="shared" si="26"/>
        <v>0</v>
      </c>
      <c r="Y69" s="4">
        <v>1985</v>
      </c>
      <c r="Z69">
        <f aca="true" t="shared" si="27" ref="Z69:AE69">Z48+Z27</f>
        <v>0</v>
      </c>
      <c r="AA69">
        <f t="shared" si="27"/>
        <v>0</v>
      </c>
      <c r="AB69">
        <f t="shared" si="27"/>
        <v>0</v>
      </c>
      <c r="AC69">
        <f t="shared" si="27"/>
        <v>0</v>
      </c>
      <c r="AD69">
        <f t="shared" si="27"/>
        <v>0</v>
      </c>
      <c r="AE69">
        <f t="shared" si="27"/>
        <v>0</v>
      </c>
      <c r="AG69" s="4">
        <v>1985</v>
      </c>
      <c r="AH69">
        <f aca="true" t="shared" si="28" ref="AH69:AM69">AH48+AH27</f>
        <v>0</v>
      </c>
      <c r="AI69">
        <f t="shared" si="28"/>
        <v>0</v>
      </c>
      <c r="AJ69">
        <f t="shared" si="28"/>
        <v>0</v>
      </c>
      <c r="AK69">
        <f t="shared" si="28"/>
        <v>0</v>
      </c>
      <c r="AL69">
        <f t="shared" si="28"/>
        <v>0</v>
      </c>
      <c r="AM69">
        <f t="shared" si="28"/>
        <v>0</v>
      </c>
      <c r="AO69" s="4">
        <v>1985</v>
      </c>
    </row>
    <row r="70" spans="1:41" ht="12.75">
      <c r="A70" s="4">
        <v>1986</v>
      </c>
      <c r="B70">
        <f t="shared" si="20"/>
        <v>114</v>
      </c>
      <c r="C70">
        <f t="shared" si="20"/>
        <v>273</v>
      </c>
      <c r="D70">
        <f t="shared" si="20"/>
        <v>68</v>
      </c>
      <c r="E70">
        <f t="shared" si="20"/>
        <v>19</v>
      </c>
      <c r="F70">
        <f t="shared" si="20"/>
        <v>163</v>
      </c>
      <c r="G70">
        <f t="shared" si="20"/>
        <v>637</v>
      </c>
      <c r="I70" s="4">
        <v>1986</v>
      </c>
      <c r="J70">
        <f aca="true" t="shared" si="29" ref="J70:O70">J49+J28</f>
        <v>37</v>
      </c>
      <c r="K70">
        <f t="shared" si="29"/>
        <v>125</v>
      </c>
      <c r="L70">
        <f t="shared" si="29"/>
        <v>29</v>
      </c>
      <c r="M70">
        <f t="shared" si="29"/>
        <v>13</v>
      </c>
      <c r="N70">
        <f t="shared" si="29"/>
        <v>98</v>
      </c>
      <c r="O70">
        <f t="shared" si="29"/>
        <v>302</v>
      </c>
      <c r="Q70" s="4">
        <v>1986</v>
      </c>
      <c r="R70">
        <f aca="true" t="shared" si="30" ref="R70:W70">R49+R28</f>
        <v>0</v>
      </c>
      <c r="S70">
        <f t="shared" si="30"/>
        <v>0</v>
      </c>
      <c r="T70">
        <f t="shared" si="30"/>
        <v>0</v>
      </c>
      <c r="U70">
        <f t="shared" si="30"/>
        <v>0</v>
      </c>
      <c r="V70">
        <f t="shared" si="30"/>
        <v>0</v>
      </c>
      <c r="W70">
        <f t="shared" si="30"/>
        <v>0</v>
      </c>
      <c r="Y70" s="4">
        <v>1986</v>
      </c>
      <c r="Z70">
        <f aca="true" t="shared" si="31" ref="Z70:AE70">Z49+Z28</f>
        <v>0</v>
      </c>
      <c r="AA70">
        <f t="shared" si="31"/>
        <v>0</v>
      </c>
      <c r="AB70">
        <f t="shared" si="31"/>
        <v>0</v>
      </c>
      <c r="AC70">
        <f t="shared" si="31"/>
        <v>0</v>
      </c>
      <c r="AD70">
        <f t="shared" si="31"/>
        <v>0</v>
      </c>
      <c r="AE70">
        <f t="shared" si="31"/>
        <v>0</v>
      </c>
      <c r="AG70" s="4">
        <v>1986</v>
      </c>
      <c r="AH70">
        <f aca="true" t="shared" si="32" ref="AH70:AM70">AH49+AH28</f>
        <v>0</v>
      </c>
      <c r="AI70">
        <f t="shared" si="32"/>
        <v>0</v>
      </c>
      <c r="AJ70">
        <f t="shared" si="32"/>
        <v>0</v>
      </c>
      <c r="AK70">
        <f t="shared" si="32"/>
        <v>0</v>
      </c>
      <c r="AL70">
        <f t="shared" si="32"/>
        <v>0</v>
      </c>
      <c r="AM70">
        <f t="shared" si="32"/>
        <v>0</v>
      </c>
      <c r="AO70" s="4">
        <v>1986</v>
      </c>
    </row>
    <row r="71" spans="1:41" ht="12.75">
      <c r="A71" s="4">
        <v>1987</v>
      </c>
      <c r="B71">
        <f t="shared" si="20"/>
        <v>85</v>
      </c>
      <c r="C71">
        <f t="shared" si="20"/>
        <v>191</v>
      </c>
      <c r="D71">
        <f t="shared" si="20"/>
        <v>76</v>
      </c>
      <c r="E71">
        <f t="shared" si="20"/>
        <v>18</v>
      </c>
      <c r="F71">
        <f t="shared" si="20"/>
        <v>145</v>
      </c>
      <c r="G71">
        <f t="shared" si="20"/>
        <v>515</v>
      </c>
      <c r="I71" s="4">
        <v>1987</v>
      </c>
      <c r="J71">
        <f aca="true" t="shared" si="33" ref="J71:O71">J50+J29</f>
        <v>35</v>
      </c>
      <c r="K71">
        <f t="shared" si="33"/>
        <v>149</v>
      </c>
      <c r="L71">
        <f t="shared" si="33"/>
        <v>17</v>
      </c>
      <c r="M71">
        <f t="shared" si="33"/>
        <v>5</v>
      </c>
      <c r="N71">
        <f t="shared" si="33"/>
        <v>81</v>
      </c>
      <c r="O71">
        <f t="shared" si="33"/>
        <v>287</v>
      </c>
      <c r="Q71" s="4">
        <v>1987</v>
      </c>
      <c r="R71">
        <f aca="true" t="shared" si="34" ref="R71:W71">R50+R29</f>
        <v>0</v>
      </c>
      <c r="S71">
        <f t="shared" si="34"/>
        <v>0</v>
      </c>
      <c r="T71">
        <f t="shared" si="34"/>
        <v>0</v>
      </c>
      <c r="U71">
        <f t="shared" si="34"/>
        <v>0</v>
      </c>
      <c r="V71">
        <f t="shared" si="34"/>
        <v>0</v>
      </c>
      <c r="W71">
        <f t="shared" si="34"/>
        <v>0</v>
      </c>
      <c r="Y71" s="4">
        <v>1987</v>
      </c>
      <c r="Z71">
        <f aca="true" t="shared" si="35" ref="Z71:AE71">Z50+Z29</f>
        <v>0</v>
      </c>
      <c r="AA71">
        <f t="shared" si="35"/>
        <v>0</v>
      </c>
      <c r="AB71">
        <f t="shared" si="35"/>
        <v>0</v>
      </c>
      <c r="AC71">
        <f t="shared" si="35"/>
        <v>0</v>
      </c>
      <c r="AD71">
        <f t="shared" si="35"/>
        <v>0</v>
      </c>
      <c r="AE71">
        <f t="shared" si="35"/>
        <v>0</v>
      </c>
      <c r="AG71" s="4">
        <v>1987</v>
      </c>
      <c r="AH71">
        <f aca="true" t="shared" si="36" ref="AH71:AM71">AH50+AH29</f>
        <v>1</v>
      </c>
      <c r="AI71">
        <f t="shared" si="36"/>
        <v>0</v>
      </c>
      <c r="AJ71">
        <f t="shared" si="36"/>
        <v>0</v>
      </c>
      <c r="AK71">
        <f t="shared" si="36"/>
        <v>0</v>
      </c>
      <c r="AL71">
        <f t="shared" si="36"/>
        <v>0</v>
      </c>
      <c r="AM71">
        <f t="shared" si="36"/>
        <v>1</v>
      </c>
      <c r="AO71" s="4">
        <v>1987</v>
      </c>
    </row>
    <row r="72" spans="1:41" ht="12.75">
      <c r="A72" s="4">
        <v>1988</v>
      </c>
      <c r="B72">
        <f t="shared" si="20"/>
        <v>134</v>
      </c>
      <c r="C72">
        <f t="shared" si="20"/>
        <v>358</v>
      </c>
      <c r="D72">
        <f t="shared" si="20"/>
        <v>84</v>
      </c>
      <c r="E72">
        <f t="shared" si="20"/>
        <v>53</v>
      </c>
      <c r="F72">
        <f t="shared" si="20"/>
        <v>201</v>
      </c>
      <c r="G72">
        <f t="shared" si="20"/>
        <v>830</v>
      </c>
      <c r="I72" s="4">
        <v>1988</v>
      </c>
      <c r="J72">
        <f aca="true" t="shared" si="37" ref="J72:O72">J51+J30</f>
        <v>49</v>
      </c>
      <c r="K72">
        <f t="shared" si="37"/>
        <v>162</v>
      </c>
      <c r="L72">
        <f t="shared" si="37"/>
        <v>45</v>
      </c>
      <c r="M72">
        <f t="shared" si="37"/>
        <v>35</v>
      </c>
      <c r="N72">
        <f t="shared" si="37"/>
        <v>79</v>
      </c>
      <c r="O72">
        <f t="shared" si="37"/>
        <v>370</v>
      </c>
      <c r="Q72" s="4">
        <v>1988</v>
      </c>
      <c r="R72">
        <f aca="true" t="shared" si="38" ref="R72:W72">R51+R30</f>
        <v>0</v>
      </c>
      <c r="S72">
        <f t="shared" si="38"/>
        <v>0</v>
      </c>
      <c r="T72">
        <f t="shared" si="38"/>
        <v>0</v>
      </c>
      <c r="U72">
        <f t="shared" si="38"/>
        <v>0</v>
      </c>
      <c r="V72">
        <f t="shared" si="38"/>
        <v>0</v>
      </c>
      <c r="W72">
        <f t="shared" si="38"/>
        <v>0</v>
      </c>
      <c r="Y72" s="4">
        <v>1988</v>
      </c>
      <c r="Z72">
        <f aca="true" t="shared" si="39" ref="Z72:AE72">Z51+Z30</f>
        <v>0</v>
      </c>
      <c r="AA72">
        <f t="shared" si="39"/>
        <v>0</v>
      </c>
      <c r="AB72">
        <f t="shared" si="39"/>
        <v>0</v>
      </c>
      <c r="AC72">
        <f t="shared" si="39"/>
        <v>0</v>
      </c>
      <c r="AD72">
        <f t="shared" si="39"/>
        <v>0</v>
      </c>
      <c r="AE72">
        <f t="shared" si="39"/>
        <v>0</v>
      </c>
      <c r="AG72" s="4">
        <v>1988</v>
      </c>
      <c r="AH72">
        <f aca="true" t="shared" si="40" ref="AH72:AM72">AH51+AH30</f>
        <v>0</v>
      </c>
      <c r="AI72">
        <f t="shared" si="40"/>
        <v>0</v>
      </c>
      <c r="AJ72">
        <f t="shared" si="40"/>
        <v>0</v>
      </c>
      <c r="AK72">
        <f t="shared" si="40"/>
        <v>0</v>
      </c>
      <c r="AL72">
        <f t="shared" si="40"/>
        <v>0</v>
      </c>
      <c r="AM72">
        <f t="shared" si="40"/>
        <v>0</v>
      </c>
      <c r="AO72" s="4">
        <v>1988</v>
      </c>
    </row>
    <row r="73" spans="1:41" ht="12.75">
      <c r="A73" s="4">
        <v>1989</v>
      </c>
      <c r="B73">
        <f t="shared" si="20"/>
        <v>110</v>
      </c>
      <c r="C73">
        <f t="shared" si="20"/>
        <v>335</v>
      </c>
      <c r="D73">
        <f t="shared" si="20"/>
        <v>88</v>
      </c>
      <c r="E73">
        <f t="shared" si="20"/>
        <v>53</v>
      </c>
      <c r="F73">
        <f t="shared" si="20"/>
        <v>174</v>
      </c>
      <c r="G73">
        <f t="shared" si="20"/>
        <v>760</v>
      </c>
      <c r="I73" s="4">
        <v>1989</v>
      </c>
      <c r="J73">
        <f aca="true" t="shared" si="41" ref="J73:O73">J52+J31</f>
        <v>57</v>
      </c>
      <c r="K73">
        <f t="shared" si="41"/>
        <v>177</v>
      </c>
      <c r="L73">
        <f t="shared" si="41"/>
        <v>41</v>
      </c>
      <c r="M73">
        <f t="shared" si="41"/>
        <v>34</v>
      </c>
      <c r="N73">
        <f t="shared" si="41"/>
        <v>108</v>
      </c>
      <c r="O73">
        <f t="shared" si="41"/>
        <v>417</v>
      </c>
      <c r="Q73" s="4">
        <v>1989</v>
      </c>
      <c r="R73">
        <f aca="true" t="shared" si="42" ref="R73:W73">R52+R31</f>
        <v>0</v>
      </c>
      <c r="S73">
        <f t="shared" si="42"/>
        <v>0</v>
      </c>
      <c r="T73">
        <f t="shared" si="42"/>
        <v>0</v>
      </c>
      <c r="U73">
        <f t="shared" si="42"/>
        <v>0</v>
      </c>
      <c r="V73">
        <f t="shared" si="42"/>
        <v>0</v>
      </c>
      <c r="W73">
        <f t="shared" si="42"/>
        <v>0</v>
      </c>
      <c r="Y73" s="4">
        <v>1989</v>
      </c>
      <c r="Z73">
        <f aca="true" t="shared" si="43" ref="Z73:AE73">Z52+Z31</f>
        <v>0</v>
      </c>
      <c r="AA73">
        <f t="shared" si="43"/>
        <v>0</v>
      </c>
      <c r="AB73">
        <f t="shared" si="43"/>
        <v>0</v>
      </c>
      <c r="AC73">
        <f t="shared" si="43"/>
        <v>0</v>
      </c>
      <c r="AD73">
        <f t="shared" si="43"/>
        <v>0</v>
      </c>
      <c r="AE73">
        <f t="shared" si="43"/>
        <v>0</v>
      </c>
      <c r="AG73" s="4">
        <v>1989</v>
      </c>
      <c r="AH73">
        <f aca="true" t="shared" si="44" ref="AH73:AM73">AH52+AH31</f>
        <v>0</v>
      </c>
      <c r="AI73">
        <f t="shared" si="44"/>
        <v>0</v>
      </c>
      <c r="AJ73">
        <f t="shared" si="44"/>
        <v>0</v>
      </c>
      <c r="AK73">
        <f t="shared" si="44"/>
        <v>0</v>
      </c>
      <c r="AL73">
        <f t="shared" si="44"/>
        <v>0</v>
      </c>
      <c r="AM73">
        <f t="shared" si="44"/>
        <v>0</v>
      </c>
      <c r="AO73" s="4">
        <v>1989</v>
      </c>
    </row>
    <row r="74" spans="1:41" ht="12.75">
      <c r="A74" s="4">
        <v>1990</v>
      </c>
      <c r="B74">
        <f t="shared" si="20"/>
        <v>137</v>
      </c>
      <c r="C74">
        <f t="shared" si="20"/>
        <v>310</v>
      </c>
      <c r="D74">
        <f t="shared" si="20"/>
        <v>120</v>
      </c>
      <c r="E74">
        <f t="shared" si="20"/>
        <v>61</v>
      </c>
      <c r="F74">
        <f t="shared" si="20"/>
        <v>193</v>
      </c>
      <c r="G74">
        <f t="shared" si="20"/>
        <v>821</v>
      </c>
      <c r="I74" s="4">
        <v>1990</v>
      </c>
      <c r="J74">
        <f aca="true" t="shared" si="45" ref="J74:O74">J53+J32</f>
        <v>54</v>
      </c>
      <c r="K74">
        <f t="shared" si="45"/>
        <v>180</v>
      </c>
      <c r="L74">
        <f t="shared" si="45"/>
        <v>48</v>
      </c>
      <c r="M74">
        <f t="shared" si="45"/>
        <v>46</v>
      </c>
      <c r="N74">
        <f t="shared" si="45"/>
        <v>85</v>
      </c>
      <c r="O74">
        <f t="shared" si="45"/>
        <v>413</v>
      </c>
      <c r="Q74" s="4">
        <v>1990</v>
      </c>
      <c r="R74">
        <f aca="true" t="shared" si="46" ref="R74:W74">R53+R32</f>
        <v>0</v>
      </c>
      <c r="S74">
        <f t="shared" si="46"/>
        <v>0</v>
      </c>
      <c r="T74">
        <f t="shared" si="46"/>
        <v>0</v>
      </c>
      <c r="U74">
        <f t="shared" si="46"/>
        <v>0</v>
      </c>
      <c r="V74">
        <f t="shared" si="46"/>
        <v>0</v>
      </c>
      <c r="W74">
        <f t="shared" si="46"/>
        <v>0</v>
      </c>
      <c r="Y74" s="4">
        <v>1990</v>
      </c>
      <c r="Z74">
        <f aca="true" t="shared" si="47" ref="Z74:AE74">Z53+Z32</f>
        <v>0</v>
      </c>
      <c r="AA74">
        <f t="shared" si="47"/>
        <v>0</v>
      </c>
      <c r="AB74">
        <f t="shared" si="47"/>
        <v>0</v>
      </c>
      <c r="AC74">
        <f t="shared" si="47"/>
        <v>0</v>
      </c>
      <c r="AD74">
        <f t="shared" si="47"/>
        <v>0</v>
      </c>
      <c r="AE74">
        <f t="shared" si="47"/>
        <v>0</v>
      </c>
      <c r="AG74" s="4">
        <v>1990</v>
      </c>
      <c r="AH74">
        <f aca="true" t="shared" si="48" ref="AH74:AM74">AH53+AH32</f>
        <v>0</v>
      </c>
      <c r="AI74">
        <f t="shared" si="48"/>
        <v>0</v>
      </c>
      <c r="AJ74">
        <f t="shared" si="48"/>
        <v>0</v>
      </c>
      <c r="AK74">
        <f t="shared" si="48"/>
        <v>0</v>
      </c>
      <c r="AL74">
        <f t="shared" si="48"/>
        <v>0</v>
      </c>
      <c r="AM74">
        <f t="shared" si="48"/>
        <v>0</v>
      </c>
      <c r="AO74" s="4">
        <v>1990</v>
      </c>
    </row>
    <row r="75" spans="1:41" ht="12.75">
      <c r="A75" s="4">
        <v>1991</v>
      </c>
      <c r="B75">
        <f t="shared" si="20"/>
        <v>361</v>
      </c>
      <c r="C75">
        <f t="shared" si="20"/>
        <v>553</v>
      </c>
      <c r="D75">
        <f t="shared" si="20"/>
        <v>289</v>
      </c>
      <c r="E75">
        <f t="shared" si="20"/>
        <v>252</v>
      </c>
      <c r="F75">
        <f t="shared" si="20"/>
        <v>363</v>
      </c>
      <c r="G75">
        <f t="shared" si="20"/>
        <v>1818</v>
      </c>
      <c r="I75" s="4">
        <v>1991</v>
      </c>
      <c r="J75">
        <f aca="true" t="shared" si="49" ref="J75:O75">J54+J33</f>
        <v>119</v>
      </c>
      <c r="K75">
        <f t="shared" si="49"/>
        <v>257</v>
      </c>
      <c r="L75">
        <f t="shared" si="49"/>
        <v>97</v>
      </c>
      <c r="M75">
        <f t="shared" si="49"/>
        <v>237</v>
      </c>
      <c r="N75">
        <f t="shared" si="49"/>
        <v>140</v>
      </c>
      <c r="O75">
        <f t="shared" si="49"/>
        <v>850</v>
      </c>
      <c r="Q75" s="4">
        <v>1991</v>
      </c>
      <c r="R75">
        <f aca="true" t="shared" si="50" ref="R75:W75">R54+R33</f>
        <v>0</v>
      </c>
      <c r="S75">
        <f t="shared" si="50"/>
        <v>0</v>
      </c>
      <c r="T75">
        <f t="shared" si="50"/>
        <v>0</v>
      </c>
      <c r="U75">
        <f t="shared" si="50"/>
        <v>0</v>
      </c>
      <c r="V75">
        <f t="shared" si="50"/>
        <v>0</v>
      </c>
      <c r="W75">
        <f t="shared" si="50"/>
        <v>0</v>
      </c>
      <c r="Y75" s="4">
        <v>1991</v>
      </c>
      <c r="Z75">
        <f aca="true" t="shared" si="51" ref="Z75:AE75">Z54+Z33</f>
        <v>0</v>
      </c>
      <c r="AA75">
        <f t="shared" si="51"/>
        <v>0</v>
      </c>
      <c r="AB75">
        <f t="shared" si="51"/>
        <v>0</v>
      </c>
      <c r="AC75">
        <f t="shared" si="51"/>
        <v>0</v>
      </c>
      <c r="AD75">
        <f t="shared" si="51"/>
        <v>0</v>
      </c>
      <c r="AE75">
        <f t="shared" si="51"/>
        <v>0</v>
      </c>
      <c r="AG75" s="4">
        <v>1991</v>
      </c>
      <c r="AH75">
        <f aca="true" t="shared" si="52" ref="AH75:AM75">AH54+AH33</f>
        <v>0</v>
      </c>
      <c r="AI75">
        <f t="shared" si="52"/>
        <v>0</v>
      </c>
      <c r="AJ75">
        <f t="shared" si="52"/>
        <v>0</v>
      </c>
      <c r="AK75">
        <f t="shared" si="52"/>
        <v>0</v>
      </c>
      <c r="AL75">
        <f t="shared" si="52"/>
        <v>0</v>
      </c>
      <c r="AM75">
        <f t="shared" si="52"/>
        <v>0</v>
      </c>
      <c r="AO75" s="4">
        <v>1991</v>
      </c>
    </row>
    <row r="76" spans="1:41" ht="12.75">
      <c r="A76" s="4">
        <v>1992</v>
      </c>
      <c r="B76">
        <f t="shared" si="20"/>
        <v>478</v>
      </c>
      <c r="C76">
        <f t="shared" si="20"/>
        <v>760</v>
      </c>
      <c r="D76">
        <f t="shared" si="20"/>
        <v>362</v>
      </c>
      <c r="E76">
        <f t="shared" si="20"/>
        <v>359</v>
      </c>
      <c r="F76">
        <f t="shared" si="20"/>
        <v>553</v>
      </c>
      <c r="G76">
        <f t="shared" si="20"/>
        <v>2512</v>
      </c>
      <c r="I76" s="4">
        <v>1992</v>
      </c>
      <c r="J76">
        <f aca="true" t="shared" si="53" ref="J76:O76">J55+J34</f>
        <v>178</v>
      </c>
      <c r="K76">
        <f t="shared" si="53"/>
        <v>333</v>
      </c>
      <c r="L76">
        <f t="shared" si="53"/>
        <v>157</v>
      </c>
      <c r="M76">
        <f t="shared" si="53"/>
        <v>363</v>
      </c>
      <c r="N76">
        <f t="shared" si="53"/>
        <v>188</v>
      </c>
      <c r="O76">
        <f t="shared" si="53"/>
        <v>1219</v>
      </c>
      <c r="Q76" s="4">
        <v>1992</v>
      </c>
      <c r="R76">
        <f aca="true" t="shared" si="54" ref="R76:W76">R55+R34</f>
        <v>1</v>
      </c>
      <c r="S76">
        <f t="shared" si="54"/>
        <v>4</v>
      </c>
      <c r="T76">
        <f t="shared" si="54"/>
        <v>0</v>
      </c>
      <c r="U76">
        <f t="shared" si="54"/>
        <v>1</v>
      </c>
      <c r="V76">
        <f t="shared" si="54"/>
        <v>1</v>
      </c>
      <c r="W76">
        <f t="shared" si="54"/>
        <v>7</v>
      </c>
      <c r="Y76" s="4">
        <v>1992</v>
      </c>
      <c r="Z76">
        <f aca="true" t="shared" si="55" ref="Z76:AE76">Z55+Z34</f>
        <v>0</v>
      </c>
      <c r="AA76">
        <f t="shared" si="55"/>
        <v>0</v>
      </c>
      <c r="AB76">
        <f t="shared" si="55"/>
        <v>0</v>
      </c>
      <c r="AC76">
        <f t="shared" si="55"/>
        <v>0</v>
      </c>
      <c r="AD76">
        <f t="shared" si="55"/>
        <v>0</v>
      </c>
      <c r="AE76">
        <f t="shared" si="55"/>
        <v>0</v>
      </c>
      <c r="AG76" s="4">
        <v>1992</v>
      </c>
      <c r="AH76">
        <f aca="true" t="shared" si="56" ref="AH76:AM76">AH55+AH34</f>
        <v>1</v>
      </c>
      <c r="AI76">
        <f t="shared" si="56"/>
        <v>2</v>
      </c>
      <c r="AJ76">
        <f t="shared" si="56"/>
        <v>0</v>
      </c>
      <c r="AK76">
        <f t="shared" si="56"/>
        <v>3</v>
      </c>
      <c r="AL76">
        <f t="shared" si="56"/>
        <v>0</v>
      </c>
      <c r="AM76">
        <f t="shared" si="56"/>
        <v>6</v>
      </c>
      <c r="AO76" s="4">
        <v>1992</v>
      </c>
    </row>
    <row r="77" spans="1:41" ht="12.75">
      <c r="A77" s="4">
        <v>1993</v>
      </c>
      <c r="B77">
        <f t="shared" si="20"/>
        <v>90</v>
      </c>
      <c r="C77">
        <f t="shared" si="20"/>
        <v>354</v>
      </c>
      <c r="D77">
        <f t="shared" si="20"/>
        <v>139</v>
      </c>
      <c r="E77">
        <f t="shared" si="20"/>
        <v>108</v>
      </c>
      <c r="F77">
        <f t="shared" si="20"/>
        <v>197</v>
      </c>
      <c r="G77">
        <f t="shared" si="20"/>
        <v>888</v>
      </c>
      <c r="I77" s="4">
        <v>1993</v>
      </c>
      <c r="J77">
        <f aca="true" t="shared" si="57" ref="J77:O77">J56+J35</f>
        <v>58</v>
      </c>
      <c r="K77">
        <f t="shared" si="57"/>
        <v>206</v>
      </c>
      <c r="L77">
        <f t="shared" si="57"/>
        <v>67</v>
      </c>
      <c r="M77">
        <f t="shared" si="57"/>
        <v>127</v>
      </c>
      <c r="N77">
        <f t="shared" si="57"/>
        <v>110</v>
      </c>
      <c r="O77">
        <f t="shared" si="57"/>
        <v>568</v>
      </c>
      <c r="Q77" s="4">
        <v>1993</v>
      </c>
      <c r="R77">
        <f aca="true" t="shared" si="58" ref="R77:W77">R56+R35</f>
        <v>0</v>
      </c>
      <c r="S77">
        <f t="shared" si="58"/>
        <v>0</v>
      </c>
      <c r="T77">
        <f t="shared" si="58"/>
        <v>0</v>
      </c>
      <c r="U77">
        <f t="shared" si="58"/>
        <v>0</v>
      </c>
      <c r="V77">
        <f t="shared" si="58"/>
        <v>0</v>
      </c>
      <c r="W77">
        <f t="shared" si="58"/>
        <v>0</v>
      </c>
      <c r="Y77" s="4">
        <v>1993</v>
      </c>
      <c r="Z77">
        <f aca="true" t="shared" si="59" ref="Z77:AE77">Z56+Z35</f>
        <v>0</v>
      </c>
      <c r="AA77">
        <f t="shared" si="59"/>
        <v>0</v>
      </c>
      <c r="AB77">
        <f t="shared" si="59"/>
        <v>0</v>
      </c>
      <c r="AC77">
        <f t="shared" si="59"/>
        <v>0</v>
      </c>
      <c r="AD77">
        <f t="shared" si="59"/>
        <v>0</v>
      </c>
      <c r="AE77">
        <f t="shared" si="59"/>
        <v>0</v>
      </c>
      <c r="AG77" s="4">
        <v>1993</v>
      </c>
      <c r="AH77">
        <f aca="true" t="shared" si="60" ref="AH77:AM77">AH56+AH35</f>
        <v>0</v>
      </c>
      <c r="AI77">
        <f t="shared" si="60"/>
        <v>0</v>
      </c>
      <c r="AJ77">
        <f t="shared" si="60"/>
        <v>0</v>
      </c>
      <c r="AK77">
        <f t="shared" si="60"/>
        <v>0</v>
      </c>
      <c r="AL77">
        <f t="shared" si="60"/>
        <v>0</v>
      </c>
      <c r="AM77">
        <f t="shared" si="60"/>
        <v>0</v>
      </c>
      <c r="AO77" s="4">
        <v>1993</v>
      </c>
    </row>
    <row r="78" spans="1:41" ht="12.75">
      <c r="A78" s="4">
        <v>1994</v>
      </c>
      <c r="B78">
        <f t="shared" si="20"/>
        <v>109</v>
      </c>
      <c r="C78">
        <f t="shared" si="20"/>
        <v>354</v>
      </c>
      <c r="D78">
        <f t="shared" si="20"/>
        <v>142</v>
      </c>
      <c r="E78">
        <f t="shared" si="20"/>
        <v>106</v>
      </c>
      <c r="F78">
        <f t="shared" si="20"/>
        <v>226</v>
      </c>
      <c r="G78">
        <f t="shared" si="20"/>
        <v>937</v>
      </c>
      <c r="I78" s="4">
        <v>1994</v>
      </c>
      <c r="J78">
        <f aca="true" t="shared" si="61" ref="J78:O78">J57+J36</f>
        <v>73</v>
      </c>
      <c r="K78">
        <f t="shared" si="61"/>
        <v>215</v>
      </c>
      <c r="L78">
        <f t="shared" si="61"/>
        <v>62</v>
      </c>
      <c r="M78">
        <f t="shared" si="61"/>
        <v>198</v>
      </c>
      <c r="N78">
        <f t="shared" si="61"/>
        <v>126</v>
      </c>
      <c r="O78">
        <f t="shared" si="61"/>
        <v>674</v>
      </c>
      <c r="Q78" s="4">
        <v>1994</v>
      </c>
      <c r="R78">
        <f aca="true" t="shared" si="62" ref="R78:W78">R57+R36</f>
        <v>0</v>
      </c>
      <c r="S78">
        <f t="shared" si="62"/>
        <v>0</v>
      </c>
      <c r="T78">
        <f t="shared" si="62"/>
        <v>0</v>
      </c>
      <c r="U78">
        <f t="shared" si="62"/>
        <v>0</v>
      </c>
      <c r="V78">
        <f t="shared" si="62"/>
        <v>0</v>
      </c>
      <c r="W78">
        <f t="shared" si="62"/>
        <v>0</v>
      </c>
      <c r="Y78" s="4">
        <v>1994</v>
      </c>
      <c r="Z78">
        <f aca="true" t="shared" si="63" ref="Z78:AE78">Z57+Z36</f>
        <v>0</v>
      </c>
      <c r="AA78">
        <f t="shared" si="63"/>
        <v>0</v>
      </c>
      <c r="AB78">
        <f t="shared" si="63"/>
        <v>0</v>
      </c>
      <c r="AC78">
        <f t="shared" si="63"/>
        <v>0</v>
      </c>
      <c r="AD78">
        <f t="shared" si="63"/>
        <v>0</v>
      </c>
      <c r="AE78">
        <f t="shared" si="63"/>
        <v>0</v>
      </c>
      <c r="AG78" s="4">
        <v>1994</v>
      </c>
      <c r="AH78">
        <f aca="true" t="shared" si="64" ref="AH78:AM78">AH57+AH36</f>
        <v>0</v>
      </c>
      <c r="AI78">
        <f t="shared" si="64"/>
        <v>0</v>
      </c>
      <c r="AJ78">
        <f t="shared" si="64"/>
        <v>0</v>
      </c>
      <c r="AK78">
        <f t="shared" si="64"/>
        <v>0</v>
      </c>
      <c r="AL78">
        <f t="shared" si="64"/>
        <v>0</v>
      </c>
      <c r="AM78">
        <f t="shared" si="64"/>
        <v>0</v>
      </c>
      <c r="AO78" s="4">
        <v>1994</v>
      </c>
    </row>
    <row r="79" spans="1:41" ht="12.75">
      <c r="A79" s="4">
        <v>1995</v>
      </c>
      <c r="B79">
        <f t="shared" si="20"/>
        <v>129</v>
      </c>
      <c r="C79">
        <f t="shared" si="20"/>
        <v>430</v>
      </c>
      <c r="D79">
        <f t="shared" si="20"/>
        <v>141</v>
      </c>
      <c r="E79">
        <f t="shared" si="20"/>
        <v>139</v>
      </c>
      <c r="F79">
        <f t="shared" si="20"/>
        <v>223</v>
      </c>
      <c r="G79">
        <f t="shared" si="20"/>
        <v>1062</v>
      </c>
      <c r="I79" s="4">
        <v>1995</v>
      </c>
      <c r="J79">
        <f aca="true" t="shared" si="65" ref="J79:O79">J58+J37</f>
        <v>81</v>
      </c>
      <c r="K79">
        <f t="shared" si="65"/>
        <v>223</v>
      </c>
      <c r="L79">
        <f t="shared" si="65"/>
        <v>66</v>
      </c>
      <c r="M79">
        <f t="shared" si="65"/>
        <v>248</v>
      </c>
      <c r="N79">
        <f t="shared" si="65"/>
        <v>111</v>
      </c>
      <c r="O79">
        <f t="shared" si="65"/>
        <v>729</v>
      </c>
      <c r="Q79" s="4">
        <v>1995</v>
      </c>
      <c r="R79">
        <f aca="true" t="shared" si="66" ref="R79:W79">R58+R37</f>
        <v>0</v>
      </c>
      <c r="S79">
        <f t="shared" si="66"/>
        <v>0</v>
      </c>
      <c r="T79">
        <f t="shared" si="66"/>
        <v>0</v>
      </c>
      <c r="U79">
        <f t="shared" si="66"/>
        <v>0</v>
      </c>
      <c r="V79">
        <f t="shared" si="66"/>
        <v>0</v>
      </c>
      <c r="W79">
        <f t="shared" si="66"/>
        <v>0</v>
      </c>
      <c r="Y79" s="4">
        <v>1995</v>
      </c>
      <c r="Z79">
        <f aca="true" t="shared" si="67" ref="Z79:AE79">Z58+Z37</f>
        <v>0</v>
      </c>
      <c r="AA79">
        <f t="shared" si="67"/>
        <v>0</v>
      </c>
      <c r="AB79">
        <f t="shared" si="67"/>
        <v>0</v>
      </c>
      <c r="AC79">
        <f t="shared" si="67"/>
        <v>0</v>
      </c>
      <c r="AD79">
        <f t="shared" si="67"/>
        <v>0</v>
      </c>
      <c r="AE79">
        <f t="shared" si="67"/>
        <v>0</v>
      </c>
      <c r="AG79" s="4">
        <v>1995</v>
      </c>
      <c r="AH79">
        <f aca="true" t="shared" si="68" ref="AH79:AM79">AH58+AH37</f>
        <v>0</v>
      </c>
      <c r="AI79">
        <f t="shared" si="68"/>
        <v>1</v>
      </c>
      <c r="AJ79">
        <f t="shared" si="68"/>
        <v>0</v>
      </c>
      <c r="AK79">
        <f t="shared" si="68"/>
        <v>0</v>
      </c>
      <c r="AL79">
        <f t="shared" si="68"/>
        <v>0</v>
      </c>
      <c r="AM79">
        <f t="shared" si="68"/>
        <v>1</v>
      </c>
      <c r="AO79" s="4">
        <v>1995</v>
      </c>
    </row>
    <row r="80" spans="1:41" ht="12.75">
      <c r="A80" s="4">
        <v>1996</v>
      </c>
      <c r="B80">
        <f t="shared" si="20"/>
        <v>113</v>
      </c>
      <c r="C80">
        <f t="shared" si="20"/>
        <v>376</v>
      </c>
      <c r="D80">
        <f t="shared" si="20"/>
        <v>107</v>
      </c>
      <c r="E80">
        <f t="shared" si="20"/>
        <v>138</v>
      </c>
      <c r="F80">
        <f t="shared" si="20"/>
        <v>220</v>
      </c>
      <c r="G80">
        <f t="shared" si="20"/>
        <v>954</v>
      </c>
      <c r="I80" s="4">
        <v>1996</v>
      </c>
      <c r="J80">
        <f aca="true" t="shared" si="69" ref="J80:O80">J59+J38</f>
        <v>78</v>
      </c>
      <c r="K80">
        <f t="shared" si="69"/>
        <v>231</v>
      </c>
      <c r="L80">
        <f t="shared" si="69"/>
        <v>83</v>
      </c>
      <c r="M80">
        <f t="shared" si="69"/>
        <v>287</v>
      </c>
      <c r="N80">
        <f t="shared" si="69"/>
        <v>117</v>
      </c>
      <c r="O80">
        <f t="shared" si="69"/>
        <v>796</v>
      </c>
      <c r="Q80" s="4">
        <v>1996</v>
      </c>
      <c r="R80">
        <f aca="true" t="shared" si="70" ref="R80:W80">R59+R38</f>
        <v>0</v>
      </c>
      <c r="S80">
        <f t="shared" si="70"/>
        <v>0</v>
      </c>
      <c r="T80">
        <f t="shared" si="70"/>
        <v>0</v>
      </c>
      <c r="U80">
        <f t="shared" si="70"/>
        <v>0</v>
      </c>
      <c r="V80">
        <f t="shared" si="70"/>
        <v>0</v>
      </c>
      <c r="W80">
        <f t="shared" si="70"/>
        <v>0</v>
      </c>
      <c r="Y80" s="4">
        <v>1996</v>
      </c>
      <c r="Z80">
        <f aca="true" t="shared" si="71" ref="Z80:AE80">Z59+Z38</f>
        <v>0</v>
      </c>
      <c r="AA80">
        <f t="shared" si="71"/>
        <v>0</v>
      </c>
      <c r="AB80">
        <f t="shared" si="71"/>
        <v>0</v>
      </c>
      <c r="AC80">
        <f t="shared" si="71"/>
        <v>0</v>
      </c>
      <c r="AD80">
        <f t="shared" si="71"/>
        <v>0</v>
      </c>
      <c r="AE80">
        <f t="shared" si="71"/>
        <v>0</v>
      </c>
      <c r="AG80" s="4">
        <v>1996</v>
      </c>
      <c r="AH80">
        <f aca="true" t="shared" si="72" ref="AH80:AM80">AH59+AH38</f>
        <v>1</v>
      </c>
      <c r="AI80">
        <f t="shared" si="72"/>
        <v>0</v>
      </c>
      <c r="AJ80">
        <f t="shared" si="72"/>
        <v>0</v>
      </c>
      <c r="AK80">
        <f t="shared" si="72"/>
        <v>2</v>
      </c>
      <c r="AL80">
        <f t="shared" si="72"/>
        <v>0</v>
      </c>
      <c r="AM80">
        <f t="shared" si="72"/>
        <v>3</v>
      </c>
      <c r="AO80" s="4">
        <v>1996</v>
      </c>
    </row>
    <row r="81" spans="1:41" ht="12.75">
      <c r="A81" s="4">
        <v>1997</v>
      </c>
      <c r="B81">
        <f t="shared" si="20"/>
        <v>120</v>
      </c>
      <c r="C81">
        <f t="shared" si="20"/>
        <v>431</v>
      </c>
      <c r="D81">
        <f t="shared" si="20"/>
        <v>148</v>
      </c>
      <c r="E81">
        <f t="shared" si="20"/>
        <v>140</v>
      </c>
      <c r="F81">
        <f t="shared" si="20"/>
        <v>260</v>
      </c>
      <c r="G81">
        <f t="shared" si="20"/>
        <v>1099</v>
      </c>
      <c r="I81" s="4">
        <v>1997</v>
      </c>
      <c r="J81">
        <f aca="true" t="shared" si="73" ref="J81:O81">J60+J39</f>
        <v>61</v>
      </c>
      <c r="K81">
        <f t="shared" si="73"/>
        <v>216</v>
      </c>
      <c r="L81">
        <f t="shared" si="73"/>
        <v>78</v>
      </c>
      <c r="M81">
        <f t="shared" si="73"/>
        <v>419</v>
      </c>
      <c r="N81">
        <f t="shared" si="73"/>
        <v>150</v>
      </c>
      <c r="O81">
        <f t="shared" si="73"/>
        <v>924</v>
      </c>
      <c r="Q81" s="4">
        <v>1997</v>
      </c>
      <c r="R81">
        <f aca="true" t="shared" si="74" ref="R81:W81">R60+R39</f>
        <v>0</v>
      </c>
      <c r="S81">
        <f t="shared" si="74"/>
        <v>0</v>
      </c>
      <c r="T81">
        <f t="shared" si="74"/>
        <v>0</v>
      </c>
      <c r="U81">
        <f t="shared" si="74"/>
        <v>0</v>
      </c>
      <c r="V81">
        <f t="shared" si="74"/>
        <v>0</v>
      </c>
      <c r="W81">
        <f t="shared" si="74"/>
        <v>0</v>
      </c>
      <c r="Y81" s="4">
        <v>1997</v>
      </c>
      <c r="Z81">
        <f aca="true" t="shared" si="75" ref="Z81:AE81">Z60+Z39</f>
        <v>0</v>
      </c>
      <c r="AA81">
        <f t="shared" si="75"/>
        <v>1</v>
      </c>
      <c r="AB81">
        <f t="shared" si="75"/>
        <v>0</v>
      </c>
      <c r="AC81">
        <f t="shared" si="75"/>
        <v>0</v>
      </c>
      <c r="AD81">
        <f t="shared" si="75"/>
        <v>0</v>
      </c>
      <c r="AE81">
        <f t="shared" si="75"/>
        <v>1</v>
      </c>
      <c r="AG81" s="4">
        <v>1997</v>
      </c>
      <c r="AH81">
        <f aca="true" t="shared" si="76" ref="AH81:AM81">AH60+AH39</f>
        <v>0</v>
      </c>
      <c r="AI81">
        <f t="shared" si="76"/>
        <v>0</v>
      </c>
      <c r="AJ81">
        <f t="shared" si="76"/>
        <v>0</v>
      </c>
      <c r="AK81">
        <f t="shared" si="76"/>
        <v>0</v>
      </c>
      <c r="AL81">
        <f t="shared" si="76"/>
        <v>1</v>
      </c>
      <c r="AM81">
        <f t="shared" si="76"/>
        <v>1</v>
      </c>
      <c r="AO81" s="4">
        <v>1997</v>
      </c>
    </row>
    <row r="82" spans="1:41" ht="12.75">
      <c r="A82" s="4">
        <v>1998</v>
      </c>
      <c r="B82">
        <f t="shared" si="20"/>
        <v>107</v>
      </c>
      <c r="C82">
        <f t="shared" si="20"/>
        <v>372</v>
      </c>
      <c r="D82">
        <f t="shared" si="20"/>
        <v>147</v>
      </c>
      <c r="E82">
        <f t="shared" si="20"/>
        <v>141</v>
      </c>
      <c r="F82">
        <f t="shared" si="20"/>
        <v>252</v>
      </c>
      <c r="G82">
        <f t="shared" si="20"/>
        <v>1019</v>
      </c>
      <c r="I82" s="4">
        <v>1998</v>
      </c>
      <c r="J82">
        <f aca="true" t="shared" si="77" ref="J82:O82">J61+J40</f>
        <v>55</v>
      </c>
      <c r="K82">
        <f t="shared" si="77"/>
        <v>234</v>
      </c>
      <c r="L82">
        <f t="shared" si="77"/>
        <v>60</v>
      </c>
      <c r="M82">
        <f t="shared" si="77"/>
        <v>358</v>
      </c>
      <c r="N82">
        <f t="shared" si="77"/>
        <v>129</v>
      </c>
      <c r="O82">
        <f t="shared" si="77"/>
        <v>836</v>
      </c>
      <c r="Q82" s="4">
        <v>1998</v>
      </c>
      <c r="R82">
        <f aca="true" t="shared" si="78" ref="R82:W82">R61+R40</f>
        <v>0</v>
      </c>
      <c r="S82">
        <f t="shared" si="78"/>
        <v>0</v>
      </c>
      <c r="T82">
        <f t="shared" si="78"/>
        <v>0</v>
      </c>
      <c r="U82">
        <f t="shared" si="78"/>
        <v>0</v>
      </c>
      <c r="V82">
        <f t="shared" si="78"/>
        <v>0</v>
      </c>
      <c r="W82">
        <f t="shared" si="78"/>
        <v>0</v>
      </c>
      <c r="Y82" s="4">
        <v>1998</v>
      </c>
      <c r="Z82">
        <f aca="true" t="shared" si="79" ref="Z82:AE82">Z61+Z40</f>
        <v>0</v>
      </c>
      <c r="AA82">
        <f t="shared" si="79"/>
        <v>0</v>
      </c>
      <c r="AB82">
        <f t="shared" si="79"/>
        <v>0</v>
      </c>
      <c r="AC82">
        <f t="shared" si="79"/>
        <v>0</v>
      </c>
      <c r="AD82">
        <f t="shared" si="79"/>
        <v>0</v>
      </c>
      <c r="AE82">
        <f t="shared" si="79"/>
        <v>0</v>
      </c>
      <c r="AG82" s="4">
        <v>1998</v>
      </c>
      <c r="AH82">
        <f aca="true" t="shared" si="80" ref="AH82:AM82">AH61+AH40</f>
        <v>0</v>
      </c>
      <c r="AI82">
        <f t="shared" si="80"/>
        <v>2</v>
      </c>
      <c r="AJ82">
        <f t="shared" si="80"/>
        <v>0</v>
      </c>
      <c r="AK82">
        <f t="shared" si="80"/>
        <v>1</v>
      </c>
      <c r="AL82">
        <f t="shared" si="80"/>
        <v>1</v>
      </c>
      <c r="AM82">
        <f t="shared" si="80"/>
        <v>4</v>
      </c>
      <c r="AO82" s="4">
        <v>1998</v>
      </c>
    </row>
    <row r="83" spans="1:41" ht="12.75">
      <c r="A83" s="4">
        <v>1999</v>
      </c>
      <c r="B83">
        <f t="shared" si="20"/>
        <v>151</v>
      </c>
      <c r="C83">
        <f t="shared" si="20"/>
        <v>406</v>
      </c>
      <c r="D83">
        <f t="shared" si="20"/>
        <v>167</v>
      </c>
      <c r="E83">
        <f t="shared" si="20"/>
        <v>178</v>
      </c>
      <c r="F83">
        <f t="shared" si="20"/>
        <v>273</v>
      </c>
      <c r="G83">
        <f t="shared" si="20"/>
        <v>1175</v>
      </c>
      <c r="I83" s="4">
        <v>1999</v>
      </c>
      <c r="J83">
        <f aca="true" t="shared" si="81" ref="J83:O83">J62+J41</f>
        <v>77</v>
      </c>
      <c r="K83">
        <f t="shared" si="81"/>
        <v>241</v>
      </c>
      <c r="L83">
        <f t="shared" si="81"/>
        <v>74</v>
      </c>
      <c r="M83">
        <f t="shared" si="81"/>
        <v>414</v>
      </c>
      <c r="N83">
        <f t="shared" si="81"/>
        <v>121</v>
      </c>
      <c r="O83">
        <f t="shared" si="81"/>
        <v>927</v>
      </c>
      <c r="Q83" s="4">
        <v>1999</v>
      </c>
      <c r="R83">
        <f aca="true" t="shared" si="82" ref="R83:W83">R62+R41</f>
        <v>0</v>
      </c>
      <c r="S83">
        <f t="shared" si="82"/>
        <v>0</v>
      </c>
      <c r="T83">
        <f t="shared" si="82"/>
        <v>0</v>
      </c>
      <c r="U83">
        <f t="shared" si="82"/>
        <v>0</v>
      </c>
      <c r="V83">
        <f t="shared" si="82"/>
        <v>0</v>
      </c>
      <c r="W83">
        <f t="shared" si="82"/>
        <v>0</v>
      </c>
      <c r="Y83" s="4">
        <v>1999</v>
      </c>
      <c r="Z83">
        <f aca="true" t="shared" si="83" ref="Z83:AE83">Z62+Z41</f>
        <v>0</v>
      </c>
      <c r="AA83">
        <f t="shared" si="83"/>
        <v>0</v>
      </c>
      <c r="AB83">
        <f t="shared" si="83"/>
        <v>0</v>
      </c>
      <c r="AC83">
        <f t="shared" si="83"/>
        <v>0</v>
      </c>
      <c r="AD83">
        <f t="shared" si="83"/>
        <v>0</v>
      </c>
      <c r="AE83">
        <f t="shared" si="83"/>
        <v>0</v>
      </c>
      <c r="AG83" s="4">
        <v>1999</v>
      </c>
      <c r="AH83">
        <f aca="true" t="shared" si="84" ref="AH83:AM83">AH62+AH41</f>
        <v>0</v>
      </c>
      <c r="AI83">
        <f t="shared" si="84"/>
        <v>4</v>
      </c>
      <c r="AJ83">
        <f t="shared" si="84"/>
        <v>0</v>
      </c>
      <c r="AK83">
        <f t="shared" si="84"/>
        <v>1</v>
      </c>
      <c r="AL83">
        <f t="shared" si="84"/>
        <v>1</v>
      </c>
      <c r="AM83">
        <f t="shared" si="84"/>
        <v>6</v>
      </c>
      <c r="AO83" s="4">
        <v>1999</v>
      </c>
    </row>
    <row r="84" spans="1:46" ht="12.75">
      <c r="A84" s="4" t="s">
        <v>14</v>
      </c>
      <c r="B84" s="2">
        <f>SUM(B67:B83)</f>
        <v>2542</v>
      </c>
      <c r="C84" s="2">
        <f>SUM(C67:C83)</f>
        <v>6191</v>
      </c>
      <c r="D84" s="2">
        <f>SUM(D67:D83)</f>
        <v>2290</v>
      </c>
      <c r="E84" s="2">
        <f>SUM(E67:E83)</f>
        <v>1820</v>
      </c>
      <c r="F84" s="2">
        <f>SUM(F67:F83)</f>
        <v>3734</v>
      </c>
      <c r="G84">
        <f>SUM(B84:F84)</f>
        <v>16577</v>
      </c>
      <c r="I84" s="4" t="s">
        <v>14</v>
      </c>
      <c r="J84" s="2">
        <f>SUM(J67:J83)</f>
        <v>1131</v>
      </c>
      <c r="K84" s="2">
        <f>SUM(K67:K83)</f>
        <v>3316</v>
      </c>
      <c r="L84" s="2">
        <f>SUM(L67:L83)</f>
        <v>984</v>
      </c>
      <c r="M84" s="2">
        <f>SUM(M67:M83)</f>
        <v>2812</v>
      </c>
      <c r="N84" s="2">
        <f>SUM(N67:N83)</f>
        <v>1796</v>
      </c>
      <c r="O84">
        <f>SUM(J84:N84)</f>
        <v>10039</v>
      </c>
      <c r="Q84" s="4" t="s">
        <v>14</v>
      </c>
      <c r="R84" s="2">
        <f>SUM(R67:R83)</f>
        <v>1</v>
      </c>
      <c r="S84" s="2">
        <f>SUM(S67:S83)</f>
        <v>4</v>
      </c>
      <c r="T84" s="2">
        <f>SUM(T67:T83)</f>
        <v>0</v>
      </c>
      <c r="U84" s="2">
        <f>SUM(U67:U83)</f>
        <v>1</v>
      </c>
      <c r="V84" s="2">
        <f>SUM(V67:V83)</f>
        <v>1</v>
      </c>
      <c r="W84">
        <f>SUM(R84:V84)</f>
        <v>7</v>
      </c>
      <c r="Y84" s="4" t="s">
        <v>14</v>
      </c>
      <c r="Z84" s="2">
        <f>SUM(Z67:Z83)</f>
        <v>0</v>
      </c>
      <c r="AA84" s="2">
        <f>SUM(AA67:AA83)</f>
        <v>1</v>
      </c>
      <c r="AB84" s="2">
        <f>SUM(AB67:AB83)</f>
        <v>0</v>
      </c>
      <c r="AC84" s="2">
        <f>SUM(AC67:AC83)</f>
        <v>0</v>
      </c>
      <c r="AD84" s="2">
        <f>SUM(AD67:AD83)</f>
        <v>0</v>
      </c>
      <c r="AE84">
        <f>SUM(Z84:AD84)</f>
        <v>1</v>
      </c>
      <c r="AG84" s="4" t="s">
        <v>14</v>
      </c>
      <c r="AH84" s="2">
        <f>SUM(AH67:AH83)</f>
        <v>3</v>
      </c>
      <c r="AI84" s="2">
        <f>SUM(AI67:AI83)</f>
        <v>9</v>
      </c>
      <c r="AJ84" s="2">
        <f>SUM(AJ67:AJ83)</f>
        <v>0</v>
      </c>
      <c r="AK84" s="2">
        <f>SUM(AK67:AK83)</f>
        <v>7</v>
      </c>
      <c r="AL84" s="2">
        <f>SUM(AL67:AL83)</f>
        <v>3</v>
      </c>
      <c r="AM84">
        <f>SUM(AH84:AL84)</f>
        <v>22</v>
      </c>
      <c r="AO84" s="4" t="s">
        <v>14</v>
      </c>
      <c r="AP84" s="2"/>
      <c r="AQ84" s="2"/>
      <c r="AR84" s="2"/>
      <c r="AS84" s="2"/>
      <c r="AT84" s="2"/>
    </row>
    <row r="85" spans="9:41" ht="12.75">
      <c r="I85" s="4"/>
      <c r="Q85" s="4"/>
      <c r="Y85" s="4"/>
      <c r="AG85" s="4"/>
      <c r="AO85" s="4"/>
    </row>
    <row r="86" spans="1:41" ht="12.75">
      <c r="A86" s="4" t="s">
        <v>12</v>
      </c>
      <c r="I86" s="4" t="s">
        <v>13</v>
      </c>
      <c r="Q86" s="4" t="s">
        <v>29</v>
      </c>
      <c r="Y86" s="4" t="s">
        <v>30</v>
      </c>
      <c r="AG86" s="4" t="s">
        <v>27</v>
      </c>
      <c r="AO86" s="4" t="s">
        <v>28</v>
      </c>
    </row>
    <row r="87" spans="1:47" ht="12.75">
      <c r="A87" s="4" t="s">
        <v>23</v>
      </c>
      <c r="B87" s="12" t="s">
        <v>1</v>
      </c>
      <c r="C87" s="12" t="s">
        <v>6</v>
      </c>
      <c r="D87" s="12" t="s">
        <v>7</v>
      </c>
      <c r="E87" s="12" t="s">
        <v>2</v>
      </c>
      <c r="F87" s="12" t="s">
        <v>5</v>
      </c>
      <c r="G87" s="12" t="s">
        <v>14</v>
      </c>
      <c r="I87" s="4" t="s">
        <v>23</v>
      </c>
      <c r="J87" s="12" t="s">
        <v>1</v>
      </c>
      <c r="K87" s="12" t="s">
        <v>6</v>
      </c>
      <c r="L87" s="12" t="s">
        <v>7</v>
      </c>
      <c r="M87" s="12" t="s">
        <v>2</v>
      </c>
      <c r="N87" s="12" t="s">
        <v>5</v>
      </c>
      <c r="O87" s="12" t="s">
        <v>14</v>
      </c>
      <c r="Q87" s="4" t="s">
        <v>23</v>
      </c>
      <c r="R87" s="12" t="s">
        <v>1</v>
      </c>
      <c r="S87" s="12" t="s">
        <v>6</v>
      </c>
      <c r="T87" s="12" t="s">
        <v>7</v>
      </c>
      <c r="U87" s="12" t="s">
        <v>2</v>
      </c>
      <c r="V87" s="12" t="s">
        <v>5</v>
      </c>
      <c r="W87" s="12" t="s">
        <v>14</v>
      </c>
      <c r="Y87" s="4" t="s">
        <v>23</v>
      </c>
      <c r="Z87" s="12" t="s">
        <v>1</v>
      </c>
      <c r="AA87" s="12" t="s">
        <v>6</v>
      </c>
      <c r="AB87" s="12" t="s">
        <v>7</v>
      </c>
      <c r="AC87" s="12" t="s">
        <v>2</v>
      </c>
      <c r="AD87" s="12" t="s">
        <v>5</v>
      </c>
      <c r="AE87" s="12" t="s">
        <v>14</v>
      </c>
      <c r="AG87" s="4" t="s">
        <v>23</v>
      </c>
      <c r="AH87" s="12" t="s">
        <v>1</v>
      </c>
      <c r="AI87" s="12" t="s">
        <v>6</v>
      </c>
      <c r="AJ87" s="12" t="s">
        <v>7</v>
      </c>
      <c r="AK87" s="12" t="s">
        <v>2</v>
      </c>
      <c r="AL87" s="12" t="s">
        <v>5</v>
      </c>
      <c r="AM87" s="12" t="s">
        <v>14</v>
      </c>
      <c r="AO87" s="4" t="s">
        <v>23</v>
      </c>
      <c r="AP87" s="12" t="s">
        <v>1</v>
      </c>
      <c r="AQ87" s="12" t="s">
        <v>6</v>
      </c>
      <c r="AR87" s="12" t="s">
        <v>7</v>
      </c>
      <c r="AS87" s="12" t="s">
        <v>2</v>
      </c>
      <c r="AT87" s="12" t="s">
        <v>5</v>
      </c>
      <c r="AU87" s="12" t="s">
        <v>14</v>
      </c>
    </row>
    <row r="88" spans="1:41" ht="12.75">
      <c r="A88" s="4">
        <v>1983</v>
      </c>
      <c r="B88">
        <v>7</v>
      </c>
      <c r="C88">
        <v>24</v>
      </c>
      <c r="D88">
        <v>5</v>
      </c>
      <c r="E88">
        <v>3</v>
      </c>
      <c r="F88">
        <v>2</v>
      </c>
      <c r="G88">
        <f>SUM(B88:F88)</f>
        <v>41</v>
      </c>
      <c r="I88" s="4">
        <v>1983</v>
      </c>
      <c r="J88">
        <v>4</v>
      </c>
      <c r="L88">
        <v>1</v>
      </c>
      <c r="O88">
        <f>SUM(J88:N88)</f>
        <v>5</v>
      </c>
      <c r="Q88" s="4">
        <v>1983</v>
      </c>
      <c r="W88">
        <f>SUM(R88:V88)</f>
        <v>0</v>
      </c>
      <c r="Y88" s="4">
        <v>1983</v>
      </c>
      <c r="AE88">
        <f>SUM(Z88:AD88)</f>
        <v>0</v>
      </c>
      <c r="AG88" s="4">
        <v>1983</v>
      </c>
      <c r="AM88">
        <f>SUM(AH88:AL88)</f>
        <v>0</v>
      </c>
      <c r="AO88" s="4">
        <v>1983</v>
      </c>
    </row>
    <row r="89" spans="1:41" ht="12.75">
      <c r="A89" s="4">
        <v>1984</v>
      </c>
      <c r="B89">
        <v>17</v>
      </c>
      <c r="C89">
        <v>36</v>
      </c>
      <c r="D89">
        <v>12</v>
      </c>
      <c r="E89">
        <v>5</v>
      </c>
      <c r="F89">
        <v>12</v>
      </c>
      <c r="G89">
        <f aca="true" t="shared" si="85" ref="G89:G104">SUM(B89:F89)</f>
        <v>82</v>
      </c>
      <c r="I89" s="4">
        <v>1984</v>
      </c>
      <c r="J89">
        <v>1</v>
      </c>
      <c r="K89">
        <v>5</v>
      </c>
      <c r="L89">
        <v>2</v>
      </c>
      <c r="N89">
        <v>2</v>
      </c>
      <c r="O89">
        <f aca="true" t="shared" si="86" ref="O89:O104">SUM(J89:N89)</f>
        <v>10</v>
      </c>
      <c r="Q89" s="4">
        <v>1984</v>
      </c>
      <c r="W89">
        <f aca="true" t="shared" si="87" ref="W89:W104">SUM(R89:V89)</f>
        <v>0</v>
      </c>
      <c r="Y89" s="4">
        <v>1984</v>
      </c>
      <c r="AE89">
        <f aca="true" t="shared" si="88" ref="AE89:AE104">SUM(Z89:AD89)</f>
        <v>0</v>
      </c>
      <c r="AG89" s="4">
        <v>1984</v>
      </c>
      <c r="AM89">
        <f aca="true" t="shared" si="89" ref="AM89:AM104">SUM(AH89:AL89)</f>
        <v>0</v>
      </c>
      <c r="AO89" s="4">
        <v>1984</v>
      </c>
    </row>
    <row r="90" spans="1:41" ht="12.75">
      <c r="A90" s="4">
        <v>1985</v>
      </c>
      <c r="B90">
        <v>11</v>
      </c>
      <c r="C90">
        <v>17</v>
      </c>
      <c r="D90">
        <v>4</v>
      </c>
      <c r="E90">
        <v>2</v>
      </c>
      <c r="F90">
        <v>13</v>
      </c>
      <c r="G90">
        <f t="shared" si="85"/>
        <v>47</v>
      </c>
      <c r="I90" s="4">
        <v>1985</v>
      </c>
      <c r="K90">
        <v>3</v>
      </c>
      <c r="L90">
        <v>1</v>
      </c>
      <c r="N90">
        <v>4</v>
      </c>
      <c r="O90">
        <f t="shared" si="86"/>
        <v>8</v>
      </c>
      <c r="Q90" s="4">
        <v>1985</v>
      </c>
      <c r="W90">
        <f t="shared" si="87"/>
        <v>0</v>
      </c>
      <c r="Y90" s="4">
        <v>1985</v>
      </c>
      <c r="AE90">
        <f t="shared" si="88"/>
        <v>0</v>
      </c>
      <c r="AG90" s="4">
        <v>1985</v>
      </c>
      <c r="AM90">
        <f t="shared" si="89"/>
        <v>0</v>
      </c>
      <c r="AO90" s="4">
        <v>1985</v>
      </c>
    </row>
    <row r="91" spans="1:41" ht="12.75">
      <c r="A91" s="4">
        <v>1986</v>
      </c>
      <c r="B91">
        <v>12</v>
      </c>
      <c r="C91">
        <v>22</v>
      </c>
      <c r="D91">
        <v>12</v>
      </c>
      <c r="E91">
        <v>1</v>
      </c>
      <c r="F91">
        <v>16</v>
      </c>
      <c r="G91">
        <f t="shared" si="85"/>
        <v>63</v>
      </c>
      <c r="I91" s="4">
        <v>1986</v>
      </c>
      <c r="J91">
        <v>1</v>
      </c>
      <c r="K91">
        <v>3</v>
      </c>
      <c r="L91">
        <v>1</v>
      </c>
      <c r="M91">
        <v>2</v>
      </c>
      <c r="N91">
        <v>1</v>
      </c>
      <c r="O91">
        <f t="shared" si="86"/>
        <v>8</v>
      </c>
      <c r="Q91" s="4">
        <v>1986</v>
      </c>
      <c r="W91">
        <f t="shared" si="87"/>
        <v>0</v>
      </c>
      <c r="Y91" s="4">
        <v>1986</v>
      </c>
      <c r="AE91">
        <f t="shared" si="88"/>
        <v>0</v>
      </c>
      <c r="AG91" s="4">
        <v>1986</v>
      </c>
      <c r="AM91">
        <f t="shared" si="89"/>
        <v>0</v>
      </c>
      <c r="AO91" s="4">
        <v>1986</v>
      </c>
    </row>
    <row r="92" spans="1:41" ht="12.75">
      <c r="A92" s="4">
        <v>1987</v>
      </c>
      <c r="B92">
        <v>6</v>
      </c>
      <c r="C92">
        <v>26</v>
      </c>
      <c r="D92">
        <v>5</v>
      </c>
      <c r="E92">
        <v>1</v>
      </c>
      <c r="F92">
        <v>18</v>
      </c>
      <c r="G92">
        <f t="shared" si="85"/>
        <v>56</v>
      </c>
      <c r="I92" s="4">
        <v>1987</v>
      </c>
      <c r="J92">
        <v>1</v>
      </c>
      <c r="K92">
        <v>4</v>
      </c>
      <c r="L92">
        <v>1</v>
      </c>
      <c r="N92">
        <v>1</v>
      </c>
      <c r="O92">
        <f t="shared" si="86"/>
        <v>7</v>
      </c>
      <c r="Q92" s="4">
        <v>1987</v>
      </c>
      <c r="W92">
        <f t="shared" si="87"/>
        <v>0</v>
      </c>
      <c r="Y92" s="4">
        <v>1987</v>
      </c>
      <c r="AE92">
        <f t="shared" si="88"/>
        <v>0</v>
      </c>
      <c r="AG92" s="4">
        <v>1987</v>
      </c>
      <c r="AM92">
        <f t="shared" si="89"/>
        <v>0</v>
      </c>
      <c r="AO92" s="4">
        <v>1987</v>
      </c>
    </row>
    <row r="93" spans="1:41" ht="12.75">
      <c r="A93" s="4">
        <v>1988</v>
      </c>
      <c r="B93">
        <v>23</v>
      </c>
      <c r="C93">
        <v>31</v>
      </c>
      <c r="D93">
        <v>7</v>
      </c>
      <c r="E93">
        <v>5</v>
      </c>
      <c r="F93">
        <v>30</v>
      </c>
      <c r="G93">
        <f t="shared" si="85"/>
        <v>96</v>
      </c>
      <c r="I93" s="4">
        <v>1988</v>
      </c>
      <c r="J93">
        <v>1</v>
      </c>
      <c r="K93">
        <v>5</v>
      </c>
      <c r="L93">
        <v>3</v>
      </c>
      <c r="M93">
        <v>3</v>
      </c>
      <c r="N93">
        <v>5</v>
      </c>
      <c r="O93">
        <f t="shared" si="86"/>
        <v>17</v>
      </c>
      <c r="Q93" s="4">
        <v>1988</v>
      </c>
      <c r="W93">
        <f t="shared" si="87"/>
        <v>0</v>
      </c>
      <c r="Y93" s="4">
        <v>1988</v>
      </c>
      <c r="AE93">
        <f t="shared" si="88"/>
        <v>0</v>
      </c>
      <c r="AG93" s="4">
        <v>1988</v>
      </c>
      <c r="AM93">
        <f t="shared" si="89"/>
        <v>0</v>
      </c>
      <c r="AO93" s="4">
        <v>1988</v>
      </c>
    </row>
    <row r="94" spans="1:41" ht="12.75">
      <c r="A94" s="4">
        <v>1989</v>
      </c>
      <c r="B94">
        <v>19</v>
      </c>
      <c r="C94">
        <v>44</v>
      </c>
      <c r="D94">
        <v>15</v>
      </c>
      <c r="E94">
        <v>8</v>
      </c>
      <c r="F94">
        <v>30</v>
      </c>
      <c r="G94">
        <f t="shared" si="85"/>
        <v>116</v>
      </c>
      <c r="I94" s="4">
        <v>1989</v>
      </c>
      <c r="J94">
        <v>5</v>
      </c>
      <c r="K94">
        <v>8</v>
      </c>
      <c r="L94">
        <v>4</v>
      </c>
      <c r="M94">
        <v>5</v>
      </c>
      <c r="N94">
        <v>5</v>
      </c>
      <c r="O94">
        <f t="shared" si="86"/>
        <v>27</v>
      </c>
      <c r="Q94" s="4">
        <v>1989</v>
      </c>
      <c r="W94">
        <f t="shared" si="87"/>
        <v>0</v>
      </c>
      <c r="Y94" s="4">
        <v>1989</v>
      </c>
      <c r="AE94">
        <f t="shared" si="88"/>
        <v>0</v>
      </c>
      <c r="AG94" s="4">
        <v>1989</v>
      </c>
      <c r="AM94">
        <f t="shared" si="89"/>
        <v>0</v>
      </c>
      <c r="AO94" s="4">
        <v>1989</v>
      </c>
    </row>
    <row r="95" spans="1:41" ht="12.75">
      <c r="A95" s="4">
        <v>1990</v>
      </c>
      <c r="B95">
        <v>19</v>
      </c>
      <c r="C95">
        <v>29</v>
      </c>
      <c r="D95">
        <v>9</v>
      </c>
      <c r="E95">
        <v>9</v>
      </c>
      <c r="F95">
        <v>29</v>
      </c>
      <c r="G95">
        <f t="shared" si="85"/>
        <v>95</v>
      </c>
      <c r="I95" s="4">
        <v>1990</v>
      </c>
      <c r="J95">
        <v>1</v>
      </c>
      <c r="K95">
        <v>3</v>
      </c>
      <c r="L95">
        <v>4</v>
      </c>
      <c r="M95">
        <v>5</v>
      </c>
      <c r="N95">
        <v>6</v>
      </c>
      <c r="O95">
        <f t="shared" si="86"/>
        <v>19</v>
      </c>
      <c r="Q95" s="4">
        <v>1990</v>
      </c>
      <c r="W95">
        <f t="shared" si="87"/>
        <v>0</v>
      </c>
      <c r="Y95" s="4">
        <v>1990</v>
      </c>
      <c r="AE95">
        <f t="shared" si="88"/>
        <v>0</v>
      </c>
      <c r="AG95" s="4">
        <v>1990</v>
      </c>
      <c r="AM95">
        <f t="shared" si="89"/>
        <v>0</v>
      </c>
      <c r="AO95" s="4">
        <v>1990</v>
      </c>
    </row>
    <row r="96" spans="1:41" ht="12.75">
      <c r="A96" s="4">
        <v>1991</v>
      </c>
      <c r="B96">
        <v>19</v>
      </c>
      <c r="C96">
        <v>31</v>
      </c>
      <c r="D96">
        <v>13</v>
      </c>
      <c r="E96">
        <v>5</v>
      </c>
      <c r="F96">
        <v>23</v>
      </c>
      <c r="G96">
        <f t="shared" si="85"/>
        <v>91</v>
      </c>
      <c r="I96" s="4">
        <v>1991</v>
      </c>
      <c r="J96">
        <v>4</v>
      </c>
      <c r="K96">
        <v>5</v>
      </c>
      <c r="L96">
        <v>1</v>
      </c>
      <c r="M96">
        <v>3</v>
      </c>
      <c r="N96">
        <v>3</v>
      </c>
      <c r="O96">
        <f t="shared" si="86"/>
        <v>16</v>
      </c>
      <c r="Q96" s="4">
        <v>1991</v>
      </c>
      <c r="W96">
        <f t="shared" si="87"/>
        <v>0</v>
      </c>
      <c r="Y96" s="4">
        <v>1991</v>
      </c>
      <c r="AE96">
        <f t="shared" si="88"/>
        <v>0</v>
      </c>
      <c r="AG96" s="4">
        <v>1991</v>
      </c>
      <c r="AM96">
        <f t="shared" si="89"/>
        <v>0</v>
      </c>
      <c r="AO96" s="4">
        <v>1991</v>
      </c>
    </row>
    <row r="97" spans="1:41" ht="12.75">
      <c r="A97" s="4">
        <v>1992</v>
      </c>
      <c r="B97">
        <v>17</v>
      </c>
      <c r="C97">
        <v>60</v>
      </c>
      <c r="D97">
        <v>18</v>
      </c>
      <c r="E97">
        <v>9</v>
      </c>
      <c r="F97">
        <v>27</v>
      </c>
      <c r="G97">
        <f t="shared" si="85"/>
        <v>131</v>
      </c>
      <c r="I97" s="4">
        <v>1992</v>
      </c>
      <c r="J97">
        <v>7</v>
      </c>
      <c r="K97">
        <v>14</v>
      </c>
      <c r="L97">
        <v>4</v>
      </c>
      <c r="M97">
        <v>3</v>
      </c>
      <c r="N97">
        <v>2</v>
      </c>
      <c r="O97">
        <f t="shared" si="86"/>
        <v>30</v>
      </c>
      <c r="Q97" s="4">
        <v>1992</v>
      </c>
      <c r="W97">
        <f t="shared" si="87"/>
        <v>0</v>
      </c>
      <c r="Y97" s="4">
        <v>1992</v>
      </c>
      <c r="AE97">
        <f t="shared" si="88"/>
        <v>0</v>
      </c>
      <c r="AG97" s="4">
        <v>1992</v>
      </c>
      <c r="AH97">
        <v>1</v>
      </c>
      <c r="AM97">
        <f t="shared" si="89"/>
        <v>1</v>
      </c>
      <c r="AO97" s="4">
        <v>1992</v>
      </c>
    </row>
    <row r="98" spans="1:41" ht="12.75">
      <c r="A98" s="4">
        <v>1993</v>
      </c>
      <c r="B98">
        <v>30</v>
      </c>
      <c r="C98">
        <v>41</v>
      </c>
      <c r="D98">
        <v>11</v>
      </c>
      <c r="E98">
        <v>5</v>
      </c>
      <c r="F98">
        <v>38</v>
      </c>
      <c r="G98">
        <f t="shared" si="85"/>
        <v>125</v>
      </c>
      <c r="I98" s="4">
        <v>1993</v>
      </c>
      <c r="J98">
        <v>5</v>
      </c>
      <c r="K98">
        <v>8</v>
      </c>
      <c r="L98">
        <v>1</v>
      </c>
      <c r="M98">
        <v>8</v>
      </c>
      <c r="N98">
        <v>3</v>
      </c>
      <c r="O98">
        <f t="shared" si="86"/>
        <v>25</v>
      </c>
      <c r="Q98" s="4">
        <v>1993</v>
      </c>
      <c r="W98">
        <f t="shared" si="87"/>
        <v>0</v>
      </c>
      <c r="Y98" s="4">
        <v>1993</v>
      </c>
      <c r="AE98">
        <f t="shared" si="88"/>
        <v>0</v>
      </c>
      <c r="AG98" s="4">
        <v>1993</v>
      </c>
      <c r="AM98">
        <f t="shared" si="89"/>
        <v>0</v>
      </c>
      <c r="AO98" s="4">
        <v>1993</v>
      </c>
    </row>
    <row r="99" spans="1:41" ht="12.75">
      <c r="A99" s="4">
        <v>1994</v>
      </c>
      <c r="B99">
        <v>22</v>
      </c>
      <c r="C99">
        <v>46</v>
      </c>
      <c r="D99">
        <v>15</v>
      </c>
      <c r="E99">
        <v>9</v>
      </c>
      <c r="F99">
        <v>16</v>
      </c>
      <c r="G99">
        <f t="shared" si="85"/>
        <v>108</v>
      </c>
      <c r="I99" s="4">
        <v>1994</v>
      </c>
      <c r="J99">
        <v>2</v>
      </c>
      <c r="K99">
        <v>7</v>
      </c>
      <c r="L99">
        <v>3</v>
      </c>
      <c r="M99">
        <v>20</v>
      </c>
      <c r="N99">
        <v>7</v>
      </c>
      <c r="O99">
        <f t="shared" si="86"/>
        <v>39</v>
      </c>
      <c r="Q99" s="4">
        <v>1994</v>
      </c>
      <c r="W99">
        <f t="shared" si="87"/>
        <v>0</v>
      </c>
      <c r="Y99" s="4">
        <v>1994</v>
      </c>
      <c r="AE99">
        <f t="shared" si="88"/>
        <v>0</v>
      </c>
      <c r="AG99" s="4">
        <v>1994</v>
      </c>
      <c r="AM99">
        <f t="shared" si="89"/>
        <v>0</v>
      </c>
      <c r="AO99" s="4">
        <v>1994</v>
      </c>
    </row>
    <row r="100" spans="1:41" ht="12.75">
      <c r="A100" s="4">
        <v>1995</v>
      </c>
      <c r="B100">
        <v>20</v>
      </c>
      <c r="C100">
        <v>30</v>
      </c>
      <c r="D100">
        <v>15</v>
      </c>
      <c r="E100">
        <v>15</v>
      </c>
      <c r="F100">
        <v>35</v>
      </c>
      <c r="G100">
        <f t="shared" si="85"/>
        <v>115</v>
      </c>
      <c r="I100" s="4">
        <v>1995</v>
      </c>
      <c r="J100">
        <v>6</v>
      </c>
      <c r="K100">
        <v>9</v>
      </c>
      <c r="L100">
        <v>5</v>
      </c>
      <c r="M100">
        <v>11</v>
      </c>
      <c r="N100">
        <v>3</v>
      </c>
      <c r="O100">
        <f t="shared" si="86"/>
        <v>34</v>
      </c>
      <c r="Q100" s="4">
        <v>1995</v>
      </c>
      <c r="W100">
        <f t="shared" si="87"/>
        <v>0</v>
      </c>
      <c r="Y100" s="4">
        <v>1995</v>
      </c>
      <c r="AE100">
        <f t="shared" si="88"/>
        <v>0</v>
      </c>
      <c r="AG100" s="4">
        <v>1995</v>
      </c>
      <c r="AM100">
        <f t="shared" si="89"/>
        <v>0</v>
      </c>
      <c r="AO100" s="4">
        <v>1995</v>
      </c>
    </row>
    <row r="101" spans="1:41" ht="12.75">
      <c r="A101" s="4">
        <v>1996</v>
      </c>
      <c r="B101">
        <v>136</v>
      </c>
      <c r="C101">
        <v>121</v>
      </c>
      <c r="D101">
        <v>51</v>
      </c>
      <c r="E101">
        <v>31</v>
      </c>
      <c r="F101">
        <v>83</v>
      </c>
      <c r="G101">
        <f t="shared" si="85"/>
        <v>422</v>
      </c>
      <c r="I101" s="4">
        <v>1996</v>
      </c>
      <c r="J101">
        <v>43</v>
      </c>
      <c r="K101">
        <v>46</v>
      </c>
      <c r="L101">
        <v>19</v>
      </c>
      <c r="M101">
        <v>50</v>
      </c>
      <c r="N101">
        <v>27</v>
      </c>
      <c r="O101">
        <f t="shared" si="86"/>
        <v>185</v>
      </c>
      <c r="Q101" s="4">
        <v>1996</v>
      </c>
      <c r="W101">
        <f t="shared" si="87"/>
        <v>0</v>
      </c>
      <c r="Y101" s="4">
        <v>1996</v>
      </c>
      <c r="AE101">
        <f t="shared" si="88"/>
        <v>0</v>
      </c>
      <c r="AG101" s="4">
        <v>1996</v>
      </c>
      <c r="AH101">
        <v>1</v>
      </c>
      <c r="AJ101">
        <v>1</v>
      </c>
      <c r="AL101">
        <v>1</v>
      </c>
      <c r="AM101">
        <f t="shared" si="89"/>
        <v>3</v>
      </c>
      <c r="AO101" s="4">
        <v>1996</v>
      </c>
    </row>
    <row r="102" spans="1:41" ht="12.75">
      <c r="A102" s="4">
        <v>1997</v>
      </c>
      <c r="B102">
        <v>21</v>
      </c>
      <c r="C102">
        <v>36</v>
      </c>
      <c r="D102">
        <v>22</v>
      </c>
      <c r="E102">
        <v>9</v>
      </c>
      <c r="F102">
        <v>36</v>
      </c>
      <c r="G102">
        <f t="shared" si="85"/>
        <v>124</v>
      </c>
      <c r="I102" s="4">
        <v>1997</v>
      </c>
      <c r="J102">
        <v>4</v>
      </c>
      <c r="K102">
        <v>3</v>
      </c>
      <c r="L102">
        <v>5</v>
      </c>
      <c r="M102">
        <v>14</v>
      </c>
      <c r="N102">
        <v>2</v>
      </c>
      <c r="O102">
        <f t="shared" si="86"/>
        <v>28</v>
      </c>
      <c r="Q102" s="4">
        <v>1997</v>
      </c>
      <c r="W102">
        <f t="shared" si="87"/>
        <v>0</v>
      </c>
      <c r="Y102" s="4">
        <v>1997</v>
      </c>
      <c r="AE102">
        <f t="shared" si="88"/>
        <v>0</v>
      </c>
      <c r="AG102" s="4">
        <v>1997</v>
      </c>
      <c r="AM102">
        <f t="shared" si="89"/>
        <v>0</v>
      </c>
      <c r="AO102" s="4">
        <v>1997</v>
      </c>
    </row>
    <row r="103" spans="1:41" ht="12.75">
      <c r="A103" s="4">
        <v>1998</v>
      </c>
      <c r="B103">
        <v>11</v>
      </c>
      <c r="C103">
        <v>26</v>
      </c>
      <c r="D103">
        <v>13</v>
      </c>
      <c r="E103">
        <v>11</v>
      </c>
      <c r="F103">
        <v>23</v>
      </c>
      <c r="G103">
        <f t="shared" si="85"/>
        <v>84</v>
      </c>
      <c r="I103" s="4">
        <v>1998</v>
      </c>
      <c r="J103">
        <v>1</v>
      </c>
      <c r="K103">
        <v>4</v>
      </c>
      <c r="L103">
        <v>7</v>
      </c>
      <c r="M103">
        <v>14</v>
      </c>
      <c r="N103">
        <v>5</v>
      </c>
      <c r="O103">
        <f t="shared" si="86"/>
        <v>31</v>
      </c>
      <c r="Q103" s="4">
        <v>1998</v>
      </c>
      <c r="W103">
        <f t="shared" si="87"/>
        <v>0</v>
      </c>
      <c r="Y103" s="4">
        <v>1998</v>
      </c>
      <c r="AE103">
        <f t="shared" si="88"/>
        <v>0</v>
      </c>
      <c r="AG103" s="4">
        <v>1998</v>
      </c>
      <c r="AM103">
        <f t="shared" si="89"/>
        <v>0</v>
      </c>
      <c r="AO103" s="4">
        <v>1998</v>
      </c>
    </row>
    <row r="104" spans="1:41" ht="12.75">
      <c r="A104" s="4">
        <v>1999</v>
      </c>
      <c r="B104">
        <v>25</v>
      </c>
      <c r="C104">
        <v>31</v>
      </c>
      <c r="D104">
        <v>20</v>
      </c>
      <c r="E104">
        <v>16</v>
      </c>
      <c r="F104">
        <v>36</v>
      </c>
      <c r="G104">
        <f t="shared" si="85"/>
        <v>128</v>
      </c>
      <c r="I104" s="4">
        <v>1999</v>
      </c>
      <c r="J104">
        <v>7</v>
      </c>
      <c r="K104">
        <v>10</v>
      </c>
      <c r="L104">
        <v>2</v>
      </c>
      <c r="M104">
        <v>14</v>
      </c>
      <c r="N104">
        <v>4</v>
      </c>
      <c r="O104">
        <f t="shared" si="86"/>
        <v>37</v>
      </c>
      <c r="Q104" s="4">
        <v>1999</v>
      </c>
      <c r="W104">
        <f t="shared" si="87"/>
        <v>0</v>
      </c>
      <c r="Y104" s="4">
        <v>1999</v>
      </c>
      <c r="AE104">
        <f t="shared" si="88"/>
        <v>0</v>
      </c>
      <c r="AG104" s="4">
        <v>1999</v>
      </c>
      <c r="AL104">
        <v>1</v>
      </c>
      <c r="AM104">
        <f t="shared" si="89"/>
        <v>1</v>
      </c>
      <c r="AO104" s="4">
        <v>1999</v>
      </c>
    </row>
    <row r="105" spans="1:46" ht="12.75">
      <c r="A105" s="4" t="s">
        <v>14</v>
      </c>
      <c r="B105" s="2">
        <f>SUM(B88:B104)</f>
        <v>415</v>
      </c>
      <c r="C105" s="2">
        <f>SUM(C88:C104)</f>
        <v>651</v>
      </c>
      <c r="D105" s="2">
        <f>SUM(D88:D104)</f>
        <v>247</v>
      </c>
      <c r="E105" s="2">
        <f>SUM(E88:E104)</f>
        <v>144</v>
      </c>
      <c r="F105" s="2">
        <f>SUM(F88:F104)</f>
        <v>467</v>
      </c>
      <c r="G105">
        <f>SUM(B105:F105)</f>
        <v>1924</v>
      </c>
      <c r="I105" s="4" t="s">
        <v>14</v>
      </c>
      <c r="J105" s="2">
        <f>SUM(J88:J104)</f>
        <v>93</v>
      </c>
      <c r="K105" s="2">
        <f>SUM(K88:K104)</f>
        <v>137</v>
      </c>
      <c r="L105" s="2">
        <f>SUM(L88:L104)</f>
        <v>64</v>
      </c>
      <c r="M105" s="2">
        <f>SUM(M88:M104)</f>
        <v>152</v>
      </c>
      <c r="N105" s="2">
        <f>SUM(N88:N104)</f>
        <v>80</v>
      </c>
      <c r="O105">
        <f>SUM(J105:N105)</f>
        <v>526</v>
      </c>
      <c r="Q105" s="4" t="s">
        <v>14</v>
      </c>
      <c r="R105" s="2">
        <f>SUM(R88:R104)</f>
        <v>0</v>
      </c>
      <c r="S105" s="2">
        <f>SUM(S88:S104)</f>
        <v>0</v>
      </c>
      <c r="T105" s="2">
        <f>SUM(T88:T104)</f>
        <v>0</v>
      </c>
      <c r="U105" s="2">
        <f>SUM(U88:U104)</f>
        <v>0</v>
      </c>
      <c r="V105" s="2">
        <f>SUM(V88:V104)</f>
        <v>0</v>
      </c>
      <c r="W105">
        <f>SUM(R105:V105)</f>
        <v>0</v>
      </c>
      <c r="Y105" s="4" t="s">
        <v>14</v>
      </c>
      <c r="Z105" s="2">
        <f>SUM(Z88:Z104)</f>
        <v>0</v>
      </c>
      <c r="AA105" s="2">
        <f>SUM(AA88:AA104)</f>
        <v>0</v>
      </c>
      <c r="AB105" s="2">
        <f>SUM(AB88:AB104)</f>
        <v>0</v>
      </c>
      <c r="AC105" s="2">
        <f>SUM(AC88:AC104)</f>
        <v>0</v>
      </c>
      <c r="AD105" s="2">
        <f>SUM(AD88:AD104)</f>
        <v>0</v>
      </c>
      <c r="AE105">
        <f>SUM(Z105:AD105)</f>
        <v>0</v>
      </c>
      <c r="AG105" s="4" t="s">
        <v>14</v>
      </c>
      <c r="AH105" s="2">
        <f>SUM(AH88:AH104)</f>
        <v>2</v>
      </c>
      <c r="AI105" s="2">
        <f>SUM(AI88:AI104)</f>
        <v>0</v>
      </c>
      <c r="AJ105" s="2">
        <f>SUM(AJ88:AJ104)</f>
        <v>1</v>
      </c>
      <c r="AK105" s="2">
        <f>SUM(AK88:AK104)</f>
        <v>0</v>
      </c>
      <c r="AL105" s="2">
        <f>SUM(AL88:AL104)</f>
        <v>2</v>
      </c>
      <c r="AM105">
        <f>SUM(AH105:AL105)</f>
        <v>5</v>
      </c>
      <c r="AO105" s="4" t="s">
        <v>14</v>
      </c>
      <c r="AP105" s="2"/>
      <c r="AQ105" s="2"/>
      <c r="AR105" s="2"/>
      <c r="AS105" s="2"/>
      <c r="AT105" s="2"/>
    </row>
    <row r="106" spans="9:33" ht="12.75">
      <c r="I106" s="4"/>
      <c r="Q106" s="4"/>
      <c r="AG106" s="4"/>
    </row>
    <row r="107" spans="1:41" ht="12.75">
      <c r="A107" s="4" t="s">
        <v>12</v>
      </c>
      <c r="I107" s="4" t="s">
        <v>13</v>
      </c>
      <c r="Q107" s="4" t="s">
        <v>29</v>
      </c>
      <c r="Y107" s="4" t="s">
        <v>30</v>
      </c>
      <c r="AG107" s="4" t="s">
        <v>27</v>
      </c>
      <c r="AO107" s="4" t="s">
        <v>28</v>
      </c>
    </row>
    <row r="108" spans="1:47" ht="12.75">
      <c r="A108" s="4" t="s">
        <v>9</v>
      </c>
      <c r="B108" s="12" t="s">
        <v>1</v>
      </c>
      <c r="C108" s="12" t="s">
        <v>6</v>
      </c>
      <c r="D108" s="12" t="s">
        <v>7</v>
      </c>
      <c r="E108" s="12" t="s">
        <v>2</v>
      </c>
      <c r="F108" s="12" t="s">
        <v>5</v>
      </c>
      <c r="G108" s="12" t="s">
        <v>14</v>
      </c>
      <c r="I108" s="4" t="s">
        <v>9</v>
      </c>
      <c r="J108" s="12" t="s">
        <v>1</v>
      </c>
      <c r="K108" s="12" t="s">
        <v>6</v>
      </c>
      <c r="L108" s="12" t="s">
        <v>7</v>
      </c>
      <c r="M108" s="12" t="s">
        <v>2</v>
      </c>
      <c r="N108" s="12" t="s">
        <v>5</v>
      </c>
      <c r="O108" s="12" t="s">
        <v>14</v>
      </c>
      <c r="Q108" s="4" t="s">
        <v>9</v>
      </c>
      <c r="R108" s="12" t="s">
        <v>1</v>
      </c>
      <c r="S108" s="12" t="s">
        <v>6</v>
      </c>
      <c r="T108" s="12" t="s">
        <v>7</v>
      </c>
      <c r="U108" s="12" t="s">
        <v>2</v>
      </c>
      <c r="V108" s="12" t="s">
        <v>5</v>
      </c>
      <c r="W108" s="12" t="s">
        <v>14</v>
      </c>
      <c r="Y108" s="4" t="s">
        <v>9</v>
      </c>
      <c r="Z108" s="12" t="s">
        <v>1</v>
      </c>
      <c r="AA108" s="12" t="s">
        <v>6</v>
      </c>
      <c r="AB108" s="12" t="s">
        <v>7</v>
      </c>
      <c r="AC108" s="12" t="s">
        <v>2</v>
      </c>
      <c r="AD108" s="12" t="s">
        <v>5</v>
      </c>
      <c r="AE108" s="12" t="s">
        <v>14</v>
      </c>
      <c r="AG108" s="4" t="s">
        <v>9</v>
      </c>
      <c r="AH108" s="12" t="s">
        <v>1</v>
      </c>
      <c r="AI108" s="12" t="s">
        <v>6</v>
      </c>
      <c r="AJ108" s="12" t="s">
        <v>7</v>
      </c>
      <c r="AK108" s="12" t="s">
        <v>2</v>
      </c>
      <c r="AL108" s="12" t="s">
        <v>5</v>
      </c>
      <c r="AM108" s="12" t="s">
        <v>14</v>
      </c>
      <c r="AO108" s="4" t="s">
        <v>9</v>
      </c>
      <c r="AP108" s="12" t="s">
        <v>1</v>
      </c>
      <c r="AQ108" s="12" t="s">
        <v>6</v>
      </c>
      <c r="AR108" s="12" t="s">
        <v>7</v>
      </c>
      <c r="AS108" s="12" t="s">
        <v>2</v>
      </c>
      <c r="AT108" s="12" t="s">
        <v>5</v>
      </c>
      <c r="AU108" s="12" t="s">
        <v>14</v>
      </c>
    </row>
    <row r="109" spans="1:41" ht="12.75">
      <c r="A109" s="4">
        <v>1983</v>
      </c>
      <c r="B109">
        <f aca="true" t="shared" si="90" ref="B109:G118">B88+B46+B25</f>
        <v>90</v>
      </c>
      <c r="C109">
        <f t="shared" si="90"/>
        <v>208</v>
      </c>
      <c r="D109">
        <f t="shared" si="90"/>
        <v>58</v>
      </c>
      <c r="E109">
        <f t="shared" si="90"/>
        <v>15</v>
      </c>
      <c r="F109">
        <f t="shared" si="90"/>
        <v>25</v>
      </c>
      <c r="G109">
        <f t="shared" si="90"/>
        <v>396</v>
      </c>
      <c r="I109" s="4">
        <v>1983</v>
      </c>
      <c r="J109">
        <f aca="true" t="shared" si="91" ref="J109:O118">J88+J46+J25</f>
        <v>40</v>
      </c>
      <c r="K109">
        <f t="shared" si="91"/>
        <v>101</v>
      </c>
      <c r="L109">
        <f t="shared" si="91"/>
        <v>12</v>
      </c>
      <c r="M109">
        <f t="shared" si="91"/>
        <v>8</v>
      </c>
      <c r="N109">
        <f t="shared" si="91"/>
        <v>8</v>
      </c>
      <c r="O109">
        <f t="shared" si="91"/>
        <v>169</v>
      </c>
      <c r="Q109" s="4">
        <v>1983</v>
      </c>
      <c r="R109">
        <f aca="true" t="shared" si="92" ref="R109:W118">R88+R46+R25</f>
        <v>0</v>
      </c>
      <c r="S109">
        <f t="shared" si="92"/>
        <v>0</v>
      </c>
      <c r="T109">
        <f t="shared" si="92"/>
        <v>0</v>
      </c>
      <c r="U109">
        <f t="shared" si="92"/>
        <v>0</v>
      </c>
      <c r="V109">
        <f t="shared" si="92"/>
        <v>0</v>
      </c>
      <c r="W109">
        <f t="shared" si="92"/>
        <v>0</v>
      </c>
      <c r="Y109" s="4">
        <v>1983</v>
      </c>
      <c r="Z109">
        <f aca="true" t="shared" si="93" ref="Z109:AE118">Z88+Z46+Z25</f>
        <v>0</v>
      </c>
      <c r="AA109">
        <f t="shared" si="93"/>
        <v>0</v>
      </c>
      <c r="AB109">
        <f t="shared" si="93"/>
        <v>0</v>
      </c>
      <c r="AC109">
        <f t="shared" si="93"/>
        <v>0</v>
      </c>
      <c r="AD109">
        <f t="shared" si="93"/>
        <v>0</v>
      </c>
      <c r="AE109">
        <f t="shared" si="93"/>
        <v>0</v>
      </c>
      <c r="AG109" s="4">
        <v>1983</v>
      </c>
      <c r="AH109">
        <f aca="true" t="shared" si="94" ref="AH109:AM118">AH88+AH46+AH25</f>
        <v>0</v>
      </c>
      <c r="AI109">
        <f t="shared" si="94"/>
        <v>0</v>
      </c>
      <c r="AJ109">
        <f t="shared" si="94"/>
        <v>0</v>
      </c>
      <c r="AK109">
        <f t="shared" si="94"/>
        <v>0</v>
      </c>
      <c r="AL109">
        <f t="shared" si="94"/>
        <v>0</v>
      </c>
      <c r="AM109">
        <f t="shared" si="94"/>
        <v>0</v>
      </c>
      <c r="AO109" s="4">
        <v>1983</v>
      </c>
    </row>
    <row r="110" spans="1:41" ht="12.75">
      <c r="A110" s="4">
        <v>1984</v>
      </c>
      <c r="B110">
        <f t="shared" si="90"/>
        <v>123</v>
      </c>
      <c r="C110">
        <f t="shared" si="90"/>
        <v>282</v>
      </c>
      <c r="D110">
        <f t="shared" si="90"/>
        <v>82</v>
      </c>
      <c r="E110">
        <f t="shared" si="90"/>
        <v>24</v>
      </c>
      <c r="F110">
        <f t="shared" si="90"/>
        <v>148</v>
      </c>
      <c r="G110">
        <f t="shared" si="90"/>
        <v>659</v>
      </c>
      <c r="I110" s="4">
        <v>1984</v>
      </c>
      <c r="J110">
        <f t="shared" si="91"/>
        <v>48</v>
      </c>
      <c r="K110">
        <f t="shared" si="91"/>
        <v>132</v>
      </c>
      <c r="L110">
        <f t="shared" si="91"/>
        <v>20</v>
      </c>
      <c r="M110">
        <f t="shared" si="91"/>
        <v>9</v>
      </c>
      <c r="N110">
        <f t="shared" si="91"/>
        <v>69</v>
      </c>
      <c r="O110">
        <f t="shared" si="91"/>
        <v>278</v>
      </c>
      <c r="Q110" s="4">
        <v>1984</v>
      </c>
      <c r="R110">
        <f t="shared" si="92"/>
        <v>0</v>
      </c>
      <c r="S110">
        <f t="shared" si="92"/>
        <v>0</v>
      </c>
      <c r="T110">
        <f t="shared" si="92"/>
        <v>0</v>
      </c>
      <c r="U110">
        <f t="shared" si="92"/>
        <v>0</v>
      </c>
      <c r="V110">
        <f t="shared" si="92"/>
        <v>0</v>
      </c>
      <c r="W110">
        <f t="shared" si="92"/>
        <v>0</v>
      </c>
      <c r="Y110" s="4">
        <v>1984</v>
      </c>
      <c r="Z110">
        <f t="shared" si="93"/>
        <v>0</v>
      </c>
      <c r="AA110">
        <f t="shared" si="93"/>
        <v>0</v>
      </c>
      <c r="AB110">
        <f t="shared" si="93"/>
        <v>0</v>
      </c>
      <c r="AC110">
        <f t="shared" si="93"/>
        <v>0</v>
      </c>
      <c r="AD110">
        <f t="shared" si="93"/>
        <v>0</v>
      </c>
      <c r="AE110">
        <f t="shared" si="93"/>
        <v>0</v>
      </c>
      <c r="AG110" s="4">
        <v>1984</v>
      </c>
      <c r="AH110">
        <f t="shared" si="94"/>
        <v>0</v>
      </c>
      <c r="AI110">
        <f t="shared" si="94"/>
        <v>0</v>
      </c>
      <c r="AJ110">
        <f t="shared" si="94"/>
        <v>0</v>
      </c>
      <c r="AK110">
        <f t="shared" si="94"/>
        <v>0</v>
      </c>
      <c r="AL110">
        <f t="shared" si="94"/>
        <v>0</v>
      </c>
      <c r="AM110">
        <f t="shared" si="94"/>
        <v>0</v>
      </c>
      <c r="AO110" s="4">
        <v>1984</v>
      </c>
    </row>
    <row r="111" spans="1:41" ht="12.75">
      <c r="A111" s="4">
        <v>1985</v>
      </c>
      <c r="B111">
        <f t="shared" si="90"/>
        <v>126</v>
      </c>
      <c r="C111">
        <f t="shared" si="90"/>
        <v>275</v>
      </c>
      <c r="D111">
        <f t="shared" si="90"/>
        <v>93</v>
      </c>
      <c r="E111">
        <f t="shared" si="90"/>
        <v>26</v>
      </c>
      <c r="F111">
        <f t="shared" si="90"/>
        <v>145</v>
      </c>
      <c r="G111">
        <f t="shared" si="90"/>
        <v>665</v>
      </c>
      <c r="I111" s="4">
        <v>1985</v>
      </c>
      <c r="J111">
        <f t="shared" si="91"/>
        <v>36</v>
      </c>
      <c r="K111">
        <f t="shared" si="91"/>
        <v>142</v>
      </c>
      <c r="L111">
        <f t="shared" si="91"/>
        <v>32</v>
      </c>
      <c r="M111">
        <f t="shared" si="91"/>
        <v>11</v>
      </c>
      <c r="N111">
        <f t="shared" si="91"/>
        <v>82</v>
      </c>
      <c r="O111">
        <f t="shared" si="91"/>
        <v>303</v>
      </c>
      <c r="Q111" s="4">
        <v>1985</v>
      </c>
      <c r="R111">
        <f t="shared" si="92"/>
        <v>0</v>
      </c>
      <c r="S111">
        <f t="shared" si="92"/>
        <v>0</v>
      </c>
      <c r="T111">
        <f t="shared" si="92"/>
        <v>0</v>
      </c>
      <c r="U111">
        <f t="shared" si="92"/>
        <v>0</v>
      </c>
      <c r="V111">
        <f t="shared" si="92"/>
        <v>0</v>
      </c>
      <c r="W111">
        <f t="shared" si="92"/>
        <v>0</v>
      </c>
      <c r="Y111" s="4">
        <v>1985</v>
      </c>
      <c r="Z111">
        <f t="shared" si="93"/>
        <v>0</v>
      </c>
      <c r="AA111">
        <f t="shared" si="93"/>
        <v>0</v>
      </c>
      <c r="AB111">
        <f t="shared" si="93"/>
        <v>0</v>
      </c>
      <c r="AC111">
        <f t="shared" si="93"/>
        <v>0</v>
      </c>
      <c r="AD111">
        <f t="shared" si="93"/>
        <v>0</v>
      </c>
      <c r="AE111">
        <f t="shared" si="93"/>
        <v>0</v>
      </c>
      <c r="AG111" s="4">
        <v>1985</v>
      </c>
      <c r="AH111">
        <f t="shared" si="94"/>
        <v>0</v>
      </c>
      <c r="AI111">
        <f t="shared" si="94"/>
        <v>0</v>
      </c>
      <c r="AJ111">
        <f t="shared" si="94"/>
        <v>0</v>
      </c>
      <c r="AK111">
        <f t="shared" si="94"/>
        <v>0</v>
      </c>
      <c r="AL111">
        <f t="shared" si="94"/>
        <v>0</v>
      </c>
      <c r="AM111">
        <f t="shared" si="94"/>
        <v>0</v>
      </c>
      <c r="AO111" s="4">
        <v>1985</v>
      </c>
    </row>
    <row r="112" spans="1:41" ht="12.75">
      <c r="A112" s="4">
        <v>1986</v>
      </c>
      <c r="B112">
        <f t="shared" si="90"/>
        <v>126</v>
      </c>
      <c r="C112">
        <f t="shared" si="90"/>
        <v>295</v>
      </c>
      <c r="D112">
        <f t="shared" si="90"/>
        <v>80</v>
      </c>
      <c r="E112">
        <f t="shared" si="90"/>
        <v>20</v>
      </c>
      <c r="F112">
        <f t="shared" si="90"/>
        <v>179</v>
      </c>
      <c r="G112">
        <f t="shared" si="90"/>
        <v>700</v>
      </c>
      <c r="I112" s="4">
        <v>1986</v>
      </c>
      <c r="J112">
        <f t="shared" si="91"/>
        <v>38</v>
      </c>
      <c r="K112">
        <f t="shared" si="91"/>
        <v>128</v>
      </c>
      <c r="L112">
        <f t="shared" si="91"/>
        <v>30</v>
      </c>
      <c r="M112">
        <f t="shared" si="91"/>
        <v>15</v>
      </c>
      <c r="N112">
        <f t="shared" si="91"/>
        <v>99</v>
      </c>
      <c r="O112">
        <f t="shared" si="91"/>
        <v>310</v>
      </c>
      <c r="Q112" s="4">
        <v>1986</v>
      </c>
      <c r="R112">
        <f t="shared" si="92"/>
        <v>0</v>
      </c>
      <c r="S112">
        <f t="shared" si="92"/>
        <v>0</v>
      </c>
      <c r="T112">
        <f t="shared" si="92"/>
        <v>0</v>
      </c>
      <c r="U112">
        <f t="shared" si="92"/>
        <v>0</v>
      </c>
      <c r="V112">
        <f t="shared" si="92"/>
        <v>0</v>
      </c>
      <c r="W112">
        <f t="shared" si="92"/>
        <v>0</v>
      </c>
      <c r="Y112" s="4">
        <v>1986</v>
      </c>
      <c r="Z112">
        <f t="shared" si="93"/>
        <v>0</v>
      </c>
      <c r="AA112">
        <f t="shared" si="93"/>
        <v>0</v>
      </c>
      <c r="AB112">
        <f t="shared" si="93"/>
        <v>0</v>
      </c>
      <c r="AC112">
        <f t="shared" si="93"/>
        <v>0</v>
      </c>
      <c r="AD112">
        <f t="shared" si="93"/>
        <v>0</v>
      </c>
      <c r="AE112">
        <f t="shared" si="93"/>
        <v>0</v>
      </c>
      <c r="AG112" s="4">
        <v>1986</v>
      </c>
      <c r="AH112">
        <f t="shared" si="94"/>
        <v>0</v>
      </c>
      <c r="AI112">
        <f t="shared" si="94"/>
        <v>0</v>
      </c>
      <c r="AJ112">
        <f t="shared" si="94"/>
        <v>0</v>
      </c>
      <c r="AK112">
        <f t="shared" si="94"/>
        <v>0</v>
      </c>
      <c r="AL112">
        <f t="shared" si="94"/>
        <v>0</v>
      </c>
      <c r="AM112">
        <f t="shared" si="94"/>
        <v>0</v>
      </c>
      <c r="AO112" s="4">
        <v>1986</v>
      </c>
    </row>
    <row r="113" spans="1:41" ht="12.75">
      <c r="A113" s="4">
        <v>1987</v>
      </c>
      <c r="B113">
        <f t="shared" si="90"/>
        <v>91</v>
      </c>
      <c r="C113">
        <f t="shared" si="90"/>
        <v>217</v>
      </c>
      <c r="D113">
        <f t="shared" si="90"/>
        <v>81</v>
      </c>
      <c r="E113">
        <f t="shared" si="90"/>
        <v>19</v>
      </c>
      <c r="F113">
        <f t="shared" si="90"/>
        <v>163</v>
      </c>
      <c r="G113">
        <f t="shared" si="90"/>
        <v>571</v>
      </c>
      <c r="I113" s="4">
        <v>1987</v>
      </c>
      <c r="J113">
        <f t="shared" si="91"/>
        <v>36</v>
      </c>
      <c r="K113">
        <f t="shared" si="91"/>
        <v>153</v>
      </c>
      <c r="L113">
        <f t="shared" si="91"/>
        <v>18</v>
      </c>
      <c r="M113">
        <f t="shared" si="91"/>
        <v>5</v>
      </c>
      <c r="N113">
        <f t="shared" si="91"/>
        <v>82</v>
      </c>
      <c r="O113">
        <f t="shared" si="91"/>
        <v>294</v>
      </c>
      <c r="Q113" s="4">
        <v>1987</v>
      </c>
      <c r="R113">
        <f t="shared" si="92"/>
        <v>0</v>
      </c>
      <c r="S113">
        <f t="shared" si="92"/>
        <v>0</v>
      </c>
      <c r="T113">
        <f t="shared" si="92"/>
        <v>0</v>
      </c>
      <c r="U113">
        <f t="shared" si="92"/>
        <v>0</v>
      </c>
      <c r="V113">
        <f t="shared" si="92"/>
        <v>0</v>
      </c>
      <c r="W113">
        <f t="shared" si="92"/>
        <v>0</v>
      </c>
      <c r="Y113" s="4">
        <v>1987</v>
      </c>
      <c r="Z113">
        <f t="shared" si="93"/>
        <v>0</v>
      </c>
      <c r="AA113">
        <f t="shared" si="93"/>
        <v>0</v>
      </c>
      <c r="AB113">
        <f t="shared" si="93"/>
        <v>0</v>
      </c>
      <c r="AC113">
        <f t="shared" si="93"/>
        <v>0</v>
      </c>
      <c r="AD113">
        <f t="shared" si="93"/>
        <v>0</v>
      </c>
      <c r="AE113">
        <f t="shared" si="93"/>
        <v>0</v>
      </c>
      <c r="AG113" s="4">
        <v>1987</v>
      </c>
      <c r="AH113">
        <f t="shared" si="94"/>
        <v>1</v>
      </c>
      <c r="AI113">
        <f t="shared" si="94"/>
        <v>0</v>
      </c>
      <c r="AJ113">
        <f t="shared" si="94"/>
        <v>0</v>
      </c>
      <c r="AK113">
        <f t="shared" si="94"/>
        <v>0</v>
      </c>
      <c r="AL113">
        <f t="shared" si="94"/>
        <v>0</v>
      </c>
      <c r="AM113">
        <f t="shared" si="94"/>
        <v>1</v>
      </c>
      <c r="AO113" s="4">
        <v>1987</v>
      </c>
    </row>
    <row r="114" spans="1:41" ht="12.75">
      <c r="A114" s="4">
        <v>1988</v>
      </c>
      <c r="B114">
        <f t="shared" si="90"/>
        <v>157</v>
      </c>
      <c r="C114">
        <f t="shared" si="90"/>
        <v>389</v>
      </c>
      <c r="D114">
        <f t="shared" si="90"/>
        <v>91</v>
      </c>
      <c r="E114">
        <f t="shared" si="90"/>
        <v>58</v>
      </c>
      <c r="F114">
        <f t="shared" si="90"/>
        <v>231</v>
      </c>
      <c r="G114">
        <f t="shared" si="90"/>
        <v>926</v>
      </c>
      <c r="I114" s="4">
        <v>1988</v>
      </c>
      <c r="J114">
        <f t="shared" si="91"/>
        <v>50</v>
      </c>
      <c r="K114">
        <f t="shared" si="91"/>
        <v>167</v>
      </c>
      <c r="L114">
        <f t="shared" si="91"/>
        <v>48</v>
      </c>
      <c r="M114">
        <f t="shared" si="91"/>
        <v>38</v>
      </c>
      <c r="N114">
        <f t="shared" si="91"/>
        <v>84</v>
      </c>
      <c r="O114">
        <f t="shared" si="91"/>
        <v>387</v>
      </c>
      <c r="Q114" s="4">
        <v>1988</v>
      </c>
      <c r="R114">
        <f t="shared" si="92"/>
        <v>0</v>
      </c>
      <c r="S114">
        <f t="shared" si="92"/>
        <v>0</v>
      </c>
      <c r="T114">
        <f t="shared" si="92"/>
        <v>0</v>
      </c>
      <c r="U114">
        <f t="shared" si="92"/>
        <v>0</v>
      </c>
      <c r="V114">
        <f t="shared" si="92"/>
        <v>0</v>
      </c>
      <c r="W114">
        <f t="shared" si="92"/>
        <v>0</v>
      </c>
      <c r="Y114" s="4">
        <v>1988</v>
      </c>
      <c r="Z114">
        <f t="shared" si="93"/>
        <v>0</v>
      </c>
      <c r="AA114">
        <f t="shared" si="93"/>
        <v>0</v>
      </c>
      <c r="AB114">
        <f t="shared" si="93"/>
        <v>0</v>
      </c>
      <c r="AC114">
        <f t="shared" si="93"/>
        <v>0</v>
      </c>
      <c r="AD114">
        <f t="shared" si="93"/>
        <v>0</v>
      </c>
      <c r="AE114">
        <f t="shared" si="93"/>
        <v>0</v>
      </c>
      <c r="AG114" s="4">
        <v>1988</v>
      </c>
      <c r="AH114">
        <f t="shared" si="94"/>
        <v>0</v>
      </c>
      <c r="AI114">
        <f t="shared" si="94"/>
        <v>0</v>
      </c>
      <c r="AJ114">
        <f t="shared" si="94"/>
        <v>0</v>
      </c>
      <c r="AK114">
        <f t="shared" si="94"/>
        <v>0</v>
      </c>
      <c r="AL114">
        <f t="shared" si="94"/>
        <v>0</v>
      </c>
      <c r="AM114">
        <f t="shared" si="94"/>
        <v>0</v>
      </c>
      <c r="AO114" s="4">
        <v>1988</v>
      </c>
    </row>
    <row r="115" spans="1:41" ht="12.75">
      <c r="A115" s="4">
        <v>1989</v>
      </c>
      <c r="B115">
        <f t="shared" si="90"/>
        <v>129</v>
      </c>
      <c r="C115">
        <f t="shared" si="90"/>
        <v>379</v>
      </c>
      <c r="D115">
        <f t="shared" si="90"/>
        <v>103</v>
      </c>
      <c r="E115">
        <f t="shared" si="90"/>
        <v>61</v>
      </c>
      <c r="F115">
        <f t="shared" si="90"/>
        <v>204</v>
      </c>
      <c r="G115">
        <f t="shared" si="90"/>
        <v>876</v>
      </c>
      <c r="I115" s="4">
        <v>1989</v>
      </c>
      <c r="J115">
        <f t="shared" si="91"/>
        <v>62</v>
      </c>
      <c r="K115">
        <f t="shared" si="91"/>
        <v>185</v>
      </c>
      <c r="L115">
        <f t="shared" si="91"/>
        <v>45</v>
      </c>
      <c r="M115">
        <f t="shared" si="91"/>
        <v>39</v>
      </c>
      <c r="N115">
        <f t="shared" si="91"/>
        <v>113</v>
      </c>
      <c r="O115">
        <f t="shared" si="91"/>
        <v>444</v>
      </c>
      <c r="Q115" s="4">
        <v>1989</v>
      </c>
      <c r="R115">
        <f t="shared" si="92"/>
        <v>0</v>
      </c>
      <c r="S115">
        <f t="shared" si="92"/>
        <v>0</v>
      </c>
      <c r="T115">
        <f t="shared" si="92"/>
        <v>0</v>
      </c>
      <c r="U115">
        <f t="shared" si="92"/>
        <v>0</v>
      </c>
      <c r="V115">
        <f t="shared" si="92"/>
        <v>0</v>
      </c>
      <c r="W115">
        <f t="shared" si="92"/>
        <v>0</v>
      </c>
      <c r="Y115" s="4">
        <v>1989</v>
      </c>
      <c r="Z115">
        <f t="shared" si="93"/>
        <v>0</v>
      </c>
      <c r="AA115">
        <f t="shared" si="93"/>
        <v>0</v>
      </c>
      <c r="AB115">
        <f t="shared" si="93"/>
        <v>0</v>
      </c>
      <c r="AC115">
        <f t="shared" si="93"/>
        <v>0</v>
      </c>
      <c r="AD115">
        <f t="shared" si="93"/>
        <v>0</v>
      </c>
      <c r="AE115">
        <f t="shared" si="93"/>
        <v>0</v>
      </c>
      <c r="AG115" s="4">
        <v>1989</v>
      </c>
      <c r="AH115">
        <f t="shared" si="94"/>
        <v>0</v>
      </c>
      <c r="AI115">
        <f t="shared" si="94"/>
        <v>0</v>
      </c>
      <c r="AJ115">
        <f t="shared" si="94"/>
        <v>0</v>
      </c>
      <c r="AK115">
        <f t="shared" si="94"/>
        <v>0</v>
      </c>
      <c r="AL115">
        <f t="shared" si="94"/>
        <v>0</v>
      </c>
      <c r="AM115">
        <f t="shared" si="94"/>
        <v>0</v>
      </c>
      <c r="AO115" s="4">
        <v>1989</v>
      </c>
    </row>
    <row r="116" spans="1:41" ht="12.75">
      <c r="A116" s="4">
        <v>1990</v>
      </c>
      <c r="B116">
        <f t="shared" si="90"/>
        <v>156</v>
      </c>
      <c r="C116">
        <f t="shared" si="90"/>
        <v>339</v>
      </c>
      <c r="D116">
        <f t="shared" si="90"/>
        <v>129</v>
      </c>
      <c r="E116">
        <f t="shared" si="90"/>
        <v>70</v>
      </c>
      <c r="F116">
        <f t="shared" si="90"/>
        <v>222</v>
      </c>
      <c r="G116">
        <f t="shared" si="90"/>
        <v>916</v>
      </c>
      <c r="I116" s="4">
        <v>1990</v>
      </c>
      <c r="J116">
        <f t="shared" si="91"/>
        <v>55</v>
      </c>
      <c r="K116">
        <f t="shared" si="91"/>
        <v>183</v>
      </c>
      <c r="L116">
        <f t="shared" si="91"/>
        <v>52</v>
      </c>
      <c r="M116">
        <f t="shared" si="91"/>
        <v>51</v>
      </c>
      <c r="N116">
        <f t="shared" si="91"/>
        <v>91</v>
      </c>
      <c r="O116">
        <f t="shared" si="91"/>
        <v>432</v>
      </c>
      <c r="Q116" s="4">
        <v>1990</v>
      </c>
      <c r="R116">
        <f t="shared" si="92"/>
        <v>0</v>
      </c>
      <c r="S116">
        <f t="shared" si="92"/>
        <v>0</v>
      </c>
      <c r="T116">
        <f t="shared" si="92"/>
        <v>0</v>
      </c>
      <c r="U116">
        <f t="shared" si="92"/>
        <v>0</v>
      </c>
      <c r="V116">
        <f t="shared" si="92"/>
        <v>0</v>
      </c>
      <c r="W116">
        <f t="shared" si="92"/>
        <v>0</v>
      </c>
      <c r="Y116" s="4">
        <v>1990</v>
      </c>
      <c r="Z116">
        <f t="shared" si="93"/>
        <v>0</v>
      </c>
      <c r="AA116">
        <f t="shared" si="93"/>
        <v>0</v>
      </c>
      <c r="AB116">
        <f t="shared" si="93"/>
        <v>0</v>
      </c>
      <c r="AC116">
        <f t="shared" si="93"/>
        <v>0</v>
      </c>
      <c r="AD116">
        <f t="shared" si="93"/>
        <v>0</v>
      </c>
      <c r="AE116">
        <f t="shared" si="93"/>
        <v>0</v>
      </c>
      <c r="AG116" s="4">
        <v>1990</v>
      </c>
      <c r="AH116">
        <f t="shared" si="94"/>
        <v>0</v>
      </c>
      <c r="AI116">
        <f t="shared" si="94"/>
        <v>0</v>
      </c>
      <c r="AJ116">
        <f t="shared" si="94"/>
        <v>0</v>
      </c>
      <c r="AK116">
        <f t="shared" si="94"/>
        <v>0</v>
      </c>
      <c r="AL116">
        <f t="shared" si="94"/>
        <v>0</v>
      </c>
      <c r="AM116">
        <f t="shared" si="94"/>
        <v>0</v>
      </c>
      <c r="AO116" s="4">
        <v>1990</v>
      </c>
    </row>
    <row r="117" spans="1:41" ht="12.75">
      <c r="A117" s="4">
        <v>1991</v>
      </c>
      <c r="B117">
        <f t="shared" si="90"/>
        <v>380</v>
      </c>
      <c r="C117">
        <f t="shared" si="90"/>
        <v>584</v>
      </c>
      <c r="D117">
        <f t="shared" si="90"/>
        <v>302</v>
      </c>
      <c r="E117">
        <f t="shared" si="90"/>
        <v>257</v>
      </c>
      <c r="F117">
        <f t="shared" si="90"/>
        <v>386</v>
      </c>
      <c r="G117">
        <f t="shared" si="90"/>
        <v>1909</v>
      </c>
      <c r="I117" s="4">
        <v>1991</v>
      </c>
      <c r="J117">
        <f t="shared" si="91"/>
        <v>123</v>
      </c>
      <c r="K117">
        <f t="shared" si="91"/>
        <v>262</v>
      </c>
      <c r="L117">
        <f t="shared" si="91"/>
        <v>98</v>
      </c>
      <c r="M117">
        <f t="shared" si="91"/>
        <v>240</v>
      </c>
      <c r="N117">
        <f t="shared" si="91"/>
        <v>143</v>
      </c>
      <c r="O117">
        <f t="shared" si="91"/>
        <v>866</v>
      </c>
      <c r="Q117" s="4">
        <v>1991</v>
      </c>
      <c r="R117">
        <f t="shared" si="92"/>
        <v>0</v>
      </c>
      <c r="S117">
        <f t="shared" si="92"/>
        <v>0</v>
      </c>
      <c r="T117">
        <f t="shared" si="92"/>
        <v>0</v>
      </c>
      <c r="U117">
        <f t="shared" si="92"/>
        <v>0</v>
      </c>
      <c r="V117">
        <f t="shared" si="92"/>
        <v>0</v>
      </c>
      <c r="W117">
        <f t="shared" si="92"/>
        <v>0</v>
      </c>
      <c r="Y117" s="4">
        <v>1991</v>
      </c>
      <c r="Z117">
        <f t="shared" si="93"/>
        <v>0</v>
      </c>
      <c r="AA117">
        <f t="shared" si="93"/>
        <v>0</v>
      </c>
      <c r="AB117">
        <f t="shared" si="93"/>
        <v>0</v>
      </c>
      <c r="AC117">
        <f t="shared" si="93"/>
        <v>0</v>
      </c>
      <c r="AD117">
        <f t="shared" si="93"/>
        <v>0</v>
      </c>
      <c r="AE117">
        <f t="shared" si="93"/>
        <v>0</v>
      </c>
      <c r="AG117" s="4">
        <v>1991</v>
      </c>
      <c r="AH117">
        <f t="shared" si="94"/>
        <v>0</v>
      </c>
      <c r="AI117">
        <f t="shared" si="94"/>
        <v>0</v>
      </c>
      <c r="AJ117">
        <f t="shared" si="94"/>
        <v>0</v>
      </c>
      <c r="AK117">
        <f t="shared" si="94"/>
        <v>0</v>
      </c>
      <c r="AL117">
        <f t="shared" si="94"/>
        <v>0</v>
      </c>
      <c r="AM117">
        <f t="shared" si="94"/>
        <v>0</v>
      </c>
      <c r="AO117" s="4">
        <v>1991</v>
      </c>
    </row>
    <row r="118" spans="1:41" ht="12.75">
      <c r="A118" s="4">
        <v>1992</v>
      </c>
      <c r="B118">
        <f t="shared" si="90"/>
        <v>495</v>
      </c>
      <c r="C118">
        <f t="shared" si="90"/>
        <v>820</v>
      </c>
      <c r="D118">
        <f t="shared" si="90"/>
        <v>380</v>
      </c>
      <c r="E118">
        <f t="shared" si="90"/>
        <v>368</v>
      </c>
      <c r="F118">
        <f t="shared" si="90"/>
        <v>580</v>
      </c>
      <c r="G118">
        <f t="shared" si="90"/>
        <v>2643</v>
      </c>
      <c r="I118" s="4">
        <v>1992</v>
      </c>
      <c r="J118">
        <f t="shared" si="91"/>
        <v>185</v>
      </c>
      <c r="K118">
        <f t="shared" si="91"/>
        <v>347</v>
      </c>
      <c r="L118">
        <f t="shared" si="91"/>
        <v>161</v>
      </c>
      <c r="M118">
        <f t="shared" si="91"/>
        <v>366</v>
      </c>
      <c r="N118">
        <f t="shared" si="91"/>
        <v>190</v>
      </c>
      <c r="O118">
        <f t="shared" si="91"/>
        <v>1249</v>
      </c>
      <c r="Q118" s="4">
        <v>1992</v>
      </c>
      <c r="R118">
        <f t="shared" si="92"/>
        <v>1</v>
      </c>
      <c r="S118">
        <f t="shared" si="92"/>
        <v>4</v>
      </c>
      <c r="T118">
        <f t="shared" si="92"/>
        <v>0</v>
      </c>
      <c r="U118">
        <f t="shared" si="92"/>
        <v>1</v>
      </c>
      <c r="V118">
        <f t="shared" si="92"/>
        <v>1</v>
      </c>
      <c r="W118">
        <f t="shared" si="92"/>
        <v>7</v>
      </c>
      <c r="Y118" s="4">
        <v>1992</v>
      </c>
      <c r="Z118">
        <f t="shared" si="93"/>
        <v>0</v>
      </c>
      <c r="AA118">
        <f t="shared" si="93"/>
        <v>0</v>
      </c>
      <c r="AB118">
        <f t="shared" si="93"/>
        <v>0</v>
      </c>
      <c r="AC118">
        <f t="shared" si="93"/>
        <v>0</v>
      </c>
      <c r="AD118">
        <f t="shared" si="93"/>
        <v>0</v>
      </c>
      <c r="AE118">
        <f t="shared" si="93"/>
        <v>0</v>
      </c>
      <c r="AG118" s="4">
        <v>1992</v>
      </c>
      <c r="AH118">
        <f t="shared" si="94"/>
        <v>2</v>
      </c>
      <c r="AI118">
        <f t="shared" si="94"/>
        <v>2</v>
      </c>
      <c r="AJ118">
        <f t="shared" si="94"/>
        <v>0</v>
      </c>
      <c r="AK118">
        <f t="shared" si="94"/>
        <v>3</v>
      </c>
      <c r="AL118">
        <f t="shared" si="94"/>
        <v>0</v>
      </c>
      <c r="AM118">
        <f t="shared" si="94"/>
        <v>7</v>
      </c>
      <c r="AO118" s="4">
        <v>1992</v>
      </c>
    </row>
    <row r="119" spans="1:41" ht="12.75">
      <c r="A119" s="4">
        <v>1993</v>
      </c>
      <c r="B119">
        <f aca="true" t="shared" si="95" ref="B119:G125">B98+B56+B35</f>
        <v>120</v>
      </c>
      <c r="C119">
        <f t="shared" si="95"/>
        <v>395</v>
      </c>
      <c r="D119">
        <f t="shared" si="95"/>
        <v>150</v>
      </c>
      <c r="E119">
        <f t="shared" si="95"/>
        <v>113</v>
      </c>
      <c r="F119">
        <f t="shared" si="95"/>
        <v>235</v>
      </c>
      <c r="G119">
        <f t="shared" si="95"/>
        <v>1013</v>
      </c>
      <c r="I119" s="4">
        <v>1993</v>
      </c>
      <c r="J119">
        <f aca="true" t="shared" si="96" ref="J119:O125">J98+J56+J35</f>
        <v>63</v>
      </c>
      <c r="K119">
        <f t="shared" si="96"/>
        <v>214</v>
      </c>
      <c r="L119">
        <f t="shared" si="96"/>
        <v>68</v>
      </c>
      <c r="M119">
        <f t="shared" si="96"/>
        <v>135</v>
      </c>
      <c r="N119">
        <f t="shared" si="96"/>
        <v>113</v>
      </c>
      <c r="O119">
        <f t="shared" si="96"/>
        <v>593</v>
      </c>
      <c r="Q119" s="4">
        <v>1993</v>
      </c>
      <c r="R119">
        <f aca="true" t="shared" si="97" ref="R119:W125">R98+R56+R35</f>
        <v>0</v>
      </c>
      <c r="S119">
        <f t="shared" si="97"/>
        <v>0</v>
      </c>
      <c r="T119">
        <f t="shared" si="97"/>
        <v>0</v>
      </c>
      <c r="U119">
        <f t="shared" si="97"/>
        <v>0</v>
      </c>
      <c r="V119">
        <f t="shared" si="97"/>
        <v>0</v>
      </c>
      <c r="W119">
        <f t="shared" si="97"/>
        <v>0</v>
      </c>
      <c r="Y119" s="4">
        <v>1993</v>
      </c>
      <c r="Z119">
        <f aca="true" t="shared" si="98" ref="Z119:AE125">Z98+Z56+Z35</f>
        <v>0</v>
      </c>
      <c r="AA119">
        <f t="shared" si="98"/>
        <v>0</v>
      </c>
      <c r="AB119">
        <f t="shared" si="98"/>
        <v>0</v>
      </c>
      <c r="AC119">
        <f t="shared" si="98"/>
        <v>0</v>
      </c>
      <c r="AD119">
        <f t="shared" si="98"/>
        <v>0</v>
      </c>
      <c r="AE119">
        <f t="shared" si="98"/>
        <v>0</v>
      </c>
      <c r="AG119" s="4">
        <v>1993</v>
      </c>
      <c r="AH119">
        <f aca="true" t="shared" si="99" ref="AH119:AM125">AH98+AH56+AH35</f>
        <v>0</v>
      </c>
      <c r="AI119">
        <f t="shared" si="99"/>
        <v>0</v>
      </c>
      <c r="AJ119">
        <f t="shared" si="99"/>
        <v>0</v>
      </c>
      <c r="AK119">
        <f t="shared" si="99"/>
        <v>0</v>
      </c>
      <c r="AL119">
        <f t="shared" si="99"/>
        <v>0</v>
      </c>
      <c r="AM119">
        <f t="shared" si="99"/>
        <v>0</v>
      </c>
      <c r="AO119" s="4">
        <v>1993</v>
      </c>
    </row>
    <row r="120" spans="1:41" ht="12.75">
      <c r="A120" s="4">
        <v>1994</v>
      </c>
      <c r="B120">
        <f t="shared" si="95"/>
        <v>131</v>
      </c>
      <c r="C120">
        <f t="shared" si="95"/>
        <v>400</v>
      </c>
      <c r="D120">
        <f t="shared" si="95"/>
        <v>157</v>
      </c>
      <c r="E120">
        <f t="shared" si="95"/>
        <v>115</v>
      </c>
      <c r="F120">
        <f t="shared" si="95"/>
        <v>242</v>
      </c>
      <c r="G120">
        <f t="shared" si="95"/>
        <v>1045</v>
      </c>
      <c r="I120" s="4">
        <v>1994</v>
      </c>
      <c r="J120">
        <f t="shared" si="96"/>
        <v>75</v>
      </c>
      <c r="K120">
        <f t="shared" si="96"/>
        <v>222</v>
      </c>
      <c r="L120">
        <f t="shared" si="96"/>
        <v>65</v>
      </c>
      <c r="M120">
        <f t="shared" si="96"/>
        <v>218</v>
      </c>
      <c r="N120">
        <f t="shared" si="96"/>
        <v>133</v>
      </c>
      <c r="O120">
        <f t="shared" si="96"/>
        <v>713</v>
      </c>
      <c r="Q120" s="4">
        <v>1994</v>
      </c>
      <c r="R120">
        <f t="shared" si="97"/>
        <v>0</v>
      </c>
      <c r="S120">
        <f t="shared" si="97"/>
        <v>0</v>
      </c>
      <c r="T120">
        <f t="shared" si="97"/>
        <v>0</v>
      </c>
      <c r="U120">
        <f t="shared" si="97"/>
        <v>0</v>
      </c>
      <c r="V120">
        <f t="shared" si="97"/>
        <v>0</v>
      </c>
      <c r="W120">
        <f t="shared" si="97"/>
        <v>0</v>
      </c>
      <c r="Y120" s="4">
        <v>1994</v>
      </c>
      <c r="Z120">
        <f t="shared" si="98"/>
        <v>0</v>
      </c>
      <c r="AA120">
        <f t="shared" si="98"/>
        <v>0</v>
      </c>
      <c r="AB120">
        <f t="shared" si="98"/>
        <v>0</v>
      </c>
      <c r="AC120">
        <f t="shared" si="98"/>
        <v>0</v>
      </c>
      <c r="AD120">
        <f t="shared" si="98"/>
        <v>0</v>
      </c>
      <c r="AE120">
        <f t="shared" si="98"/>
        <v>0</v>
      </c>
      <c r="AG120" s="4">
        <v>1994</v>
      </c>
      <c r="AH120">
        <f t="shared" si="99"/>
        <v>0</v>
      </c>
      <c r="AI120">
        <f t="shared" si="99"/>
        <v>0</v>
      </c>
      <c r="AJ120">
        <f t="shared" si="99"/>
        <v>0</v>
      </c>
      <c r="AK120">
        <f t="shared" si="99"/>
        <v>0</v>
      </c>
      <c r="AL120">
        <f t="shared" si="99"/>
        <v>0</v>
      </c>
      <c r="AM120">
        <f t="shared" si="99"/>
        <v>0</v>
      </c>
      <c r="AO120" s="4">
        <v>1994</v>
      </c>
    </row>
    <row r="121" spans="1:41" ht="12.75">
      <c r="A121" s="4">
        <v>1995</v>
      </c>
      <c r="B121">
        <f t="shared" si="95"/>
        <v>149</v>
      </c>
      <c r="C121">
        <f t="shared" si="95"/>
        <v>460</v>
      </c>
      <c r="D121">
        <f t="shared" si="95"/>
        <v>156</v>
      </c>
      <c r="E121">
        <f t="shared" si="95"/>
        <v>154</v>
      </c>
      <c r="F121">
        <f t="shared" si="95"/>
        <v>258</v>
      </c>
      <c r="G121">
        <f t="shared" si="95"/>
        <v>1177</v>
      </c>
      <c r="I121" s="4">
        <v>1995</v>
      </c>
      <c r="J121">
        <f t="shared" si="96"/>
        <v>87</v>
      </c>
      <c r="K121">
        <f t="shared" si="96"/>
        <v>232</v>
      </c>
      <c r="L121">
        <f t="shared" si="96"/>
        <v>71</v>
      </c>
      <c r="M121">
        <f t="shared" si="96"/>
        <v>259</v>
      </c>
      <c r="N121">
        <f t="shared" si="96"/>
        <v>114</v>
      </c>
      <c r="O121">
        <f t="shared" si="96"/>
        <v>763</v>
      </c>
      <c r="Q121" s="4">
        <v>1995</v>
      </c>
      <c r="R121">
        <f t="shared" si="97"/>
        <v>0</v>
      </c>
      <c r="S121">
        <f t="shared" si="97"/>
        <v>0</v>
      </c>
      <c r="T121">
        <f t="shared" si="97"/>
        <v>0</v>
      </c>
      <c r="U121">
        <f t="shared" si="97"/>
        <v>0</v>
      </c>
      <c r="V121">
        <f t="shared" si="97"/>
        <v>0</v>
      </c>
      <c r="W121">
        <f t="shared" si="97"/>
        <v>0</v>
      </c>
      <c r="Y121" s="4">
        <v>1995</v>
      </c>
      <c r="Z121">
        <f t="shared" si="98"/>
        <v>0</v>
      </c>
      <c r="AA121">
        <f t="shared" si="98"/>
        <v>0</v>
      </c>
      <c r="AB121">
        <f t="shared" si="98"/>
        <v>0</v>
      </c>
      <c r="AC121">
        <f t="shared" si="98"/>
        <v>0</v>
      </c>
      <c r="AD121">
        <f t="shared" si="98"/>
        <v>0</v>
      </c>
      <c r="AE121">
        <f t="shared" si="98"/>
        <v>0</v>
      </c>
      <c r="AG121" s="4">
        <v>1995</v>
      </c>
      <c r="AH121">
        <f t="shared" si="99"/>
        <v>0</v>
      </c>
      <c r="AI121">
        <f t="shared" si="99"/>
        <v>1</v>
      </c>
      <c r="AJ121">
        <f t="shared" si="99"/>
        <v>0</v>
      </c>
      <c r="AK121">
        <f t="shared" si="99"/>
        <v>0</v>
      </c>
      <c r="AL121">
        <f t="shared" si="99"/>
        <v>0</v>
      </c>
      <c r="AM121">
        <f t="shared" si="99"/>
        <v>1</v>
      </c>
      <c r="AO121" s="4">
        <v>1995</v>
      </c>
    </row>
    <row r="122" spans="1:41" ht="12.75">
      <c r="A122" s="4">
        <v>1996</v>
      </c>
      <c r="B122">
        <f t="shared" si="95"/>
        <v>249</v>
      </c>
      <c r="C122">
        <f t="shared" si="95"/>
        <v>497</v>
      </c>
      <c r="D122">
        <f t="shared" si="95"/>
        <v>158</v>
      </c>
      <c r="E122">
        <f t="shared" si="95"/>
        <v>169</v>
      </c>
      <c r="F122">
        <f t="shared" si="95"/>
        <v>303</v>
      </c>
      <c r="G122">
        <f t="shared" si="95"/>
        <v>1376</v>
      </c>
      <c r="I122" s="4">
        <v>1996</v>
      </c>
      <c r="J122">
        <f t="shared" si="96"/>
        <v>121</v>
      </c>
      <c r="K122">
        <f t="shared" si="96"/>
        <v>277</v>
      </c>
      <c r="L122">
        <f t="shared" si="96"/>
        <v>102</v>
      </c>
      <c r="M122">
        <f t="shared" si="96"/>
        <v>337</v>
      </c>
      <c r="N122">
        <f t="shared" si="96"/>
        <v>144</v>
      </c>
      <c r="O122">
        <f t="shared" si="96"/>
        <v>981</v>
      </c>
      <c r="Q122" s="4">
        <v>1996</v>
      </c>
      <c r="R122">
        <f t="shared" si="97"/>
        <v>0</v>
      </c>
      <c r="S122">
        <f t="shared" si="97"/>
        <v>0</v>
      </c>
      <c r="T122">
        <f t="shared" si="97"/>
        <v>0</v>
      </c>
      <c r="U122">
        <f t="shared" si="97"/>
        <v>0</v>
      </c>
      <c r="V122">
        <f t="shared" si="97"/>
        <v>0</v>
      </c>
      <c r="W122">
        <f t="shared" si="97"/>
        <v>0</v>
      </c>
      <c r="Y122" s="4">
        <v>1996</v>
      </c>
      <c r="Z122">
        <f t="shared" si="98"/>
        <v>0</v>
      </c>
      <c r="AA122">
        <f t="shared" si="98"/>
        <v>0</v>
      </c>
      <c r="AB122">
        <f t="shared" si="98"/>
        <v>0</v>
      </c>
      <c r="AC122">
        <f t="shared" si="98"/>
        <v>0</v>
      </c>
      <c r="AD122">
        <f t="shared" si="98"/>
        <v>0</v>
      </c>
      <c r="AE122">
        <f t="shared" si="98"/>
        <v>0</v>
      </c>
      <c r="AG122" s="4">
        <v>1996</v>
      </c>
      <c r="AH122">
        <f t="shared" si="99"/>
        <v>2</v>
      </c>
      <c r="AI122">
        <f t="shared" si="99"/>
        <v>0</v>
      </c>
      <c r="AJ122">
        <f t="shared" si="99"/>
        <v>1</v>
      </c>
      <c r="AK122">
        <f t="shared" si="99"/>
        <v>2</v>
      </c>
      <c r="AL122">
        <f t="shared" si="99"/>
        <v>1</v>
      </c>
      <c r="AM122">
        <f t="shared" si="99"/>
        <v>6</v>
      </c>
      <c r="AO122" s="4">
        <v>1996</v>
      </c>
    </row>
    <row r="123" spans="1:41" ht="12.75">
      <c r="A123" s="4">
        <v>1997</v>
      </c>
      <c r="B123">
        <f t="shared" si="95"/>
        <v>141</v>
      </c>
      <c r="C123">
        <f t="shared" si="95"/>
        <v>467</v>
      </c>
      <c r="D123">
        <f t="shared" si="95"/>
        <v>170</v>
      </c>
      <c r="E123">
        <f t="shared" si="95"/>
        <v>149</v>
      </c>
      <c r="F123">
        <f t="shared" si="95"/>
        <v>296</v>
      </c>
      <c r="G123">
        <f t="shared" si="95"/>
        <v>1223</v>
      </c>
      <c r="I123" s="4">
        <v>1997</v>
      </c>
      <c r="J123">
        <f t="shared" si="96"/>
        <v>65</v>
      </c>
      <c r="K123">
        <f t="shared" si="96"/>
        <v>219</v>
      </c>
      <c r="L123">
        <f t="shared" si="96"/>
        <v>83</v>
      </c>
      <c r="M123">
        <f t="shared" si="96"/>
        <v>433</v>
      </c>
      <c r="N123">
        <f t="shared" si="96"/>
        <v>152</v>
      </c>
      <c r="O123">
        <f t="shared" si="96"/>
        <v>952</v>
      </c>
      <c r="Q123" s="4">
        <v>1997</v>
      </c>
      <c r="R123">
        <f t="shared" si="97"/>
        <v>0</v>
      </c>
      <c r="S123">
        <f t="shared" si="97"/>
        <v>0</v>
      </c>
      <c r="T123">
        <f t="shared" si="97"/>
        <v>0</v>
      </c>
      <c r="U123">
        <f t="shared" si="97"/>
        <v>0</v>
      </c>
      <c r="V123">
        <f t="shared" si="97"/>
        <v>0</v>
      </c>
      <c r="W123">
        <f t="shared" si="97"/>
        <v>0</v>
      </c>
      <c r="Y123" s="4">
        <v>1997</v>
      </c>
      <c r="Z123">
        <f t="shared" si="98"/>
        <v>0</v>
      </c>
      <c r="AA123">
        <f t="shared" si="98"/>
        <v>1</v>
      </c>
      <c r="AB123">
        <f t="shared" si="98"/>
        <v>0</v>
      </c>
      <c r="AC123">
        <f t="shared" si="98"/>
        <v>0</v>
      </c>
      <c r="AD123">
        <f t="shared" si="98"/>
        <v>0</v>
      </c>
      <c r="AE123">
        <f t="shared" si="98"/>
        <v>1</v>
      </c>
      <c r="AG123" s="4">
        <v>1997</v>
      </c>
      <c r="AH123">
        <f t="shared" si="99"/>
        <v>0</v>
      </c>
      <c r="AI123">
        <f t="shared" si="99"/>
        <v>0</v>
      </c>
      <c r="AJ123">
        <f t="shared" si="99"/>
        <v>0</v>
      </c>
      <c r="AK123">
        <f t="shared" si="99"/>
        <v>0</v>
      </c>
      <c r="AL123">
        <f t="shared" si="99"/>
        <v>1</v>
      </c>
      <c r="AM123">
        <f t="shared" si="99"/>
        <v>1</v>
      </c>
      <c r="AO123" s="4">
        <v>1997</v>
      </c>
    </row>
    <row r="124" spans="1:41" ht="12.75">
      <c r="A124" s="4">
        <v>1998</v>
      </c>
      <c r="B124">
        <f t="shared" si="95"/>
        <v>118</v>
      </c>
      <c r="C124">
        <f t="shared" si="95"/>
        <v>398</v>
      </c>
      <c r="D124">
        <f t="shared" si="95"/>
        <v>160</v>
      </c>
      <c r="E124">
        <f t="shared" si="95"/>
        <v>152</v>
      </c>
      <c r="F124">
        <f t="shared" si="95"/>
        <v>275</v>
      </c>
      <c r="G124">
        <f t="shared" si="95"/>
        <v>1103</v>
      </c>
      <c r="I124" s="4">
        <v>1998</v>
      </c>
      <c r="J124">
        <f t="shared" si="96"/>
        <v>56</v>
      </c>
      <c r="K124">
        <f t="shared" si="96"/>
        <v>238</v>
      </c>
      <c r="L124">
        <f t="shared" si="96"/>
        <v>67</v>
      </c>
      <c r="M124">
        <f t="shared" si="96"/>
        <v>372</v>
      </c>
      <c r="N124">
        <f t="shared" si="96"/>
        <v>134</v>
      </c>
      <c r="O124">
        <f t="shared" si="96"/>
        <v>867</v>
      </c>
      <c r="Q124" s="4">
        <v>1998</v>
      </c>
      <c r="R124">
        <f t="shared" si="97"/>
        <v>0</v>
      </c>
      <c r="S124">
        <f t="shared" si="97"/>
        <v>0</v>
      </c>
      <c r="T124">
        <f t="shared" si="97"/>
        <v>0</v>
      </c>
      <c r="U124">
        <f t="shared" si="97"/>
        <v>0</v>
      </c>
      <c r="V124">
        <f t="shared" si="97"/>
        <v>0</v>
      </c>
      <c r="W124">
        <f t="shared" si="97"/>
        <v>0</v>
      </c>
      <c r="Y124" s="4">
        <v>1998</v>
      </c>
      <c r="Z124">
        <f t="shared" si="98"/>
        <v>0</v>
      </c>
      <c r="AA124">
        <f t="shared" si="98"/>
        <v>0</v>
      </c>
      <c r="AB124">
        <f t="shared" si="98"/>
        <v>0</v>
      </c>
      <c r="AC124">
        <f t="shared" si="98"/>
        <v>0</v>
      </c>
      <c r="AD124">
        <f t="shared" si="98"/>
        <v>0</v>
      </c>
      <c r="AE124">
        <f t="shared" si="98"/>
        <v>0</v>
      </c>
      <c r="AG124" s="4">
        <v>1998</v>
      </c>
      <c r="AH124">
        <f t="shared" si="99"/>
        <v>0</v>
      </c>
      <c r="AI124">
        <f t="shared" si="99"/>
        <v>2</v>
      </c>
      <c r="AJ124">
        <f t="shared" si="99"/>
        <v>0</v>
      </c>
      <c r="AK124">
        <f t="shared" si="99"/>
        <v>1</v>
      </c>
      <c r="AL124">
        <f t="shared" si="99"/>
        <v>1</v>
      </c>
      <c r="AM124">
        <f t="shared" si="99"/>
        <v>4</v>
      </c>
      <c r="AO124" s="4">
        <v>1998</v>
      </c>
    </row>
    <row r="125" spans="1:41" ht="12.75">
      <c r="A125" s="4">
        <v>1999</v>
      </c>
      <c r="B125">
        <f t="shared" si="95"/>
        <v>176</v>
      </c>
      <c r="C125">
        <f t="shared" si="95"/>
        <v>437</v>
      </c>
      <c r="D125">
        <f t="shared" si="95"/>
        <v>187</v>
      </c>
      <c r="E125">
        <f t="shared" si="95"/>
        <v>194</v>
      </c>
      <c r="F125">
        <f t="shared" si="95"/>
        <v>309</v>
      </c>
      <c r="G125">
        <f t="shared" si="95"/>
        <v>1303</v>
      </c>
      <c r="I125" s="4">
        <v>1999</v>
      </c>
      <c r="J125">
        <f t="shared" si="96"/>
        <v>84</v>
      </c>
      <c r="K125">
        <f t="shared" si="96"/>
        <v>251</v>
      </c>
      <c r="L125">
        <f t="shared" si="96"/>
        <v>76</v>
      </c>
      <c r="M125">
        <f t="shared" si="96"/>
        <v>428</v>
      </c>
      <c r="N125">
        <f t="shared" si="96"/>
        <v>125</v>
      </c>
      <c r="O125">
        <f t="shared" si="96"/>
        <v>964</v>
      </c>
      <c r="Q125" s="4">
        <v>1999</v>
      </c>
      <c r="R125">
        <f t="shared" si="97"/>
        <v>0</v>
      </c>
      <c r="S125">
        <f t="shared" si="97"/>
        <v>0</v>
      </c>
      <c r="T125">
        <f t="shared" si="97"/>
        <v>0</v>
      </c>
      <c r="U125">
        <f t="shared" si="97"/>
        <v>0</v>
      </c>
      <c r="V125">
        <f t="shared" si="97"/>
        <v>0</v>
      </c>
      <c r="W125">
        <f t="shared" si="97"/>
        <v>0</v>
      </c>
      <c r="Y125" s="4">
        <v>1999</v>
      </c>
      <c r="Z125">
        <f t="shared" si="98"/>
        <v>0</v>
      </c>
      <c r="AA125">
        <f t="shared" si="98"/>
        <v>0</v>
      </c>
      <c r="AB125">
        <f t="shared" si="98"/>
        <v>0</v>
      </c>
      <c r="AC125">
        <f t="shared" si="98"/>
        <v>0</v>
      </c>
      <c r="AD125">
        <f t="shared" si="98"/>
        <v>0</v>
      </c>
      <c r="AE125">
        <f t="shared" si="98"/>
        <v>0</v>
      </c>
      <c r="AG125" s="4">
        <v>1999</v>
      </c>
      <c r="AH125">
        <f t="shared" si="99"/>
        <v>0</v>
      </c>
      <c r="AI125">
        <f t="shared" si="99"/>
        <v>4</v>
      </c>
      <c r="AJ125">
        <f t="shared" si="99"/>
        <v>0</v>
      </c>
      <c r="AK125">
        <f t="shared" si="99"/>
        <v>1</v>
      </c>
      <c r="AL125">
        <f t="shared" si="99"/>
        <v>2</v>
      </c>
      <c r="AM125">
        <f t="shared" si="99"/>
        <v>7</v>
      </c>
      <c r="AO125" s="4">
        <v>1999</v>
      </c>
    </row>
    <row r="126" spans="1:46" ht="12.75">
      <c r="A126" s="4" t="s">
        <v>14</v>
      </c>
      <c r="B126" s="2">
        <f>SUM(B109:B125)</f>
        <v>2957</v>
      </c>
      <c r="C126" s="2">
        <f>SUM(C109:C125)</f>
        <v>6842</v>
      </c>
      <c r="D126" s="2">
        <f>SUM(D109:D125)</f>
        <v>2537</v>
      </c>
      <c r="E126" s="2">
        <f>SUM(E109:E125)</f>
        <v>1964</v>
      </c>
      <c r="F126" s="2">
        <f>SUM(F109:F125)</f>
        <v>4201</v>
      </c>
      <c r="G126">
        <f>SUM(B126:F126)</f>
        <v>18501</v>
      </c>
      <c r="I126" s="4" t="s">
        <v>14</v>
      </c>
      <c r="J126" s="2">
        <f>SUM(J109:J125)</f>
        <v>1224</v>
      </c>
      <c r="K126" s="2">
        <f>SUM(K109:K125)</f>
        <v>3453</v>
      </c>
      <c r="L126" s="2">
        <f>SUM(L109:L125)</f>
        <v>1048</v>
      </c>
      <c r="M126" s="2">
        <f>SUM(M109:M125)</f>
        <v>2964</v>
      </c>
      <c r="N126" s="2">
        <f>SUM(N109:N125)</f>
        <v>1876</v>
      </c>
      <c r="O126">
        <f>SUM(J126:N126)</f>
        <v>10565</v>
      </c>
      <c r="Q126" s="4" t="s">
        <v>14</v>
      </c>
      <c r="R126" s="2">
        <f>SUM(R109:R125)</f>
        <v>1</v>
      </c>
      <c r="S126" s="2">
        <f>SUM(S109:S125)</f>
        <v>4</v>
      </c>
      <c r="T126" s="2">
        <f>SUM(T109:T125)</f>
        <v>0</v>
      </c>
      <c r="U126" s="2">
        <f>SUM(U109:U125)</f>
        <v>1</v>
      </c>
      <c r="V126" s="2">
        <f>SUM(V109:V125)</f>
        <v>1</v>
      </c>
      <c r="W126">
        <f>SUM(R126:V126)</f>
        <v>7</v>
      </c>
      <c r="Y126" s="4" t="s">
        <v>14</v>
      </c>
      <c r="Z126" s="2">
        <f>SUM(Z109:Z125)</f>
        <v>0</v>
      </c>
      <c r="AA126" s="2">
        <f>SUM(AA109:AA125)</f>
        <v>1</v>
      </c>
      <c r="AB126" s="2">
        <f>SUM(AB109:AB125)</f>
        <v>0</v>
      </c>
      <c r="AC126" s="2">
        <f>SUM(AC109:AC125)</f>
        <v>0</v>
      </c>
      <c r="AD126" s="2">
        <f>SUM(AD109:AD125)</f>
        <v>0</v>
      </c>
      <c r="AE126">
        <f>SUM(Z126:AD126)</f>
        <v>1</v>
      </c>
      <c r="AG126" s="4" t="s">
        <v>14</v>
      </c>
      <c r="AH126" s="2">
        <f>SUM(AH109:AH125)</f>
        <v>5</v>
      </c>
      <c r="AI126" s="2">
        <f>SUM(AI109:AI125)</f>
        <v>9</v>
      </c>
      <c r="AJ126" s="2">
        <f>SUM(AJ109:AJ125)</f>
        <v>1</v>
      </c>
      <c r="AK126" s="2">
        <f>SUM(AK109:AK125)</f>
        <v>7</v>
      </c>
      <c r="AL126" s="2">
        <f>SUM(AL109:AL125)</f>
        <v>5</v>
      </c>
      <c r="AM126">
        <f>SUM(AH126:AL126)</f>
        <v>27</v>
      </c>
      <c r="AO126" s="4" t="s">
        <v>14</v>
      </c>
      <c r="AP126" s="2"/>
      <c r="AQ126" s="2"/>
      <c r="AR126" s="2"/>
      <c r="AS126" s="2"/>
      <c r="AT126" s="2"/>
    </row>
    <row r="128" spans="1:41" ht="12.75">
      <c r="A128" s="4" t="s">
        <v>12</v>
      </c>
      <c r="I128" s="4" t="s">
        <v>13</v>
      </c>
      <c r="Q128" s="4" t="s">
        <v>29</v>
      </c>
      <c r="Y128" s="4" t="s">
        <v>30</v>
      </c>
      <c r="AG128" s="4" t="s">
        <v>27</v>
      </c>
      <c r="AO128" s="4" t="s">
        <v>28</v>
      </c>
    </row>
    <row r="129" spans="1:47" ht="12.75">
      <c r="A129" s="4" t="s">
        <v>11</v>
      </c>
      <c r="B129" s="12" t="s">
        <v>1</v>
      </c>
      <c r="C129" s="12" t="s">
        <v>6</v>
      </c>
      <c r="D129" s="12" t="s">
        <v>7</v>
      </c>
      <c r="E129" s="12" t="s">
        <v>2</v>
      </c>
      <c r="F129" s="12" t="s">
        <v>5</v>
      </c>
      <c r="G129" s="12" t="s">
        <v>14</v>
      </c>
      <c r="I129" s="4" t="s">
        <v>11</v>
      </c>
      <c r="J129" s="12" t="s">
        <v>1</v>
      </c>
      <c r="K129" s="12" t="s">
        <v>6</v>
      </c>
      <c r="L129" s="12" t="s">
        <v>7</v>
      </c>
      <c r="M129" s="12" t="s">
        <v>2</v>
      </c>
      <c r="N129" s="12" t="s">
        <v>5</v>
      </c>
      <c r="O129" s="12" t="s">
        <v>14</v>
      </c>
      <c r="Q129" s="4" t="s">
        <v>11</v>
      </c>
      <c r="R129" s="12" t="s">
        <v>1</v>
      </c>
      <c r="S129" s="12" t="s">
        <v>6</v>
      </c>
      <c r="T129" s="12" t="s">
        <v>7</v>
      </c>
      <c r="U129" s="12" t="s">
        <v>2</v>
      </c>
      <c r="V129" s="12" t="s">
        <v>5</v>
      </c>
      <c r="W129" s="12" t="s">
        <v>14</v>
      </c>
      <c r="Y129" s="4" t="s">
        <v>11</v>
      </c>
      <c r="Z129" s="12" t="s">
        <v>1</v>
      </c>
      <c r="AA129" s="12" t="s">
        <v>6</v>
      </c>
      <c r="AB129" s="12" t="s">
        <v>7</v>
      </c>
      <c r="AC129" s="12" t="s">
        <v>2</v>
      </c>
      <c r="AD129" s="12" t="s">
        <v>5</v>
      </c>
      <c r="AE129" s="12" t="s">
        <v>14</v>
      </c>
      <c r="AG129" s="4" t="s">
        <v>11</v>
      </c>
      <c r="AH129" s="12" t="s">
        <v>1</v>
      </c>
      <c r="AI129" s="12" t="s">
        <v>6</v>
      </c>
      <c r="AJ129" s="12" t="s">
        <v>7</v>
      </c>
      <c r="AK129" s="12" t="s">
        <v>2</v>
      </c>
      <c r="AL129" s="12" t="s">
        <v>5</v>
      </c>
      <c r="AM129" s="12" t="s">
        <v>14</v>
      </c>
      <c r="AO129" s="4" t="s">
        <v>11</v>
      </c>
      <c r="AP129" s="12" t="s">
        <v>1</v>
      </c>
      <c r="AQ129" s="12" t="s">
        <v>6</v>
      </c>
      <c r="AR129" s="12" t="s">
        <v>7</v>
      </c>
      <c r="AS129" s="12" t="s">
        <v>2</v>
      </c>
      <c r="AT129" s="12" t="s">
        <v>5</v>
      </c>
      <c r="AU129" s="12" t="s">
        <v>14</v>
      </c>
    </row>
    <row r="130" spans="1:41" ht="12.75">
      <c r="A130" s="4">
        <v>1983</v>
      </c>
      <c r="B130">
        <f aca="true" t="shared" si="100" ref="B130:G139">B4+B25+B46+B88</f>
        <v>283</v>
      </c>
      <c r="C130">
        <f t="shared" si="100"/>
        <v>531</v>
      </c>
      <c r="D130">
        <f t="shared" si="100"/>
        <v>192</v>
      </c>
      <c r="E130">
        <f t="shared" si="100"/>
        <v>93</v>
      </c>
      <c r="F130">
        <f t="shared" si="100"/>
        <v>107</v>
      </c>
      <c r="G130">
        <f t="shared" si="100"/>
        <v>1206</v>
      </c>
      <c r="I130" s="4">
        <v>1983</v>
      </c>
      <c r="J130">
        <f aca="true" t="shared" si="101" ref="J130:O130">J4+J25+J46+J88</f>
        <v>111</v>
      </c>
      <c r="K130">
        <f t="shared" si="101"/>
        <v>218</v>
      </c>
      <c r="L130">
        <f t="shared" si="101"/>
        <v>67</v>
      </c>
      <c r="M130">
        <f t="shared" si="101"/>
        <v>27</v>
      </c>
      <c r="N130">
        <f t="shared" si="101"/>
        <v>32</v>
      </c>
      <c r="O130">
        <f t="shared" si="101"/>
        <v>455</v>
      </c>
      <c r="Q130" s="4">
        <v>1983</v>
      </c>
      <c r="R130">
        <f aca="true" t="shared" si="102" ref="R130:W130">R4+R25+R46+R88</f>
        <v>0</v>
      </c>
      <c r="S130">
        <f t="shared" si="102"/>
        <v>0</v>
      </c>
      <c r="T130">
        <f t="shared" si="102"/>
        <v>0</v>
      </c>
      <c r="U130">
        <f t="shared" si="102"/>
        <v>0</v>
      </c>
      <c r="V130">
        <f t="shared" si="102"/>
        <v>0</v>
      </c>
      <c r="W130">
        <f t="shared" si="102"/>
        <v>0</v>
      </c>
      <c r="Y130" s="4">
        <v>1983</v>
      </c>
      <c r="Z130">
        <f aca="true" t="shared" si="103" ref="Z130:AE130">Z4+Z25+Z46+Z88</f>
        <v>0</v>
      </c>
      <c r="AA130">
        <f t="shared" si="103"/>
        <v>1</v>
      </c>
      <c r="AB130">
        <f t="shared" si="103"/>
        <v>0</v>
      </c>
      <c r="AC130">
        <f t="shared" si="103"/>
        <v>0</v>
      </c>
      <c r="AD130">
        <f t="shared" si="103"/>
        <v>0</v>
      </c>
      <c r="AE130">
        <f t="shared" si="103"/>
        <v>1</v>
      </c>
      <c r="AG130" s="4">
        <v>1983</v>
      </c>
      <c r="AH130">
        <f aca="true" t="shared" si="104" ref="AH130:AM130">AH4+AH25+AH46+AH88</f>
        <v>2</v>
      </c>
      <c r="AI130">
        <f t="shared" si="104"/>
        <v>0</v>
      </c>
      <c r="AJ130">
        <f t="shared" si="104"/>
        <v>1</v>
      </c>
      <c r="AK130">
        <f t="shared" si="104"/>
        <v>0</v>
      </c>
      <c r="AL130">
        <f t="shared" si="104"/>
        <v>0</v>
      </c>
      <c r="AM130">
        <f t="shared" si="104"/>
        <v>3</v>
      </c>
      <c r="AO130" s="4">
        <v>1983</v>
      </c>
    </row>
    <row r="131" spans="1:41" ht="12.75">
      <c r="A131" s="4">
        <v>1984</v>
      </c>
      <c r="B131">
        <f t="shared" si="100"/>
        <v>391</v>
      </c>
      <c r="C131">
        <f t="shared" si="100"/>
        <v>586</v>
      </c>
      <c r="D131">
        <f t="shared" si="100"/>
        <v>247</v>
      </c>
      <c r="E131">
        <f t="shared" si="100"/>
        <v>153</v>
      </c>
      <c r="F131">
        <f t="shared" si="100"/>
        <v>349</v>
      </c>
      <c r="G131">
        <f t="shared" si="100"/>
        <v>1726</v>
      </c>
      <c r="I131" s="4">
        <v>1984</v>
      </c>
      <c r="J131">
        <f aca="true" t="shared" si="105" ref="J131:O131">J5+J26+J47+J89</f>
        <v>106</v>
      </c>
      <c r="K131">
        <f t="shared" si="105"/>
        <v>263</v>
      </c>
      <c r="L131">
        <f t="shared" si="105"/>
        <v>68</v>
      </c>
      <c r="M131">
        <f t="shared" si="105"/>
        <v>51</v>
      </c>
      <c r="N131">
        <f t="shared" si="105"/>
        <v>150</v>
      </c>
      <c r="O131">
        <f t="shared" si="105"/>
        <v>638</v>
      </c>
      <c r="Q131" s="4">
        <v>1984</v>
      </c>
      <c r="R131">
        <f aca="true" t="shared" si="106" ref="R131:W131">R5+R26+R47+R89</f>
        <v>0</v>
      </c>
      <c r="S131">
        <f t="shared" si="106"/>
        <v>0</v>
      </c>
      <c r="T131">
        <f t="shared" si="106"/>
        <v>0</v>
      </c>
      <c r="U131">
        <f t="shared" si="106"/>
        <v>1</v>
      </c>
      <c r="V131">
        <f t="shared" si="106"/>
        <v>0</v>
      </c>
      <c r="W131">
        <f t="shared" si="106"/>
        <v>1</v>
      </c>
      <c r="Y131" s="4">
        <v>1984</v>
      </c>
      <c r="Z131">
        <f aca="true" t="shared" si="107" ref="Z131:AE131">Z5+Z26+Z47+Z89</f>
        <v>0</v>
      </c>
      <c r="AA131">
        <f t="shared" si="107"/>
        <v>0</v>
      </c>
      <c r="AB131">
        <f t="shared" si="107"/>
        <v>0</v>
      </c>
      <c r="AC131">
        <f t="shared" si="107"/>
        <v>0</v>
      </c>
      <c r="AD131">
        <f t="shared" si="107"/>
        <v>0</v>
      </c>
      <c r="AE131">
        <f t="shared" si="107"/>
        <v>0</v>
      </c>
      <c r="AG131" s="4">
        <v>1984</v>
      </c>
      <c r="AH131">
        <f aca="true" t="shared" si="108" ref="AH131:AM131">AH5+AH26+AH47+AH89</f>
        <v>1</v>
      </c>
      <c r="AI131">
        <f t="shared" si="108"/>
        <v>0</v>
      </c>
      <c r="AJ131">
        <f t="shared" si="108"/>
        <v>2</v>
      </c>
      <c r="AK131">
        <f t="shared" si="108"/>
        <v>0</v>
      </c>
      <c r="AL131">
        <f t="shared" si="108"/>
        <v>0</v>
      </c>
      <c r="AM131">
        <f t="shared" si="108"/>
        <v>3</v>
      </c>
      <c r="AO131" s="4">
        <v>1984</v>
      </c>
    </row>
    <row r="132" spans="1:41" ht="12.75">
      <c r="A132" s="4">
        <v>1985</v>
      </c>
      <c r="B132">
        <f t="shared" si="100"/>
        <v>380</v>
      </c>
      <c r="C132">
        <f t="shared" si="100"/>
        <v>597</v>
      </c>
      <c r="D132">
        <f t="shared" si="100"/>
        <v>296</v>
      </c>
      <c r="E132">
        <f t="shared" si="100"/>
        <v>145</v>
      </c>
      <c r="F132">
        <f t="shared" si="100"/>
        <v>427</v>
      </c>
      <c r="G132">
        <f t="shared" si="100"/>
        <v>1845</v>
      </c>
      <c r="I132" s="4">
        <v>1985</v>
      </c>
      <c r="J132">
        <f aca="true" t="shared" si="109" ref="J132:O132">J6+J27+J48+J90</f>
        <v>97</v>
      </c>
      <c r="K132">
        <f t="shared" si="109"/>
        <v>258</v>
      </c>
      <c r="L132">
        <f t="shared" si="109"/>
        <v>78</v>
      </c>
      <c r="M132">
        <f t="shared" si="109"/>
        <v>63</v>
      </c>
      <c r="N132">
        <f t="shared" si="109"/>
        <v>178</v>
      </c>
      <c r="O132">
        <f t="shared" si="109"/>
        <v>674</v>
      </c>
      <c r="Q132" s="4">
        <v>1985</v>
      </c>
      <c r="R132">
        <f aca="true" t="shared" si="110" ref="R132:W132">R6+R27+R48+R90</f>
        <v>0</v>
      </c>
      <c r="S132">
        <f t="shared" si="110"/>
        <v>0</v>
      </c>
      <c r="T132">
        <f t="shared" si="110"/>
        <v>0</v>
      </c>
      <c r="U132">
        <f t="shared" si="110"/>
        <v>0</v>
      </c>
      <c r="V132">
        <f t="shared" si="110"/>
        <v>0</v>
      </c>
      <c r="W132">
        <f t="shared" si="110"/>
        <v>0</v>
      </c>
      <c r="Y132" s="4">
        <v>1985</v>
      </c>
      <c r="Z132">
        <f aca="true" t="shared" si="111" ref="Z132:AE132">Z6+Z27+Z48+Z90</f>
        <v>0</v>
      </c>
      <c r="AA132">
        <f t="shared" si="111"/>
        <v>0</v>
      </c>
      <c r="AB132">
        <f t="shared" si="111"/>
        <v>0</v>
      </c>
      <c r="AC132">
        <f t="shared" si="111"/>
        <v>0</v>
      </c>
      <c r="AD132">
        <f t="shared" si="111"/>
        <v>0</v>
      </c>
      <c r="AE132">
        <f t="shared" si="111"/>
        <v>0</v>
      </c>
      <c r="AG132" s="4">
        <v>1985</v>
      </c>
      <c r="AH132">
        <f aca="true" t="shared" si="112" ref="AH132:AM132">AH6+AH27+AH48+AH90</f>
        <v>0</v>
      </c>
      <c r="AI132">
        <f t="shared" si="112"/>
        <v>1</v>
      </c>
      <c r="AJ132">
        <f t="shared" si="112"/>
        <v>0</v>
      </c>
      <c r="AK132">
        <f t="shared" si="112"/>
        <v>1</v>
      </c>
      <c r="AL132">
        <f t="shared" si="112"/>
        <v>1</v>
      </c>
      <c r="AM132">
        <f t="shared" si="112"/>
        <v>3</v>
      </c>
      <c r="AO132" s="4">
        <v>1985</v>
      </c>
    </row>
    <row r="133" spans="1:41" ht="12.75">
      <c r="A133" s="4">
        <v>1986</v>
      </c>
      <c r="B133">
        <f t="shared" si="100"/>
        <v>451</v>
      </c>
      <c r="C133">
        <f t="shared" si="100"/>
        <v>652</v>
      </c>
      <c r="D133">
        <f t="shared" si="100"/>
        <v>284</v>
      </c>
      <c r="E133">
        <f t="shared" si="100"/>
        <v>156</v>
      </c>
      <c r="F133">
        <f t="shared" si="100"/>
        <v>414</v>
      </c>
      <c r="G133">
        <f t="shared" si="100"/>
        <v>1957</v>
      </c>
      <c r="I133" s="4">
        <v>1986</v>
      </c>
      <c r="J133">
        <f aca="true" t="shared" si="113" ref="J133:O133">J7+J28+J49+J91</f>
        <v>135</v>
      </c>
      <c r="K133">
        <f t="shared" si="113"/>
        <v>253</v>
      </c>
      <c r="L133">
        <f t="shared" si="113"/>
        <v>93</v>
      </c>
      <c r="M133">
        <f t="shared" si="113"/>
        <v>62</v>
      </c>
      <c r="N133">
        <f t="shared" si="113"/>
        <v>193</v>
      </c>
      <c r="O133">
        <f t="shared" si="113"/>
        <v>736</v>
      </c>
      <c r="Q133" s="4">
        <v>1986</v>
      </c>
      <c r="R133">
        <f aca="true" t="shared" si="114" ref="R133:W133">R7+R28+R49+R91</f>
        <v>0</v>
      </c>
      <c r="S133">
        <f t="shared" si="114"/>
        <v>0</v>
      </c>
      <c r="T133">
        <f t="shared" si="114"/>
        <v>0</v>
      </c>
      <c r="U133">
        <f t="shared" si="114"/>
        <v>0</v>
      </c>
      <c r="V133">
        <f t="shared" si="114"/>
        <v>0</v>
      </c>
      <c r="W133">
        <f t="shared" si="114"/>
        <v>0</v>
      </c>
      <c r="Y133" s="4">
        <v>1986</v>
      </c>
      <c r="Z133">
        <f aca="true" t="shared" si="115" ref="Z133:AE133">Z7+Z28+Z49+Z91</f>
        <v>0</v>
      </c>
      <c r="AA133">
        <f t="shared" si="115"/>
        <v>0</v>
      </c>
      <c r="AB133">
        <f t="shared" si="115"/>
        <v>0</v>
      </c>
      <c r="AC133">
        <f t="shared" si="115"/>
        <v>0</v>
      </c>
      <c r="AD133">
        <f t="shared" si="115"/>
        <v>0</v>
      </c>
      <c r="AE133">
        <f t="shared" si="115"/>
        <v>0</v>
      </c>
      <c r="AG133" s="4">
        <v>1986</v>
      </c>
      <c r="AH133">
        <f aca="true" t="shared" si="116" ref="AH133:AM133">AH7+AH28+AH49+AH91</f>
        <v>0</v>
      </c>
      <c r="AI133">
        <f t="shared" si="116"/>
        <v>1</v>
      </c>
      <c r="AJ133">
        <f t="shared" si="116"/>
        <v>0</v>
      </c>
      <c r="AK133">
        <f t="shared" si="116"/>
        <v>0</v>
      </c>
      <c r="AL133">
        <f t="shared" si="116"/>
        <v>1</v>
      </c>
      <c r="AM133">
        <f t="shared" si="116"/>
        <v>2</v>
      </c>
      <c r="AO133" s="4">
        <v>1986</v>
      </c>
    </row>
    <row r="134" spans="1:41" ht="12.75">
      <c r="A134" s="4">
        <v>1987</v>
      </c>
      <c r="B134">
        <f t="shared" si="100"/>
        <v>382</v>
      </c>
      <c r="C134">
        <f t="shared" si="100"/>
        <v>537</v>
      </c>
      <c r="D134">
        <f t="shared" si="100"/>
        <v>251</v>
      </c>
      <c r="E134">
        <f t="shared" si="100"/>
        <v>169</v>
      </c>
      <c r="F134">
        <f t="shared" si="100"/>
        <v>435</v>
      </c>
      <c r="G134">
        <f t="shared" si="100"/>
        <v>1774</v>
      </c>
      <c r="I134" s="4">
        <v>1987</v>
      </c>
      <c r="J134">
        <f aca="true" t="shared" si="117" ref="J134:O134">J8+J29+J50+J92</f>
        <v>119</v>
      </c>
      <c r="K134">
        <f t="shared" si="117"/>
        <v>282</v>
      </c>
      <c r="L134">
        <f t="shared" si="117"/>
        <v>90</v>
      </c>
      <c r="M134">
        <f t="shared" si="117"/>
        <v>63</v>
      </c>
      <c r="N134">
        <f t="shared" si="117"/>
        <v>173</v>
      </c>
      <c r="O134">
        <f t="shared" si="117"/>
        <v>727</v>
      </c>
      <c r="Q134" s="4">
        <v>1987</v>
      </c>
      <c r="R134">
        <f aca="true" t="shared" si="118" ref="R134:W134">R8+R29+R50+R92</f>
        <v>0</v>
      </c>
      <c r="S134">
        <f t="shared" si="118"/>
        <v>0</v>
      </c>
      <c r="T134">
        <f t="shared" si="118"/>
        <v>0</v>
      </c>
      <c r="U134">
        <f t="shared" si="118"/>
        <v>0</v>
      </c>
      <c r="V134">
        <f t="shared" si="118"/>
        <v>0</v>
      </c>
      <c r="W134">
        <f t="shared" si="118"/>
        <v>0</v>
      </c>
      <c r="Y134" s="4">
        <v>1987</v>
      </c>
      <c r="Z134">
        <f aca="true" t="shared" si="119" ref="Z134:AE134">Z8+Z29+Z50+Z92</f>
        <v>0</v>
      </c>
      <c r="AA134">
        <f t="shared" si="119"/>
        <v>0</v>
      </c>
      <c r="AB134">
        <f t="shared" si="119"/>
        <v>1</v>
      </c>
      <c r="AC134">
        <f t="shared" si="119"/>
        <v>0</v>
      </c>
      <c r="AD134">
        <f t="shared" si="119"/>
        <v>0</v>
      </c>
      <c r="AE134">
        <f t="shared" si="119"/>
        <v>1</v>
      </c>
      <c r="AG134" s="4">
        <v>1987</v>
      </c>
      <c r="AH134">
        <f aca="true" t="shared" si="120" ref="AH134:AM134">AH8+AH29+AH50+AH92</f>
        <v>2</v>
      </c>
      <c r="AI134">
        <f t="shared" si="120"/>
        <v>1</v>
      </c>
      <c r="AJ134">
        <f t="shared" si="120"/>
        <v>0</v>
      </c>
      <c r="AK134">
        <f t="shared" si="120"/>
        <v>1</v>
      </c>
      <c r="AL134">
        <f t="shared" si="120"/>
        <v>0</v>
      </c>
      <c r="AM134">
        <f t="shared" si="120"/>
        <v>4</v>
      </c>
      <c r="AO134" s="4">
        <v>1987</v>
      </c>
    </row>
    <row r="135" spans="1:41" ht="12.75">
      <c r="A135" s="4">
        <v>1988</v>
      </c>
      <c r="B135">
        <f t="shared" si="100"/>
        <v>542</v>
      </c>
      <c r="C135">
        <f t="shared" si="100"/>
        <v>833</v>
      </c>
      <c r="D135">
        <f t="shared" si="100"/>
        <v>333</v>
      </c>
      <c r="E135">
        <f t="shared" si="100"/>
        <v>290</v>
      </c>
      <c r="F135">
        <f t="shared" si="100"/>
        <v>569</v>
      </c>
      <c r="G135">
        <f t="shared" si="100"/>
        <v>2567</v>
      </c>
      <c r="I135" s="4">
        <v>1988</v>
      </c>
      <c r="J135">
        <f aca="true" t="shared" si="121" ref="J135:O135">J9+J30+J51+J93</f>
        <v>152</v>
      </c>
      <c r="K135">
        <f t="shared" si="121"/>
        <v>337</v>
      </c>
      <c r="L135">
        <f t="shared" si="121"/>
        <v>141</v>
      </c>
      <c r="M135">
        <f t="shared" si="121"/>
        <v>121</v>
      </c>
      <c r="N135">
        <f t="shared" si="121"/>
        <v>207</v>
      </c>
      <c r="O135">
        <f t="shared" si="121"/>
        <v>958</v>
      </c>
      <c r="Q135" s="4">
        <v>1988</v>
      </c>
      <c r="R135">
        <f aca="true" t="shared" si="122" ref="R135:W135">R9+R30+R51+R93</f>
        <v>0</v>
      </c>
      <c r="S135">
        <f t="shared" si="122"/>
        <v>0</v>
      </c>
      <c r="T135">
        <f t="shared" si="122"/>
        <v>0</v>
      </c>
      <c r="U135">
        <f t="shared" si="122"/>
        <v>0</v>
      </c>
      <c r="V135">
        <f t="shared" si="122"/>
        <v>0</v>
      </c>
      <c r="W135">
        <f t="shared" si="122"/>
        <v>0</v>
      </c>
      <c r="Y135" s="4">
        <v>1988</v>
      </c>
      <c r="Z135">
        <f aca="true" t="shared" si="123" ref="Z135:AE135">Z9+Z30+Z51+Z93</f>
        <v>0</v>
      </c>
      <c r="AA135">
        <f t="shared" si="123"/>
        <v>0</v>
      </c>
      <c r="AB135">
        <f t="shared" si="123"/>
        <v>0</v>
      </c>
      <c r="AC135">
        <f t="shared" si="123"/>
        <v>0</v>
      </c>
      <c r="AD135">
        <f t="shared" si="123"/>
        <v>0</v>
      </c>
      <c r="AE135">
        <f t="shared" si="123"/>
        <v>0</v>
      </c>
      <c r="AG135" s="4">
        <v>1988</v>
      </c>
      <c r="AH135">
        <f aca="true" t="shared" si="124" ref="AH135:AM135">AH9+AH30+AH51+AH93</f>
        <v>0</v>
      </c>
      <c r="AI135">
        <f t="shared" si="124"/>
        <v>0</v>
      </c>
      <c r="AJ135">
        <f t="shared" si="124"/>
        <v>0</v>
      </c>
      <c r="AK135">
        <f t="shared" si="124"/>
        <v>0</v>
      </c>
      <c r="AL135">
        <f t="shared" si="124"/>
        <v>0</v>
      </c>
      <c r="AM135">
        <f t="shared" si="124"/>
        <v>0</v>
      </c>
      <c r="AO135" s="4">
        <v>1988</v>
      </c>
    </row>
    <row r="136" spans="1:41" ht="12.75">
      <c r="A136" s="4">
        <v>1989</v>
      </c>
      <c r="B136">
        <f t="shared" si="100"/>
        <v>542</v>
      </c>
      <c r="C136">
        <f t="shared" si="100"/>
        <v>842</v>
      </c>
      <c r="D136">
        <f t="shared" si="100"/>
        <v>408</v>
      </c>
      <c r="E136">
        <f t="shared" si="100"/>
        <v>389</v>
      </c>
      <c r="F136">
        <f t="shared" si="100"/>
        <v>563</v>
      </c>
      <c r="G136">
        <f t="shared" si="100"/>
        <v>2744</v>
      </c>
      <c r="I136" s="4">
        <v>1989</v>
      </c>
      <c r="J136">
        <f aca="true" t="shared" si="125" ref="J136:O136">J10+J31+J52+J94</f>
        <v>169</v>
      </c>
      <c r="K136">
        <f t="shared" si="125"/>
        <v>345</v>
      </c>
      <c r="L136">
        <f t="shared" si="125"/>
        <v>141</v>
      </c>
      <c r="M136">
        <f t="shared" si="125"/>
        <v>221</v>
      </c>
      <c r="N136">
        <f t="shared" si="125"/>
        <v>229</v>
      </c>
      <c r="O136">
        <f t="shared" si="125"/>
        <v>1105</v>
      </c>
      <c r="Q136" s="4">
        <v>1989</v>
      </c>
      <c r="R136">
        <f aca="true" t="shared" si="126" ref="R136:W136">R10+R31+R52+R94</f>
        <v>0</v>
      </c>
      <c r="S136">
        <f t="shared" si="126"/>
        <v>0</v>
      </c>
      <c r="T136">
        <f t="shared" si="126"/>
        <v>0</v>
      </c>
      <c r="U136">
        <f t="shared" si="126"/>
        <v>0</v>
      </c>
      <c r="V136">
        <f t="shared" si="126"/>
        <v>0</v>
      </c>
      <c r="W136">
        <f t="shared" si="126"/>
        <v>0</v>
      </c>
      <c r="Y136" s="4">
        <v>1989</v>
      </c>
      <c r="Z136">
        <f aca="true" t="shared" si="127" ref="Z136:AE136">Z10+Z31+Z52+Z94</f>
        <v>0</v>
      </c>
      <c r="AA136">
        <f t="shared" si="127"/>
        <v>0</v>
      </c>
      <c r="AB136">
        <f t="shared" si="127"/>
        <v>0</v>
      </c>
      <c r="AC136">
        <f t="shared" si="127"/>
        <v>0</v>
      </c>
      <c r="AD136">
        <f t="shared" si="127"/>
        <v>0</v>
      </c>
      <c r="AE136">
        <f t="shared" si="127"/>
        <v>0</v>
      </c>
      <c r="AG136" s="4">
        <v>1989</v>
      </c>
      <c r="AH136">
        <f aca="true" t="shared" si="128" ref="AH136:AM136">AH10+AH31+AH52+AH94</f>
        <v>0</v>
      </c>
      <c r="AI136">
        <f t="shared" si="128"/>
        <v>0</v>
      </c>
      <c r="AJ136">
        <f t="shared" si="128"/>
        <v>0</v>
      </c>
      <c r="AK136">
        <f t="shared" si="128"/>
        <v>0</v>
      </c>
      <c r="AL136">
        <f t="shared" si="128"/>
        <v>0</v>
      </c>
      <c r="AM136">
        <f t="shared" si="128"/>
        <v>0</v>
      </c>
      <c r="AO136" s="4">
        <v>1989</v>
      </c>
    </row>
    <row r="137" spans="1:41" ht="12.75">
      <c r="A137" s="4">
        <v>1990</v>
      </c>
      <c r="B137">
        <f t="shared" si="100"/>
        <v>631</v>
      </c>
      <c r="C137">
        <f t="shared" si="100"/>
        <v>810</v>
      </c>
      <c r="D137">
        <f t="shared" si="100"/>
        <v>415</v>
      </c>
      <c r="E137">
        <f t="shared" si="100"/>
        <v>409</v>
      </c>
      <c r="F137">
        <f t="shared" si="100"/>
        <v>624</v>
      </c>
      <c r="G137">
        <f t="shared" si="100"/>
        <v>2889</v>
      </c>
      <c r="I137" s="4">
        <v>1990</v>
      </c>
      <c r="J137">
        <f aca="true" t="shared" si="129" ref="J137:O137">J11+J32+J53+J95</f>
        <v>178</v>
      </c>
      <c r="K137">
        <f t="shared" si="129"/>
        <v>335</v>
      </c>
      <c r="L137">
        <f t="shared" si="129"/>
        <v>149</v>
      </c>
      <c r="M137">
        <f t="shared" si="129"/>
        <v>274</v>
      </c>
      <c r="N137">
        <f t="shared" si="129"/>
        <v>214</v>
      </c>
      <c r="O137">
        <f t="shared" si="129"/>
        <v>1150</v>
      </c>
      <c r="Q137" s="4">
        <v>1990</v>
      </c>
      <c r="R137">
        <f aca="true" t="shared" si="130" ref="R137:W137">R11+R32+R53+R95</f>
        <v>0</v>
      </c>
      <c r="S137">
        <f t="shared" si="130"/>
        <v>0</v>
      </c>
      <c r="T137">
        <f t="shared" si="130"/>
        <v>0</v>
      </c>
      <c r="U137">
        <f t="shared" si="130"/>
        <v>0</v>
      </c>
      <c r="V137">
        <f t="shared" si="130"/>
        <v>0</v>
      </c>
      <c r="W137">
        <f t="shared" si="130"/>
        <v>0</v>
      </c>
      <c r="Y137" s="4">
        <v>1990</v>
      </c>
      <c r="Z137">
        <f aca="true" t="shared" si="131" ref="Z137:AE137">Z11+Z32+Z53+Z95</f>
        <v>0</v>
      </c>
      <c r="AA137">
        <f t="shared" si="131"/>
        <v>0</v>
      </c>
      <c r="AB137">
        <f t="shared" si="131"/>
        <v>0</v>
      </c>
      <c r="AC137">
        <f t="shared" si="131"/>
        <v>0</v>
      </c>
      <c r="AD137">
        <f t="shared" si="131"/>
        <v>0</v>
      </c>
      <c r="AE137">
        <f t="shared" si="131"/>
        <v>0</v>
      </c>
      <c r="AG137" s="4">
        <v>1990</v>
      </c>
      <c r="AH137">
        <f aca="true" t="shared" si="132" ref="AH137:AM137">AH11+AH32+AH53+AH95</f>
        <v>0</v>
      </c>
      <c r="AI137">
        <f t="shared" si="132"/>
        <v>0</v>
      </c>
      <c r="AJ137">
        <f t="shared" si="132"/>
        <v>0</v>
      </c>
      <c r="AK137">
        <f t="shared" si="132"/>
        <v>0</v>
      </c>
      <c r="AL137">
        <f t="shared" si="132"/>
        <v>0</v>
      </c>
      <c r="AM137">
        <f t="shared" si="132"/>
        <v>0</v>
      </c>
      <c r="AO137" s="4">
        <v>1990</v>
      </c>
    </row>
    <row r="138" spans="1:41" ht="12.75">
      <c r="A138" s="4">
        <v>1991</v>
      </c>
      <c r="B138">
        <f t="shared" si="100"/>
        <v>602</v>
      </c>
      <c r="C138">
        <f t="shared" si="100"/>
        <v>845</v>
      </c>
      <c r="D138">
        <f t="shared" si="100"/>
        <v>483</v>
      </c>
      <c r="E138">
        <f t="shared" si="100"/>
        <v>480</v>
      </c>
      <c r="F138">
        <f t="shared" si="100"/>
        <v>572</v>
      </c>
      <c r="G138">
        <f t="shared" si="100"/>
        <v>2982</v>
      </c>
      <c r="I138" s="4">
        <v>1991</v>
      </c>
      <c r="J138">
        <f aca="true" t="shared" si="133" ref="J138:O138">J12+J33+J54+J96</f>
        <v>193</v>
      </c>
      <c r="K138">
        <f t="shared" si="133"/>
        <v>348</v>
      </c>
      <c r="L138">
        <f t="shared" si="133"/>
        <v>154</v>
      </c>
      <c r="M138">
        <f t="shared" si="133"/>
        <v>402</v>
      </c>
      <c r="N138">
        <f t="shared" si="133"/>
        <v>195</v>
      </c>
      <c r="O138">
        <f t="shared" si="133"/>
        <v>1292</v>
      </c>
      <c r="Q138" s="4">
        <v>1991</v>
      </c>
      <c r="R138">
        <f aca="true" t="shared" si="134" ref="R138:W138">R12+R33+R54+R96</f>
        <v>0</v>
      </c>
      <c r="S138">
        <f t="shared" si="134"/>
        <v>0</v>
      </c>
      <c r="T138">
        <f t="shared" si="134"/>
        <v>1</v>
      </c>
      <c r="U138">
        <f t="shared" si="134"/>
        <v>1</v>
      </c>
      <c r="V138">
        <f t="shared" si="134"/>
        <v>0</v>
      </c>
      <c r="W138">
        <f t="shared" si="134"/>
        <v>2</v>
      </c>
      <c r="Y138" s="4">
        <v>1991</v>
      </c>
      <c r="Z138">
        <f aca="true" t="shared" si="135" ref="Z138:AE138">Z12+Z33+Z54+Z96</f>
        <v>0</v>
      </c>
      <c r="AA138">
        <f t="shared" si="135"/>
        <v>0</v>
      </c>
      <c r="AB138">
        <f t="shared" si="135"/>
        <v>0</v>
      </c>
      <c r="AC138">
        <f t="shared" si="135"/>
        <v>0</v>
      </c>
      <c r="AD138">
        <f t="shared" si="135"/>
        <v>0</v>
      </c>
      <c r="AE138">
        <f t="shared" si="135"/>
        <v>0</v>
      </c>
      <c r="AG138" s="4">
        <v>1991</v>
      </c>
      <c r="AH138">
        <f aca="true" t="shared" si="136" ref="AH138:AM138">AH12+AH33+AH54+AH96</f>
        <v>0</v>
      </c>
      <c r="AI138">
        <f t="shared" si="136"/>
        <v>0</v>
      </c>
      <c r="AJ138">
        <f t="shared" si="136"/>
        <v>0</v>
      </c>
      <c r="AK138">
        <f t="shared" si="136"/>
        <v>0</v>
      </c>
      <c r="AL138">
        <f t="shared" si="136"/>
        <v>0</v>
      </c>
      <c r="AM138">
        <f t="shared" si="136"/>
        <v>0</v>
      </c>
      <c r="AO138" s="4">
        <v>1991</v>
      </c>
    </row>
    <row r="139" spans="1:41" ht="12.75">
      <c r="A139" s="4">
        <v>1992</v>
      </c>
      <c r="B139">
        <f t="shared" si="100"/>
        <v>618</v>
      </c>
      <c r="C139">
        <f t="shared" si="100"/>
        <v>963</v>
      </c>
      <c r="D139">
        <f t="shared" si="100"/>
        <v>485</v>
      </c>
      <c r="E139">
        <f t="shared" si="100"/>
        <v>489</v>
      </c>
      <c r="F139">
        <f t="shared" si="100"/>
        <v>731</v>
      </c>
      <c r="G139">
        <f t="shared" si="100"/>
        <v>3286</v>
      </c>
      <c r="I139" s="4">
        <v>1992</v>
      </c>
      <c r="J139">
        <f aca="true" t="shared" si="137" ref="J139:O139">J13+J34+J55+J97</f>
        <v>227</v>
      </c>
      <c r="K139">
        <f t="shared" si="137"/>
        <v>376</v>
      </c>
      <c r="L139">
        <f t="shared" si="137"/>
        <v>209</v>
      </c>
      <c r="M139">
        <f t="shared" si="137"/>
        <v>481</v>
      </c>
      <c r="N139">
        <f t="shared" si="137"/>
        <v>220</v>
      </c>
      <c r="O139">
        <f t="shared" si="137"/>
        <v>1513</v>
      </c>
      <c r="Q139" s="4">
        <v>1992</v>
      </c>
      <c r="R139">
        <f aca="true" t="shared" si="138" ref="R139:W139">R13+R34+R55+R97</f>
        <v>1</v>
      </c>
      <c r="S139">
        <f t="shared" si="138"/>
        <v>4</v>
      </c>
      <c r="T139">
        <f t="shared" si="138"/>
        <v>0</v>
      </c>
      <c r="U139">
        <f t="shared" si="138"/>
        <v>2</v>
      </c>
      <c r="V139">
        <f t="shared" si="138"/>
        <v>1</v>
      </c>
      <c r="W139">
        <f t="shared" si="138"/>
        <v>8</v>
      </c>
      <c r="Y139" s="4">
        <v>1992</v>
      </c>
      <c r="Z139">
        <f aca="true" t="shared" si="139" ref="Z139:AE139">Z13+Z34+Z55+Z97</f>
        <v>0</v>
      </c>
      <c r="AA139">
        <f t="shared" si="139"/>
        <v>0</v>
      </c>
      <c r="AB139">
        <f t="shared" si="139"/>
        <v>0</v>
      </c>
      <c r="AC139">
        <f t="shared" si="139"/>
        <v>0</v>
      </c>
      <c r="AD139">
        <f t="shared" si="139"/>
        <v>0</v>
      </c>
      <c r="AE139">
        <f t="shared" si="139"/>
        <v>0</v>
      </c>
      <c r="AG139" s="4">
        <v>1992</v>
      </c>
      <c r="AH139">
        <f aca="true" t="shared" si="140" ref="AH139:AM139">AH13+AH34+AH55+AH97</f>
        <v>5</v>
      </c>
      <c r="AI139">
        <f t="shared" si="140"/>
        <v>2</v>
      </c>
      <c r="AJ139">
        <f t="shared" si="140"/>
        <v>0</v>
      </c>
      <c r="AK139">
        <f t="shared" si="140"/>
        <v>3</v>
      </c>
      <c r="AL139">
        <f t="shared" si="140"/>
        <v>0</v>
      </c>
      <c r="AM139">
        <f t="shared" si="140"/>
        <v>10</v>
      </c>
      <c r="AO139" s="4">
        <v>1992</v>
      </c>
    </row>
    <row r="140" spans="1:41" ht="12.75">
      <c r="A140" s="4">
        <v>1993</v>
      </c>
      <c r="B140">
        <f aca="true" t="shared" si="141" ref="B140:G145">B14+B35+B56+B98</f>
        <v>650</v>
      </c>
      <c r="C140">
        <f t="shared" si="141"/>
        <v>852</v>
      </c>
      <c r="D140">
        <f t="shared" si="141"/>
        <v>484</v>
      </c>
      <c r="E140">
        <f t="shared" si="141"/>
        <v>477</v>
      </c>
      <c r="F140">
        <f t="shared" si="141"/>
        <v>763</v>
      </c>
      <c r="G140">
        <f t="shared" si="141"/>
        <v>3226</v>
      </c>
      <c r="I140" s="4">
        <v>1993</v>
      </c>
      <c r="J140">
        <f aca="true" t="shared" si="142" ref="J140:O140">J14+J35+J56+J98</f>
        <v>238</v>
      </c>
      <c r="K140">
        <f t="shared" si="142"/>
        <v>419</v>
      </c>
      <c r="L140">
        <f t="shared" si="142"/>
        <v>190</v>
      </c>
      <c r="M140">
        <f t="shared" si="142"/>
        <v>499</v>
      </c>
      <c r="N140">
        <f t="shared" si="142"/>
        <v>222</v>
      </c>
      <c r="O140">
        <f t="shared" si="142"/>
        <v>1568</v>
      </c>
      <c r="Q140" s="4">
        <v>1993</v>
      </c>
      <c r="R140">
        <f aca="true" t="shared" si="143" ref="R140:W140">R14+R35+R56+R98</f>
        <v>0</v>
      </c>
      <c r="S140">
        <f t="shared" si="143"/>
        <v>0</v>
      </c>
      <c r="T140">
        <f t="shared" si="143"/>
        <v>0</v>
      </c>
      <c r="U140">
        <f t="shared" si="143"/>
        <v>0</v>
      </c>
      <c r="V140">
        <f t="shared" si="143"/>
        <v>0</v>
      </c>
      <c r="W140">
        <f t="shared" si="143"/>
        <v>0</v>
      </c>
      <c r="Y140" s="4">
        <v>1993</v>
      </c>
      <c r="Z140">
        <f aca="true" t="shared" si="144" ref="Z140:AE140">Z14+Z35+Z56+Z98</f>
        <v>0</v>
      </c>
      <c r="AA140">
        <f t="shared" si="144"/>
        <v>0</v>
      </c>
      <c r="AB140">
        <f t="shared" si="144"/>
        <v>0</v>
      </c>
      <c r="AC140">
        <f t="shared" si="144"/>
        <v>0</v>
      </c>
      <c r="AD140">
        <f t="shared" si="144"/>
        <v>0</v>
      </c>
      <c r="AE140">
        <f t="shared" si="144"/>
        <v>0</v>
      </c>
      <c r="AG140" s="4">
        <v>1993</v>
      </c>
      <c r="AH140">
        <f aca="true" t="shared" si="145" ref="AH140:AM140">AH14+AH35+AH56+AH98</f>
        <v>5</v>
      </c>
      <c r="AI140">
        <f t="shared" si="145"/>
        <v>0</v>
      </c>
      <c r="AJ140">
        <f t="shared" si="145"/>
        <v>1</v>
      </c>
      <c r="AK140">
        <f t="shared" si="145"/>
        <v>4</v>
      </c>
      <c r="AL140">
        <f t="shared" si="145"/>
        <v>4</v>
      </c>
      <c r="AM140">
        <f t="shared" si="145"/>
        <v>14</v>
      </c>
      <c r="AO140" s="4">
        <v>1993</v>
      </c>
    </row>
    <row r="141" spans="1:41" ht="12.75">
      <c r="A141" s="4">
        <v>1994</v>
      </c>
      <c r="B141">
        <f t="shared" si="141"/>
        <v>752</v>
      </c>
      <c r="C141">
        <f t="shared" si="141"/>
        <v>922</v>
      </c>
      <c r="D141">
        <f t="shared" si="141"/>
        <v>449</v>
      </c>
      <c r="E141">
        <f t="shared" si="141"/>
        <v>481</v>
      </c>
      <c r="F141">
        <f t="shared" si="141"/>
        <v>807</v>
      </c>
      <c r="G141">
        <f t="shared" si="141"/>
        <v>3411</v>
      </c>
      <c r="I141" s="4">
        <v>1994</v>
      </c>
      <c r="J141">
        <f aca="true" t="shared" si="146" ref="J141:O141">J15+J36+J57+J99</f>
        <v>278</v>
      </c>
      <c r="K141">
        <f t="shared" si="146"/>
        <v>444</v>
      </c>
      <c r="L141">
        <f t="shared" si="146"/>
        <v>196</v>
      </c>
      <c r="M141">
        <f t="shared" si="146"/>
        <v>755</v>
      </c>
      <c r="N141">
        <f t="shared" si="146"/>
        <v>311</v>
      </c>
      <c r="O141">
        <f t="shared" si="146"/>
        <v>1984</v>
      </c>
      <c r="Q141" s="4">
        <v>1994</v>
      </c>
      <c r="R141">
        <f aca="true" t="shared" si="147" ref="R141:W141">R15+R36+R57+R99</f>
        <v>0</v>
      </c>
      <c r="S141">
        <f t="shared" si="147"/>
        <v>0</v>
      </c>
      <c r="T141">
        <f t="shared" si="147"/>
        <v>1</v>
      </c>
      <c r="U141">
        <f t="shared" si="147"/>
        <v>1</v>
      </c>
      <c r="V141">
        <f t="shared" si="147"/>
        <v>0</v>
      </c>
      <c r="W141">
        <f t="shared" si="147"/>
        <v>2</v>
      </c>
      <c r="Y141" s="4">
        <v>1994</v>
      </c>
      <c r="Z141">
        <f aca="true" t="shared" si="148" ref="Z141:AE141">Z15+Z36+Z57+Z99</f>
        <v>1</v>
      </c>
      <c r="AA141">
        <f t="shared" si="148"/>
        <v>1</v>
      </c>
      <c r="AB141">
        <f t="shared" si="148"/>
        <v>0</v>
      </c>
      <c r="AC141">
        <f t="shared" si="148"/>
        <v>0</v>
      </c>
      <c r="AD141">
        <f t="shared" si="148"/>
        <v>0</v>
      </c>
      <c r="AE141">
        <f t="shared" si="148"/>
        <v>2</v>
      </c>
      <c r="AG141" s="4">
        <v>1994</v>
      </c>
      <c r="AH141">
        <f aca="true" t="shared" si="149" ref="AH141:AM141">AH15+AH36+AH57+AH99</f>
        <v>4</v>
      </c>
      <c r="AI141">
        <f t="shared" si="149"/>
        <v>1</v>
      </c>
      <c r="AJ141">
        <f t="shared" si="149"/>
        <v>1</v>
      </c>
      <c r="AK141">
        <f t="shared" si="149"/>
        <v>8</v>
      </c>
      <c r="AL141">
        <f t="shared" si="149"/>
        <v>5</v>
      </c>
      <c r="AM141">
        <f t="shared" si="149"/>
        <v>19</v>
      </c>
      <c r="AO141" s="4">
        <v>1994</v>
      </c>
    </row>
    <row r="142" spans="1:41" ht="12.75">
      <c r="A142" s="4">
        <v>1995</v>
      </c>
      <c r="B142">
        <f t="shared" si="141"/>
        <v>759</v>
      </c>
      <c r="C142">
        <f t="shared" si="141"/>
        <v>1009</v>
      </c>
      <c r="D142">
        <f t="shared" si="141"/>
        <v>517</v>
      </c>
      <c r="E142">
        <f t="shared" si="141"/>
        <v>578</v>
      </c>
      <c r="F142">
        <f t="shared" si="141"/>
        <v>951</v>
      </c>
      <c r="G142">
        <f t="shared" si="141"/>
        <v>3814</v>
      </c>
      <c r="I142" s="4">
        <v>1995</v>
      </c>
      <c r="J142">
        <f aca="true" t="shared" si="150" ref="J142:O142">J16+J37+J58+J100</f>
        <v>318</v>
      </c>
      <c r="K142">
        <f t="shared" si="150"/>
        <v>470</v>
      </c>
      <c r="L142">
        <f t="shared" si="150"/>
        <v>220</v>
      </c>
      <c r="M142">
        <f t="shared" si="150"/>
        <v>944</v>
      </c>
      <c r="N142">
        <f t="shared" si="150"/>
        <v>274</v>
      </c>
      <c r="O142">
        <f t="shared" si="150"/>
        <v>2226</v>
      </c>
      <c r="Q142" s="4">
        <v>1995</v>
      </c>
      <c r="R142">
        <f aca="true" t="shared" si="151" ref="R142:W142">R16+R37+R58+R100</f>
        <v>1</v>
      </c>
      <c r="S142">
        <f t="shared" si="151"/>
        <v>1</v>
      </c>
      <c r="T142">
        <f t="shared" si="151"/>
        <v>0</v>
      </c>
      <c r="U142">
        <f t="shared" si="151"/>
        <v>0</v>
      </c>
      <c r="V142">
        <f t="shared" si="151"/>
        <v>0</v>
      </c>
      <c r="W142">
        <f t="shared" si="151"/>
        <v>2</v>
      </c>
      <c r="Y142" s="4">
        <v>1995</v>
      </c>
      <c r="Z142">
        <f aca="true" t="shared" si="152" ref="Z142:AE142">Z16+Z37+Z58+Z100</f>
        <v>0</v>
      </c>
      <c r="AA142">
        <f t="shared" si="152"/>
        <v>1</v>
      </c>
      <c r="AB142">
        <f t="shared" si="152"/>
        <v>0</v>
      </c>
      <c r="AC142">
        <f t="shared" si="152"/>
        <v>0</v>
      </c>
      <c r="AD142">
        <f t="shared" si="152"/>
        <v>0</v>
      </c>
      <c r="AE142">
        <f t="shared" si="152"/>
        <v>1</v>
      </c>
      <c r="AG142" s="4">
        <v>1995</v>
      </c>
      <c r="AH142">
        <f aca="true" t="shared" si="153" ref="AH142:AM142">AH16+AH37+AH58+AH100</f>
        <v>9</v>
      </c>
      <c r="AI142">
        <f t="shared" si="153"/>
        <v>5</v>
      </c>
      <c r="AJ142">
        <f t="shared" si="153"/>
        <v>2</v>
      </c>
      <c r="AK142">
        <f t="shared" si="153"/>
        <v>4</v>
      </c>
      <c r="AL142">
        <f t="shared" si="153"/>
        <v>4</v>
      </c>
      <c r="AM142">
        <f t="shared" si="153"/>
        <v>24</v>
      </c>
      <c r="AO142" s="4">
        <v>1995</v>
      </c>
    </row>
    <row r="143" spans="1:41" ht="12.75">
      <c r="A143" s="4">
        <v>1996</v>
      </c>
      <c r="B143">
        <f t="shared" si="141"/>
        <v>906</v>
      </c>
      <c r="C143">
        <f t="shared" si="141"/>
        <v>1096</v>
      </c>
      <c r="D143">
        <f t="shared" si="141"/>
        <v>541</v>
      </c>
      <c r="E143">
        <f t="shared" si="141"/>
        <v>659</v>
      </c>
      <c r="F143">
        <f t="shared" si="141"/>
        <v>1035</v>
      </c>
      <c r="G143">
        <f t="shared" si="141"/>
        <v>4237</v>
      </c>
      <c r="I143" s="4">
        <v>1996</v>
      </c>
      <c r="J143">
        <f aca="true" t="shared" si="154" ref="J143:O143">J17+J38+J59+J101</f>
        <v>315</v>
      </c>
      <c r="K143">
        <f t="shared" si="154"/>
        <v>546</v>
      </c>
      <c r="L143">
        <f t="shared" si="154"/>
        <v>253</v>
      </c>
      <c r="M143">
        <f t="shared" si="154"/>
        <v>1040</v>
      </c>
      <c r="N143">
        <f t="shared" si="154"/>
        <v>353</v>
      </c>
      <c r="O143">
        <f t="shared" si="154"/>
        <v>2507</v>
      </c>
      <c r="Q143" s="4">
        <v>1996</v>
      </c>
      <c r="R143">
        <f aca="true" t="shared" si="155" ref="R143:W143">R17+R38+R59+R101</f>
        <v>0</v>
      </c>
      <c r="S143">
        <f t="shared" si="155"/>
        <v>1</v>
      </c>
      <c r="T143">
        <f t="shared" si="155"/>
        <v>0</v>
      </c>
      <c r="U143">
        <f t="shared" si="155"/>
        <v>0</v>
      </c>
      <c r="V143">
        <f t="shared" si="155"/>
        <v>0</v>
      </c>
      <c r="W143">
        <f t="shared" si="155"/>
        <v>1</v>
      </c>
      <c r="Y143" s="4">
        <v>1996</v>
      </c>
      <c r="Z143">
        <f aca="true" t="shared" si="156" ref="Z143:AE143">Z17+Z38+Z59+Z101</f>
        <v>0</v>
      </c>
      <c r="AA143">
        <f t="shared" si="156"/>
        <v>2</v>
      </c>
      <c r="AB143">
        <f t="shared" si="156"/>
        <v>1</v>
      </c>
      <c r="AC143">
        <f t="shared" si="156"/>
        <v>2</v>
      </c>
      <c r="AD143">
        <f t="shared" si="156"/>
        <v>0</v>
      </c>
      <c r="AE143">
        <f t="shared" si="156"/>
        <v>5</v>
      </c>
      <c r="AG143" s="4">
        <v>1996</v>
      </c>
      <c r="AH143">
        <f aca="true" t="shared" si="157" ref="AH143:AM143">AH17+AH38+AH59+AH101</f>
        <v>13</v>
      </c>
      <c r="AI143">
        <f t="shared" si="157"/>
        <v>7</v>
      </c>
      <c r="AJ143">
        <f t="shared" si="157"/>
        <v>9</v>
      </c>
      <c r="AK143">
        <f t="shared" si="157"/>
        <v>11</v>
      </c>
      <c r="AL143">
        <f t="shared" si="157"/>
        <v>4</v>
      </c>
      <c r="AM143">
        <f t="shared" si="157"/>
        <v>44</v>
      </c>
      <c r="AO143" s="4">
        <v>1996</v>
      </c>
    </row>
    <row r="144" spans="1:41" ht="12.75">
      <c r="A144" s="4">
        <v>1997</v>
      </c>
      <c r="B144">
        <f t="shared" si="141"/>
        <v>802</v>
      </c>
      <c r="C144">
        <f t="shared" si="141"/>
        <v>1045</v>
      </c>
      <c r="D144">
        <f t="shared" si="141"/>
        <v>596</v>
      </c>
      <c r="E144">
        <f t="shared" si="141"/>
        <v>671</v>
      </c>
      <c r="F144">
        <f t="shared" si="141"/>
        <v>1093</v>
      </c>
      <c r="G144">
        <f t="shared" si="141"/>
        <v>4207</v>
      </c>
      <c r="I144" s="4">
        <v>1997</v>
      </c>
      <c r="J144">
        <f aca="true" t="shared" si="158" ref="J144:O144">J18+J39+J60+J102</f>
        <v>288</v>
      </c>
      <c r="K144">
        <f t="shared" si="158"/>
        <v>485</v>
      </c>
      <c r="L144">
        <f t="shared" si="158"/>
        <v>244</v>
      </c>
      <c r="M144">
        <f t="shared" si="158"/>
        <v>1233</v>
      </c>
      <c r="N144">
        <f t="shared" si="158"/>
        <v>421</v>
      </c>
      <c r="O144">
        <f t="shared" si="158"/>
        <v>2671</v>
      </c>
      <c r="Q144" s="4">
        <v>1997</v>
      </c>
      <c r="R144">
        <f aca="true" t="shared" si="159" ref="R144:W144">R18+R39+R60+R102</f>
        <v>1</v>
      </c>
      <c r="S144">
        <f t="shared" si="159"/>
        <v>0</v>
      </c>
      <c r="T144">
        <f t="shared" si="159"/>
        <v>0</v>
      </c>
      <c r="U144">
        <f t="shared" si="159"/>
        <v>2</v>
      </c>
      <c r="V144">
        <f t="shared" si="159"/>
        <v>0</v>
      </c>
      <c r="W144">
        <f t="shared" si="159"/>
        <v>3</v>
      </c>
      <c r="Y144" s="4">
        <v>1997</v>
      </c>
      <c r="Z144">
        <f aca="true" t="shared" si="160" ref="Z144:AE144">Z18+Z39+Z60+Z102</f>
        <v>0</v>
      </c>
      <c r="AA144">
        <f t="shared" si="160"/>
        <v>2</v>
      </c>
      <c r="AB144">
        <f t="shared" si="160"/>
        <v>1</v>
      </c>
      <c r="AC144">
        <f t="shared" si="160"/>
        <v>0</v>
      </c>
      <c r="AD144">
        <f t="shared" si="160"/>
        <v>0</v>
      </c>
      <c r="AE144">
        <f t="shared" si="160"/>
        <v>3</v>
      </c>
      <c r="AG144" s="4">
        <v>1997</v>
      </c>
      <c r="AH144">
        <f aca="true" t="shared" si="161" ref="AH144:AM144">AH18+AH39+AH60+AH102</f>
        <v>6</v>
      </c>
      <c r="AI144">
        <f t="shared" si="161"/>
        <v>8</v>
      </c>
      <c r="AJ144">
        <f t="shared" si="161"/>
        <v>3</v>
      </c>
      <c r="AK144">
        <f t="shared" si="161"/>
        <v>3</v>
      </c>
      <c r="AL144">
        <f t="shared" si="161"/>
        <v>9</v>
      </c>
      <c r="AM144">
        <f t="shared" si="161"/>
        <v>29</v>
      </c>
      <c r="AO144" s="4">
        <v>1997</v>
      </c>
    </row>
    <row r="145" spans="1:41" ht="12.75">
      <c r="A145" s="4">
        <v>1998</v>
      </c>
      <c r="B145">
        <f t="shared" si="141"/>
        <v>766</v>
      </c>
      <c r="C145">
        <f t="shared" si="141"/>
        <v>1021</v>
      </c>
      <c r="D145">
        <f t="shared" si="141"/>
        <v>529</v>
      </c>
      <c r="E145">
        <f t="shared" si="141"/>
        <v>653</v>
      </c>
      <c r="F145">
        <f t="shared" si="141"/>
        <v>1007</v>
      </c>
      <c r="G145">
        <f t="shared" si="141"/>
        <v>3976</v>
      </c>
      <c r="I145" s="4">
        <v>1998</v>
      </c>
      <c r="J145">
        <f aca="true" t="shared" si="162" ref="J145:O145">J19+J40+J61+J103</f>
        <v>305</v>
      </c>
      <c r="K145">
        <f t="shared" si="162"/>
        <v>510</v>
      </c>
      <c r="L145">
        <f t="shared" si="162"/>
        <v>218</v>
      </c>
      <c r="M145">
        <f t="shared" si="162"/>
        <v>1128</v>
      </c>
      <c r="N145">
        <f t="shared" si="162"/>
        <v>397</v>
      </c>
      <c r="O145">
        <f t="shared" si="162"/>
        <v>2558</v>
      </c>
      <c r="Q145" s="4">
        <v>1998</v>
      </c>
      <c r="R145">
        <f aca="true" t="shared" si="163" ref="R145:W145">R19+R40+R61+R103</f>
        <v>1</v>
      </c>
      <c r="S145">
        <f t="shared" si="163"/>
        <v>0</v>
      </c>
      <c r="T145">
        <f t="shared" si="163"/>
        <v>0</v>
      </c>
      <c r="U145">
        <f t="shared" si="163"/>
        <v>1</v>
      </c>
      <c r="V145">
        <f t="shared" si="163"/>
        <v>0</v>
      </c>
      <c r="W145">
        <f t="shared" si="163"/>
        <v>2</v>
      </c>
      <c r="Y145" s="4">
        <v>1998</v>
      </c>
      <c r="Z145">
        <f aca="true" t="shared" si="164" ref="Z145:AE145">Z19+Z40+Z61+Z103</f>
        <v>2</v>
      </c>
      <c r="AA145">
        <f t="shared" si="164"/>
        <v>0</v>
      </c>
      <c r="AB145">
        <f t="shared" si="164"/>
        <v>1</v>
      </c>
      <c r="AC145">
        <f t="shared" si="164"/>
        <v>0</v>
      </c>
      <c r="AD145">
        <f t="shared" si="164"/>
        <v>0</v>
      </c>
      <c r="AE145">
        <f t="shared" si="164"/>
        <v>3</v>
      </c>
      <c r="AG145" s="4">
        <v>1998</v>
      </c>
      <c r="AH145">
        <f aca="true" t="shared" si="165" ref="AH145:AM145">AH19+AH40+AH61+AH103</f>
        <v>18</v>
      </c>
      <c r="AI145">
        <f t="shared" si="165"/>
        <v>6</v>
      </c>
      <c r="AJ145">
        <f t="shared" si="165"/>
        <v>3</v>
      </c>
      <c r="AK145">
        <f t="shared" si="165"/>
        <v>6</v>
      </c>
      <c r="AL145">
        <f t="shared" si="165"/>
        <v>4</v>
      </c>
      <c r="AM145">
        <f t="shared" si="165"/>
        <v>37</v>
      </c>
      <c r="AO145" s="4">
        <v>1998</v>
      </c>
    </row>
    <row r="146" spans="1:41" ht="12.75">
      <c r="A146" s="4">
        <v>1999</v>
      </c>
      <c r="B146">
        <f aca="true" t="shared" si="166" ref="B146:G146">B20+B41+B62+B104</f>
        <v>841</v>
      </c>
      <c r="C146">
        <f t="shared" si="166"/>
        <v>1009</v>
      </c>
      <c r="D146">
        <f t="shared" si="166"/>
        <v>582</v>
      </c>
      <c r="E146">
        <f t="shared" si="166"/>
        <v>895</v>
      </c>
      <c r="F146">
        <f t="shared" si="166"/>
        <v>1080</v>
      </c>
      <c r="G146">
        <f t="shared" si="166"/>
        <v>4407</v>
      </c>
      <c r="I146" s="4">
        <v>1999</v>
      </c>
      <c r="J146">
        <f aca="true" t="shared" si="167" ref="J146:O146">J20+J41+J62+J104</f>
        <v>268</v>
      </c>
      <c r="K146">
        <f t="shared" si="167"/>
        <v>485</v>
      </c>
      <c r="L146">
        <f t="shared" si="167"/>
        <v>198</v>
      </c>
      <c r="M146">
        <f t="shared" si="167"/>
        <v>1033</v>
      </c>
      <c r="N146">
        <f t="shared" si="167"/>
        <v>351</v>
      </c>
      <c r="O146">
        <f t="shared" si="167"/>
        <v>2335</v>
      </c>
      <c r="Q146" s="4">
        <v>1999</v>
      </c>
      <c r="R146">
        <f aca="true" t="shared" si="168" ref="R146:W146">R20+R41+R62+R104</f>
        <v>0</v>
      </c>
      <c r="S146">
        <f t="shared" si="168"/>
        <v>0</v>
      </c>
      <c r="T146">
        <f t="shared" si="168"/>
        <v>0</v>
      </c>
      <c r="U146">
        <f t="shared" si="168"/>
        <v>0</v>
      </c>
      <c r="V146">
        <f t="shared" si="168"/>
        <v>0</v>
      </c>
      <c r="W146">
        <f t="shared" si="168"/>
        <v>0</v>
      </c>
      <c r="Y146" s="4">
        <v>1999</v>
      </c>
      <c r="Z146">
        <f aca="true" t="shared" si="169" ref="Z146:AE146">Z20+Z41+Z62+Z104</f>
        <v>1</v>
      </c>
      <c r="AA146">
        <f t="shared" si="169"/>
        <v>1</v>
      </c>
      <c r="AB146">
        <f t="shared" si="169"/>
        <v>1</v>
      </c>
      <c r="AC146">
        <f t="shared" si="169"/>
        <v>0</v>
      </c>
      <c r="AD146">
        <f t="shared" si="169"/>
        <v>2</v>
      </c>
      <c r="AE146">
        <f t="shared" si="169"/>
        <v>5</v>
      </c>
      <c r="AG146" s="4">
        <v>1999</v>
      </c>
      <c r="AH146">
        <f aca="true" t="shared" si="170" ref="AH146:AM146">AH20+AH41+AH62+AH104</f>
        <v>20</v>
      </c>
      <c r="AI146">
        <f t="shared" si="170"/>
        <v>10</v>
      </c>
      <c r="AJ146">
        <f t="shared" si="170"/>
        <v>3</v>
      </c>
      <c r="AK146">
        <f t="shared" si="170"/>
        <v>9</v>
      </c>
      <c r="AL146">
        <f t="shared" si="170"/>
        <v>11</v>
      </c>
      <c r="AM146">
        <f t="shared" si="170"/>
        <v>53</v>
      </c>
      <c r="AO146" s="4">
        <v>1999</v>
      </c>
    </row>
    <row r="147" spans="1:46" ht="12.75">
      <c r="A147" s="4" t="s">
        <v>14</v>
      </c>
      <c r="B147" s="2">
        <f>SUM(B130:B146)</f>
        <v>10298</v>
      </c>
      <c r="C147" s="2">
        <f>SUM(C130:C146)</f>
        <v>14150</v>
      </c>
      <c r="D147" s="2">
        <f>SUM(D130:D146)</f>
        <v>7092</v>
      </c>
      <c r="E147" s="2">
        <f>SUM(E130:E146)</f>
        <v>7187</v>
      </c>
      <c r="F147" s="2">
        <f>SUM(F130:F146)</f>
        <v>11527</v>
      </c>
      <c r="G147">
        <f>SUM(B147:F147)</f>
        <v>50254</v>
      </c>
      <c r="I147" s="4" t="s">
        <v>14</v>
      </c>
      <c r="J147" s="2">
        <f>SUM(J130:J146)</f>
        <v>3497</v>
      </c>
      <c r="K147" s="2">
        <f>SUM(K130:K146)</f>
        <v>6374</v>
      </c>
      <c r="L147" s="2">
        <f>SUM(L130:L146)</f>
        <v>2709</v>
      </c>
      <c r="M147" s="2">
        <f>SUM(M130:M146)</f>
        <v>8397</v>
      </c>
      <c r="N147" s="2">
        <f>SUM(N130:N146)</f>
        <v>4120</v>
      </c>
      <c r="O147">
        <f>SUM(J147:N147)</f>
        <v>25097</v>
      </c>
      <c r="Q147" s="4" t="s">
        <v>14</v>
      </c>
      <c r="R147" s="2">
        <f>SUM(R130:R146)</f>
        <v>4</v>
      </c>
      <c r="S147" s="2">
        <f>SUM(S130:S146)</f>
        <v>6</v>
      </c>
      <c r="T147" s="2">
        <f>SUM(T130:T146)</f>
        <v>2</v>
      </c>
      <c r="U147" s="2">
        <f>SUM(U130:U146)</f>
        <v>8</v>
      </c>
      <c r="V147" s="2">
        <f>SUM(V130:V146)</f>
        <v>1</v>
      </c>
      <c r="W147">
        <f>SUM(R147:V147)</f>
        <v>21</v>
      </c>
      <c r="Y147" s="4" t="s">
        <v>14</v>
      </c>
      <c r="Z147" s="2">
        <f>SUM(Z130:Z146)</f>
        <v>4</v>
      </c>
      <c r="AA147" s="2">
        <f>SUM(AA130:AA146)</f>
        <v>8</v>
      </c>
      <c r="AB147" s="2">
        <f>SUM(AB130:AB146)</f>
        <v>5</v>
      </c>
      <c r="AC147" s="2">
        <f>SUM(AC130:AC146)</f>
        <v>2</v>
      </c>
      <c r="AD147" s="2">
        <f>SUM(AD130:AD146)</f>
        <v>2</v>
      </c>
      <c r="AE147">
        <f>SUM(Z147:AD147)</f>
        <v>21</v>
      </c>
      <c r="AG147" s="4" t="s">
        <v>14</v>
      </c>
      <c r="AH147" s="2">
        <f>SUM(AH130:AH146)</f>
        <v>85</v>
      </c>
      <c r="AI147" s="2">
        <f>SUM(AI130:AI146)</f>
        <v>42</v>
      </c>
      <c r="AJ147" s="2">
        <f>SUM(AJ130:AJ146)</f>
        <v>25</v>
      </c>
      <c r="AK147" s="2">
        <f>SUM(AK130:AK146)</f>
        <v>50</v>
      </c>
      <c r="AL147" s="2">
        <f>SUM(AL130:AL146)</f>
        <v>43</v>
      </c>
      <c r="AM147">
        <f>SUM(AH147:AL147)</f>
        <v>245</v>
      </c>
      <c r="AO147" s="4" t="s">
        <v>14</v>
      </c>
      <c r="AP147" s="2"/>
      <c r="AQ147" s="2"/>
      <c r="AR147" s="2"/>
      <c r="AS147" s="2"/>
      <c r="AT147" s="2"/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AP1:AU1"/>
    <mergeCell ref="AP2:AU2"/>
    <mergeCell ref="Z1:AE1"/>
    <mergeCell ref="Z2:AE2"/>
    <mergeCell ref="AH1:AM1"/>
    <mergeCell ref="AH2:AM2"/>
    <mergeCell ref="B1:G1"/>
    <mergeCell ref="B2:G2"/>
    <mergeCell ref="R1:W1"/>
    <mergeCell ref="R2:W2"/>
    <mergeCell ref="J1:O1"/>
    <mergeCell ref="J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2"/>
  <sheetViews>
    <sheetView workbookViewId="0" topLeftCell="A1">
      <selection activeCell="A1" sqref="A1"/>
    </sheetView>
  </sheetViews>
  <sheetFormatPr defaultColWidth="9.140625" defaultRowHeight="12.75"/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2"/>
      <c r="O1" s="2"/>
      <c r="P1" s="2"/>
      <c r="R1" s="2"/>
    </row>
    <row r="2" spans="1:19" ht="12.75">
      <c r="A2" s="2"/>
      <c r="B2" s="2"/>
      <c r="C2" s="2"/>
      <c r="D2" s="2"/>
      <c r="E2" s="2"/>
      <c r="F2" s="2"/>
      <c r="G2" s="2"/>
      <c r="H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2"/>
      <c r="G3" s="2"/>
      <c r="H3" s="2"/>
      <c r="N3" s="2"/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Q4" s="2"/>
      <c r="S4" s="2"/>
    </row>
    <row r="5" spans="1:19" ht="12.75">
      <c r="A5" s="2"/>
      <c r="B5" s="2"/>
      <c r="C5" s="2"/>
      <c r="D5" s="2"/>
      <c r="E5" s="2"/>
      <c r="F5" s="2"/>
      <c r="G5" s="2"/>
      <c r="H5" s="2"/>
      <c r="S5" s="2"/>
    </row>
    <row r="6" spans="1:19" ht="12.75">
      <c r="A6" s="2"/>
      <c r="B6" s="2"/>
      <c r="C6" s="2"/>
      <c r="D6" s="2"/>
      <c r="E6" s="2"/>
      <c r="F6" s="2"/>
      <c r="G6" s="2"/>
      <c r="H6" s="2"/>
      <c r="Q6" s="2"/>
      <c r="S6" s="2"/>
    </row>
    <row r="7" spans="1:19" ht="12.75">
      <c r="A7" s="2"/>
      <c r="B7" s="2"/>
      <c r="C7" s="2"/>
      <c r="D7" s="2"/>
      <c r="E7" s="2"/>
      <c r="F7" s="2"/>
      <c r="G7" s="2"/>
      <c r="H7" s="2"/>
      <c r="I7" s="2"/>
      <c r="J7" s="2"/>
      <c r="Q7" s="2"/>
      <c r="S7" s="2"/>
    </row>
    <row r="8" spans="1:19" ht="12.75">
      <c r="A8" s="2"/>
      <c r="B8" s="2"/>
      <c r="C8" s="2"/>
      <c r="D8" s="2"/>
      <c r="E8" s="2"/>
      <c r="F8" s="2"/>
      <c r="G8" s="2"/>
      <c r="H8" s="2"/>
      <c r="I8" s="2"/>
      <c r="J8" s="2"/>
      <c r="Q8" s="2"/>
      <c r="S8" s="2"/>
    </row>
    <row r="9" spans="1:19" ht="12.75">
      <c r="A9" s="2"/>
      <c r="B9" s="2"/>
      <c r="C9" s="2"/>
      <c r="D9" s="2"/>
      <c r="E9" s="2"/>
      <c r="F9" s="2"/>
      <c r="G9" s="2"/>
      <c r="H9" s="2"/>
      <c r="I9" s="2"/>
      <c r="J9" s="2"/>
      <c r="Q9" s="2"/>
      <c r="S9" s="2"/>
    </row>
    <row r="10" spans="1:19" ht="12.75">
      <c r="A10" s="2"/>
      <c r="B10" s="2"/>
      <c r="C10" s="2"/>
      <c r="D10" s="2"/>
      <c r="E10" s="2"/>
      <c r="F10" s="2"/>
      <c r="G10" s="2"/>
      <c r="H10" s="2"/>
      <c r="I10" s="2"/>
      <c r="J10" s="2"/>
      <c r="Q10" s="2"/>
      <c r="S10" s="2"/>
    </row>
    <row r="11" spans="1:19" ht="12.75">
      <c r="A11" s="2"/>
      <c r="B11" s="2"/>
      <c r="C11" s="2"/>
      <c r="D11" s="2"/>
      <c r="E11" s="2"/>
      <c r="F11" s="2"/>
      <c r="G11" s="2"/>
      <c r="H11" s="2"/>
      <c r="I11" s="2"/>
      <c r="J11" s="2"/>
      <c r="Q11" s="2"/>
      <c r="S11" s="2"/>
    </row>
    <row r="12" spans="1:19" ht="12.75">
      <c r="A12" s="2"/>
      <c r="B12" s="2"/>
      <c r="C12" s="2"/>
      <c r="D12" s="2"/>
      <c r="E12" s="2"/>
      <c r="F12" s="2"/>
      <c r="G12" s="2"/>
      <c r="H12" s="2"/>
      <c r="I12" s="2"/>
      <c r="J12" s="2"/>
      <c r="Q12" s="2"/>
      <c r="S12" s="2"/>
    </row>
    <row r="13" spans="1:19" ht="12.75">
      <c r="A13" s="2"/>
      <c r="B13" s="2"/>
      <c r="C13" s="2"/>
      <c r="D13" s="2"/>
      <c r="E13" s="2"/>
      <c r="F13" s="2"/>
      <c r="G13" s="2"/>
      <c r="H13" s="2"/>
      <c r="I13" s="2"/>
      <c r="J13" s="2"/>
      <c r="L13" s="2"/>
      <c r="P13" s="2"/>
      <c r="Q13" s="2"/>
      <c r="S13" s="2"/>
    </row>
    <row r="14" spans="1:19" ht="12.75">
      <c r="A14" s="2"/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O14" s="2"/>
      <c r="P14" s="2"/>
      <c r="Q14" s="2"/>
      <c r="R14" s="2"/>
      <c r="S14" s="2"/>
    </row>
    <row r="15" spans="1:19" ht="12.75">
      <c r="A15" s="2"/>
      <c r="B15" s="2"/>
      <c r="C15" s="2"/>
      <c r="D15" s="2"/>
      <c r="E15" s="2"/>
      <c r="F15" s="2"/>
      <c r="G15" s="2"/>
      <c r="H15" s="2"/>
      <c r="I15" s="2"/>
      <c r="J15" s="2"/>
      <c r="L15" s="2"/>
      <c r="M15" s="2"/>
      <c r="O15" s="2"/>
      <c r="P15" s="2"/>
      <c r="Q15" s="2"/>
      <c r="R15" s="2"/>
      <c r="S15" s="2"/>
    </row>
    <row r="16" spans="1:19" ht="12.75">
      <c r="A16" s="2"/>
      <c r="B16" s="2"/>
      <c r="C16" s="2"/>
      <c r="D16" s="2"/>
      <c r="E16" s="2"/>
      <c r="F16" s="2"/>
      <c r="G16" s="2"/>
      <c r="H16" s="2"/>
      <c r="I16" s="2"/>
      <c r="J16" s="2"/>
      <c r="L16" s="2"/>
      <c r="M16" s="2"/>
      <c r="O16" s="2"/>
      <c r="P16" s="2"/>
      <c r="Q16" s="2"/>
      <c r="R16" s="2"/>
      <c r="S16" s="2"/>
    </row>
    <row r="17" spans="1:19" ht="12.75">
      <c r="A17" s="2"/>
      <c r="B17" s="2"/>
      <c r="C17" s="2"/>
      <c r="D17" s="2"/>
      <c r="E17" s="2"/>
      <c r="F17" s="2"/>
      <c r="G17" s="2"/>
      <c r="H17" s="2"/>
      <c r="I17" s="2"/>
      <c r="J17" s="2"/>
      <c r="L17" s="2"/>
      <c r="M17" s="2"/>
      <c r="N17" s="2"/>
      <c r="O17" s="2"/>
      <c r="P17" s="2"/>
      <c r="Q17" s="2"/>
      <c r="R17" s="2"/>
      <c r="S17" s="2"/>
    </row>
    <row r="18" spans="3:6" ht="12.75">
      <c r="C18" s="2"/>
      <c r="F18" s="2"/>
    </row>
    <row r="19" spans="2:6" ht="12.75">
      <c r="B19" s="2"/>
      <c r="C19" s="2"/>
      <c r="F19" s="2"/>
    </row>
    <row r="20" spans="2:6" ht="12.75">
      <c r="B20" s="2"/>
      <c r="C20" s="2"/>
      <c r="D20" s="2"/>
      <c r="E20" s="2"/>
      <c r="F20" s="2"/>
    </row>
    <row r="25" spans="2:8" ht="12.75">
      <c r="B25" s="2"/>
      <c r="D25" s="2"/>
      <c r="H25" s="2"/>
    </row>
    <row r="26" spans="2:8" ht="12.75">
      <c r="B26" s="2"/>
      <c r="D26" s="2"/>
      <c r="H26" s="2"/>
    </row>
    <row r="27" spans="2:7" ht="12.75">
      <c r="B27" s="2"/>
      <c r="C27" s="2"/>
      <c r="D27" s="2"/>
      <c r="G27" s="2"/>
    </row>
    <row r="28" spans="2:8" ht="12.75">
      <c r="B28" s="2"/>
      <c r="C28" s="2"/>
      <c r="D28" s="2"/>
      <c r="G28" s="2"/>
      <c r="H28" s="2"/>
    </row>
    <row r="29" spans="2:8" ht="12.75">
      <c r="B29" s="2"/>
      <c r="C29" s="2"/>
      <c r="D29" s="2"/>
      <c r="G29" s="2"/>
      <c r="H29" s="2"/>
    </row>
    <row r="30" spans="2:8" ht="12.75">
      <c r="B30" s="2"/>
      <c r="C30" s="2"/>
      <c r="D30" s="2"/>
      <c r="G30" s="2"/>
      <c r="H30" s="2"/>
    </row>
    <row r="31" spans="2:8" ht="12.75">
      <c r="B31" s="2"/>
      <c r="C31" s="2"/>
      <c r="D31" s="2"/>
      <c r="F31" s="2"/>
      <c r="G31" s="2"/>
      <c r="H31" s="2"/>
    </row>
    <row r="32" spans="2:8" ht="12.75">
      <c r="B32" s="2"/>
      <c r="C32" s="2"/>
      <c r="D32" s="2"/>
      <c r="F32" s="2"/>
      <c r="G32" s="2"/>
      <c r="H32" s="2"/>
    </row>
    <row r="33" spans="2:8" ht="12.75">
      <c r="B33" s="2"/>
      <c r="C33" s="2"/>
      <c r="D33" s="2"/>
      <c r="F33" s="2"/>
      <c r="G33" s="2"/>
      <c r="H33" s="2"/>
    </row>
    <row r="34" spans="2:8" ht="12.75">
      <c r="B34" s="2"/>
      <c r="C34" s="2"/>
      <c r="D34" s="2"/>
      <c r="F34" s="2"/>
      <c r="G34" s="2"/>
      <c r="H34" s="2"/>
    </row>
    <row r="35" spans="2:8" ht="12.75">
      <c r="B35" s="2"/>
      <c r="C35" s="2"/>
      <c r="D35" s="2"/>
      <c r="F35" s="2"/>
      <c r="G35" s="2"/>
      <c r="H35" s="2"/>
    </row>
    <row r="36" spans="2:7" ht="12.75">
      <c r="B36" s="2"/>
      <c r="C36" s="2"/>
      <c r="D36" s="2"/>
      <c r="F36" s="2"/>
      <c r="G36" s="2"/>
    </row>
    <row r="37" spans="2:8" ht="12.75">
      <c r="B37" s="2"/>
      <c r="C37" s="2"/>
      <c r="D37" s="2"/>
      <c r="F37" s="2"/>
      <c r="G37" s="2"/>
      <c r="H37" s="2"/>
    </row>
    <row r="38" spans="2:8" ht="12.75">
      <c r="B38" s="2"/>
      <c r="C38" s="2"/>
      <c r="D38" s="2"/>
      <c r="F38" s="2"/>
      <c r="G38" s="2"/>
      <c r="H38" s="2"/>
    </row>
    <row r="39" spans="2:8" ht="12.75">
      <c r="B39" s="2"/>
      <c r="C39" s="2"/>
      <c r="D39" s="2"/>
      <c r="F39" s="2"/>
      <c r="G39" s="2"/>
      <c r="H39" s="2"/>
    </row>
    <row r="40" spans="2:8" ht="12.75">
      <c r="B40" s="2"/>
      <c r="C40" s="2"/>
      <c r="D40" s="2"/>
      <c r="F40" s="2"/>
      <c r="G40" s="2"/>
      <c r="H40" s="2"/>
    </row>
    <row r="41" spans="2:8" ht="12.75">
      <c r="B41" s="2"/>
      <c r="C41" s="2"/>
      <c r="D41" s="2"/>
      <c r="E41" s="2"/>
      <c r="F41" s="2"/>
      <c r="G41" s="2"/>
      <c r="H41" s="2"/>
    </row>
    <row r="42" spans="2:8" ht="12.75">
      <c r="B42" s="2"/>
      <c r="C42" s="2"/>
      <c r="D42" s="2"/>
      <c r="G42" s="2"/>
      <c r="H42" s="2"/>
    </row>
    <row r="43" spans="2:8" ht="12.75">
      <c r="B43" s="2"/>
      <c r="C43" s="2"/>
      <c r="D43" s="2"/>
      <c r="F43" s="2"/>
      <c r="G43" s="2"/>
      <c r="H43" s="2"/>
    </row>
    <row r="49" spans="5:7" ht="12.75">
      <c r="E49" s="2"/>
      <c r="F49" s="2"/>
      <c r="G49" s="2"/>
    </row>
    <row r="50" spans="5:7" ht="12.75">
      <c r="E50" s="2"/>
      <c r="F50" s="2"/>
      <c r="G50" s="2"/>
    </row>
    <row r="51" spans="5:7" ht="12.75">
      <c r="E51" s="2"/>
      <c r="F51" s="2"/>
      <c r="G51" s="2"/>
    </row>
    <row r="52" spans="2:7" ht="12.75">
      <c r="B52" s="2"/>
      <c r="E52" s="2"/>
      <c r="F52" s="2"/>
      <c r="G52" s="2"/>
    </row>
    <row r="53" spans="2:7" ht="12.75">
      <c r="B53" s="2"/>
      <c r="C53" s="2"/>
      <c r="D53" s="2"/>
      <c r="E53" s="2"/>
      <c r="F53" s="2"/>
      <c r="G53" s="2"/>
    </row>
    <row r="54" spans="3:7" ht="12.75">
      <c r="C54" s="2"/>
      <c r="D54" s="2"/>
      <c r="E54" s="2"/>
      <c r="F54" s="2"/>
      <c r="G54" s="2"/>
    </row>
    <row r="55" spans="2:7" ht="12.75">
      <c r="B55" s="2"/>
      <c r="C55" s="2"/>
      <c r="D55" s="2"/>
      <c r="E55" s="2"/>
      <c r="F55" s="2"/>
      <c r="G55" s="2"/>
    </row>
    <row r="56" spans="2:7" ht="12.75">
      <c r="B56" s="2"/>
      <c r="C56" s="2"/>
      <c r="D56" s="2"/>
      <c r="E56" s="2"/>
      <c r="F56" s="2"/>
      <c r="G56" s="2"/>
    </row>
    <row r="57" spans="2:7" ht="12.75">
      <c r="B57" s="2"/>
      <c r="C57" s="2"/>
      <c r="D57" s="2"/>
      <c r="E57" s="2"/>
      <c r="F57" s="2"/>
      <c r="G57" s="2"/>
    </row>
    <row r="58" spans="2:7" ht="12.75">
      <c r="B58" s="2"/>
      <c r="C58" s="2"/>
      <c r="D58" s="2"/>
      <c r="E58" s="2"/>
      <c r="F58" s="2"/>
      <c r="G58" s="2"/>
    </row>
    <row r="59" spans="2:7" ht="12.75">
      <c r="B59" s="2"/>
      <c r="C59" s="2"/>
      <c r="D59" s="2"/>
      <c r="E59" s="2"/>
      <c r="F59" s="2"/>
      <c r="G59" s="2"/>
    </row>
    <row r="60" spans="2:7" ht="12.75">
      <c r="B60" s="2"/>
      <c r="C60" s="2"/>
      <c r="D60" s="2"/>
      <c r="E60" s="2"/>
      <c r="F60" s="2"/>
      <c r="G60" s="2"/>
    </row>
    <row r="61" spans="2:7" ht="12.75">
      <c r="B61" s="2"/>
      <c r="C61" s="2"/>
      <c r="D61" s="2"/>
      <c r="E61" s="2"/>
      <c r="F61" s="2"/>
      <c r="G61" s="2"/>
    </row>
    <row r="62" spans="2:7" ht="12.75">
      <c r="B62" s="2"/>
      <c r="C62" s="2"/>
      <c r="D62" s="2"/>
      <c r="E62" s="2"/>
      <c r="F62" s="2"/>
      <c r="G62" s="2"/>
    </row>
    <row r="63" spans="2:8" ht="12.75">
      <c r="B63" s="2"/>
      <c r="C63" s="2"/>
      <c r="D63" s="2"/>
      <c r="E63" s="2"/>
      <c r="F63" s="2"/>
      <c r="G63" s="2"/>
      <c r="H63" s="2"/>
    </row>
    <row r="64" spans="2:8" ht="12.75">
      <c r="B64" s="2"/>
      <c r="C64" s="2"/>
      <c r="D64" s="2"/>
      <c r="E64" s="2"/>
      <c r="F64" s="2"/>
      <c r="G64" s="2"/>
      <c r="H64" s="2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4" ht="12.75">
      <c r="B70" s="2"/>
      <c r="C70" s="2"/>
      <c r="D70" s="2"/>
    </row>
    <row r="73" spans="2:3" ht="12.75">
      <c r="B73" s="2"/>
      <c r="C73" s="2"/>
    </row>
    <row r="74" ht="12.75">
      <c r="C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5" ht="12.75">
      <c r="B79" s="2"/>
      <c r="C79" s="2"/>
      <c r="D79" s="2"/>
      <c r="E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2:6" ht="12.75">
      <c r="B90" s="2"/>
      <c r="C90" s="2"/>
      <c r="D90" s="2"/>
      <c r="E90" s="2"/>
      <c r="F90" s="2"/>
    </row>
    <row r="91" spans="2:6" ht="12.75">
      <c r="B91" s="2"/>
      <c r="C91" s="2"/>
      <c r="D91" s="2"/>
      <c r="E91" s="2"/>
      <c r="F91" s="2"/>
    </row>
    <row r="92" spans="3:4" ht="12.75">
      <c r="C92" s="2"/>
      <c r="D92" s="2"/>
    </row>
    <row r="93" spans="3:4" ht="12.75">
      <c r="C93" s="2"/>
      <c r="D93" s="2"/>
    </row>
    <row r="94" spans="3:4" ht="12.75">
      <c r="C94" s="2"/>
      <c r="D94" s="2"/>
    </row>
    <row r="95" spans="3:4" ht="12.75">
      <c r="C95" s="2"/>
      <c r="D95" s="2"/>
    </row>
    <row r="96" ht="12.75">
      <c r="C96" s="2"/>
    </row>
    <row r="97" ht="12.75">
      <c r="C97" s="2"/>
    </row>
    <row r="100" ht="12.75">
      <c r="C100" s="2"/>
    </row>
    <row r="101" spans="3:4" ht="12.75">
      <c r="C101" s="2"/>
      <c r="D101" s="2"/>
    </row>
    <row r="102" spans="3:4" ht="12.75">
      <c r="C102" s="2"/>
      <c r="D102" s="2"/>
    </row>
    <row r="103" spans="3:4" ht="12.75">
      <c r="C103" s="2"/>
      <c r="D103" s="2"/>
    </row>
    <row r="104" spans="3:4" ht="12.75">
      <c r="C104" s="2"/>
      <c r="D104" s="2"/>
    </row>
    <row r="105" spans="4:5" ht="12.75">
      <c r="D105" s="2"/>
      <c r="E105" s="2"/>
    </row>
    <row r="106" spans="4:5" ht="12.75">
      <c r="D106" s="2"/>
      <c r="E106" s="2"/>
    </row>
    <row r="107" spans="3:5" ht="12.75">
      <c r="C107" s="2"/>
      <c r="D107" s="2"/>
      <c r="E107" s="2"/>
    </row>
    <row r="108" spans="3:5" ht="12.75">
      <c r="C108" s="2"/>
      <c r="D108" s="2"/>
      <c r="E108" s="2"/>
    </row>
    <row r="109" spans="3:5" ht="12.75">
      <c r="C109" s="2"/>
      <c r="D109" s="2"/>
      <c r="E109" s="2"/>
    </row>
    <row r="110" spans="3:5" ht="12.75">
      <c r="C110" s="2"/>
      <c r="D110" s="2"/>
      <c r="E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3:5" ht="12.75">
      <c r="C113" s="2"/>
      <c r="D113" s="2"/>
      <c r="E113" s="2"/>
    </row>
    <row r="114" spans="3:5" ht="12.75">
      <c r="C114" s="2"/>
      <c r="D114" s="2"/>
      <c r="E114" s="2"/>
    </row>
    <row r="115" spans="3:5" ht="12.75">
      <c r="C115" s="2"/>
      <c r="D115" s="2"/>
      <c r="E115" s="2"/>
    </row>
    <row r="116" spans="3:5" ht="12.75">
      <c r="C116" s="2"/>
      <c r="D116" s="2"/>
      <c r="E116" s="2"/>
    </row>
    <row r="117" spans="2:6" ht="12.75">
      <c r="B117" s="2"/>
      <c r="C117" s="2"/>
      <c r="D117" s="2"/>
      <c r="E117" s="2"/>
      <c r="F117" s="2"/>
    </row>
    <row r="118" spans="2:5" ht="12.75">
      <c r="B118" s="2"/>
      <c r="C118" s="2"/>
      <c r="D118" s="2"/>
      <c r="E118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3:5" ht="12.75">
      <c r="C122" s="2"/>
      <c r="E122" s="2"/>
    </row>
    <row r="123" spans="3:5" ht="12.75">
      <c r="C123" s="2"/>
      <c r="E123" s="2"/>
    </row>
    <row r="127" spans="2:4" ht="12.75">
      <c r="B127" s="2"/>
      <c r="C127" s="2"/>
      <c r="D127" s="2"/>
    </row>
    <row r="128" spans="3:4" ht="12.75">
      <c r="C128" s="2"/>
      <c r="D128" s="2"/>
    </row>
    <row r="129" spans="2:4" ht="12.75">
      <c r="B129" s="2"/>
      <c r="C129" s="2"/>
      <c r="D129" s="2"/>
    </row>
    <row r="130" spans="3:4" ht="12.75">
      <c r="C130" s="2"/>
      <c r="D130" s="2"/>
    </row>
    <row r="131" spans="2:4" ht="12.75">
      <c r="B131" s="2"/>
      <c r="C131" s="2"/>
      <c r="D131" s="2"/>
    </row>
    <row r="132" spans="2:6" ht="12.75">
      <c r="B132" s="2"/>
      <c r="C132" s="2"/>
      <c r="D132" s="2"/>
      <c r="E132" s="2"/>
      <c r="F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6" ht="12.75">
      <c r="B138" s="2"/>
      <c r="C138" s="2"/>
      <c r="D138" s="2"/>
      <c r="E138" s="2"/>
      <c r="F138" s="2"/>
    </row>
    <row r="139" spans="2:6" ht="12.75">
      <c r="B139" s="2"/>
      <c r="C139" s="2"/>
      <c r="D139" s="2"/>
      <c r="E139" s="2"/>
      <c r="F139" s="2"/>
    </row>
    <row r="140" spans="2:6" ht="12.75">
      <c r="B140" s="2"/>
      <c r="C140" s="2"/>
      <c r="D140" s="2"/>
      <c r="E140" s="2"/>
      <c r="F140" s="2"/>
    </row>
    <row r="141" spans="2:6" ht="12.75">
      <c r="B141" s="2"/>
      <c r="C141" s="2"/>
      <c r="D141" s="2"/>
      <c r="E141" s="2"/>
      <c r="F141" s="2"/>
    </row>
    <row r="142" spans="2:6" ht="12.75">
      <c r="B142" s="2"/>
      <c r="C142" s="2"/>
      <c r="D142" s="2"/>
      <c r="E142" s="2"/>
      <c r="F142" s="2"/>
    </row>
    <row r="143" spans="2:6" ht="12.75">
      <c r="B143" s="2"/>
      <c r="C143" s="2"/>
      <c r="D143" s="2"/>
      <c r="E143" s="2"/>
      <c r="F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301" spans="2:6" ht="12.75">
      <c r="B301" s="2"/>
      <c r="C301" s="2"/>
      <c r="E301" s="2"/>
      <c r="F301" s="2"/>
    </row>
    <row r="322" ht="12.75">
      <c r="C32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2003-05-14T22:01:27Z</dcterms:modified>
  <cp:category/>
  <cp:version/>
  <cp:contentType/>
  <cp:contentStatus/>
</cp:coreProperties>
</file>