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activeTab="46"/>
  </bookViews>
  <sheets>
    <sheet name="BW_POP_RATIO" sheetId="1" r:id="rId1"/>
    <sheet name="POP_%_NOT_BW" sheetId="2" r:id="rId2"/>
    <sheet name="MA_NEW_V" sheetId="3" r:id="rId3"/>
    <sheet name="MA_NEW_V_PC" sheetId="4" r:id="rId4"/>
    <sheet name="MA_NEW_R" sheetId="5" r:id="rId5"/>
    <sheet name="MA_NEW_R_PC" sheetId="6" r:id="rId6"/>
    <sheet name="MA_NEW_L" sheetId="7" r:id="rId7"/>
    <sheet name="MA_NEW_L_PC" sheetId="8" r:id="rId8"/>
    <sheet name="MA_NEW_D" sheetId="9" r:id="rId9"/>
    <sheet name="MA_NEW_D_PC" sheetId="10" r:id="rId10"/>
    <sheet name="MA_NEW_O" sheetId="11" r:id="rId11"/>
    <sheet name="MA_NEW_O_PC" sheetId="12" r:id="rId12"/>
    <sheet name="MA_NEW_T" sheetId="13" r:id="rId13"/>
    <sheet name="MA_NEW_T_PC" sheetId="14" r:id="rId14"/>
    <sheet name="MA_NEW_%" sheetId="15" r:id="rId15"/>
    <sheet name="MA_NEW_BNH_%" sheetId="16" r:id="rId16"/>
    <sheet name="MA_NEW_WNH_%" sheetId="17" r:id="rId17"/>
    <sheet name="MA_ADMIT_%" sheetId="18" r:id="rId18"/>
    <sheet name="MA_ADMIT_N" sheetId="19" r:id="rId19"/>
    <sheet name="MA_RACE_TOT" sheetId="20" r:id="rId20"/>
    <sheet name="MA_RACE_TOT_D" sheetId="21" r:id="rId21"/>
    <sheet name="MA_RACE_TOT_PC" sheetId="22" r:id="rId22"/>
    <sheet name="MA_RACE_TOT_PC_D" sheetId="23" r:id="rId23"/>
    <sheet name="MA_RACE_NEW" sheetId="24" r:id="rId24"/>
    <sheet name="MA_RACE_NEW_D" sheetId="25" r:id="rId25"/>
    <sheet name="MA_RACE_NEW_PC" sheetId="26" r:id="rId26"/>
    <sheet name="MA_RACE_NEW_PC_D" sheetId="27" r:id="rId27"/>
    <sheet name="MA_RACE_PP" sheetId="28" r:id="rId28"/>
    <sheet name="MA_RACE_PP_D" sheetId="29" r:id="rId29"/>
    <sheet name="MA_RACE_PP_PC" sheetId="30" r:id="rId30"/>
    <sheet name="MA_RACE_PP_PC_D" sheetId="31" r:id="rId31"/>
    <sheet name="MA_RACE_OTHER" sheetId="32" r:id="rId32"/>
    <sheet name="MA_RACE_OTHER_D" sheetId="33" r:id="rId33"/>
    <sheet name="MA_RACE_OTHER_PC" sheetId="34" r:id="rId34"/>
    <sheet name="MA_RACE_OTH_PC_D" sheetId="35" r:id="rId35"/>
    <sheet name="MA_RACE_PP+OTH" sheetId="36" r:id="rId36"/>
    <sheet name="MA_RACE_PP+OTH_D" sheetId="37" r:id="rId37"/>
    <sheet name="KY_RACE_PP+OTH_PC" sheetId="38" r:id="rId38"/>
    <sheet name="MA_RACE_PP+OTH_PC_D" sheetId="39" r:id="rId39"/>
    <sheet name="MA_RACE_%_TOT" sheetId="40" r:id="rId40"/>
    <sheet name="MA_RACEBAL_%_TOT" sheetId="41" r:id="rId41"/>
    <sheet name="MA_RACEBAL_TOT" sheetId="42" r:id="rId42"/>
    <sheet name="MA_RACEBAL_TOT_PC" sheetId="43" r:id="rId43"/>
    <sheet name="MA_RACEBAL_%_NEW" sheetId="44" r:id="rId44"/>
    <sheet name="MA_RACEBAL_NEW" sheetId="45" r:id="rId45"/>
    <sheet name="MA_RACEBAL_NEW_PC" sheetId="46" r:id="rId46"/>
    <sheet name="MA_Data1" sheetId="47" r:id="rId47"/>
    <sheet name="MA_Data2" sheetId="48" r:id="rId48"/>
    <sheet name="MA_Data3" sheetId="49" r:id="rId49"/>
    <sheet name="MA_Data4" sheetId="50" r:id="rId50"/>
    <sheet name="Sheet1" sheetId="51" r:id="rId51"/>
  </sheets>
  <definedNames/>
  <calcPr fullCalcOnLoad="1"/>
</workbook>
</file>

<file path=xl/sharedStrings.xml><?xml version="1.0" encoding="utf-8"?>
<sst xmlns="http://schemas.openxmlformats.org/spreadsheetml/2006/main" count="1284" uniqueCount="77">
  <si>
    <t>-------------</t>
  </si>
  <si>
    <t>Pending</t>
  </si>
  <si>
    <t>Admission</t>
  </si>
  <si>
    <t>Type,</t>
  </si>
  <si>
    <t>Hispanic an</t>
  </si>
  <si>
    <t>d Offense C</t>
  </si>
  <si>
    <t>ategory, Aggr</t>
  </si>
  <si>
    <t>egated</t>
  </si>
  <si>
    <t>and Year</t>
  </si>
  <si>
    <t>Burglary/R</t>
  </si>
  <si>
    <t>Larceny/Th</t>
  </si>
  <si>
    <t>Other, NK</t>
  </si>
  <si>
    <t>H -----------</t>
  </si>
  <si>
    <t>Asian/PI, N</t>
  </si>
  <si>
    <t>Race/Hisp N</t>
  </si>
  <si>
    <t>K -----------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</si>
  <si>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</si>
  <si>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</si>
  <si>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</si>
  <si>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</si>
  <si>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</si>
  <si>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</si>
  <si>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</si>
  <si>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</si>
  <si>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</si>
  <si>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</si>
  <si>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</si>
  <si>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</si>
  <si>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</si>
  <si>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</si>
  <si>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</si>
  <si>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</si>
  <si>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</si>
  <si>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</si>
  <si>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</si>
  <si>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</si>
  <si>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</si>
  <si>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</si>
  <si>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</si>
  <si>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</si>
  <si>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</si>
  <si>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</si>
  <si>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</si>
  <si>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</si>
  <si>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</si>
  <si>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</si>
  <si>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</si>
  <si>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</si>
  <si>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</si>
  <si>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</si>
  <si>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</si>
  <si>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</si>
  <si>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</si>
  <si>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Aggregated</t>
  </si>
  <si>
    <t>-----------</t>
  </si>
  <si>
    <t>MASSACHUSETTS</t>
  </si>
  <si>
    <t>------------</t>
  </si>
  <si>
    <t>___________</t>
  </si>
  <si>
    <t>Race /</t>
  </si>
  <si>
    <t>Amerind, N</t>
  </si>
  <si>
    <t>t</t>
  </si>
  <si>
    <t>---------</t>
  </si>
  <si>
    <t>----------</t>
  </si>
  <si>
    <t>_________</t>
  </si>
  <si>
    <t>__________</t>
  </si>
  <si>
    <t>______________________________</t>
  </si>
  <si>
    <t>MA: table</t>
  </si>
  <si>
    <t>ear racehi</t>
  </si>
  <si>
    <t>sp if admit</t>
  </si>
  <si>
    <t>type_2==1 &amp; racehisp&lt;3 &amp; off==2 [fw=freq], col</t>
  </si>
  <si>
    <t>R</t>
  </si>
  <si>
    <t>ace / Hispa</t>
  </si>
  <si>
    <t>nic</t>
  </si>
  <si>
    <t>type_2==1 &amp; racehisp&lt;3 &amp; off==3 [fw=freq], col</t>
  </si>
  <si>
    <t>type_2==1 &amp; racehisp&lt;3 &amp; off==4 [fw=freq], col</t>
  </si>
  <si>
    <t>type_2==1 &amp; racehisp&lt;3 &amp; off==5 [fw=freq], col</t>
  </si>
  <si>
    <t>type_2==1 &amp; racehisp&lt;3 [fw=freq], col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</si>
</sst>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_(* #,##0.000_);_(* \(#,##0.000\);_(* &quot;-&quot;??_);_(@_)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0.75"/>
      <name val="Arial"/>
      <family val="2"/>
    </font>
    <font>
      <b/>
      <sz val="10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color indexed="39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075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MA_Data2!$AA$110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MA_Data2!$AA$111:$AA$127</c:f>
              <c:numCache>
                <c:ptCount val="17"/>
                <c:pt idx="0">
                  <c:v>91.07235508145394</c:v>
                </c:pt>
                <c:pt idx="1">
                  <c:v>90.63602806474478</c:v>
                </c:pt>
                <c:pt idx="2">
                  <c:v>90.19218470300297</c:v>
                </c:pt>
                <c:pt idx="3">
                  <c:v>89.75211170347667</c:v>
                </c:pt>
                <c:pt idx="4">
                  <c:v>89.31568007324411</c:v>
                </c:pt>
                <c:pt idx="5">
                  <c:v>88.86190258878402</c:v>
                </c:pt>
                <c:pt idx="6">
                  <c:v>88.40046978755662</c:v>
                </c:pt>
                <c:pt idx="7">
                  <c:v>88.0087673942257</c:v>
                </c:pt>
                <c:pt idx="9">
                  <c:v>87.17708627750783</c:v>
                </c:pt>
                <c:pt idx="10">
                  <c:v>86.77317679063512</c:v>
                </c:pt>
                <c:pt idx="11">
                  <c:v>86.4433546574632</c:v>
                </c:pt>
                <c:pt idx="12">
                  <c:v>86.10365477988266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MA_Data2!$AB$111:$AB$127</c:f>
              <c:numCache>
                <c:ptCount val="17"/>
                <c:pt idx="0">
                  <c:v>4.214081666541079</c:v>
                </c:pt>
                <c:pt idx="1">
                  <c:v>4.2815343156222285</c:v>
                </c:pt>
                <c:pt idx="2">
                  <c:v>4.35728510092847</c:v>
                </c:pt>
                <c:pt idx="3">
                  <c:v>4.4236882144930645</c:v>
                </c:pt>
                <c:pt idx="4">
                  <c:v>4.48369150870709</c:v>
                </c:pt>
                <c:pt idx="5">
                  <c:v>4.544489964780872</c:v>
                </c:pt>
                <c:pt idx="6">
                  <c:v>4.607192936230412</c:v>
                </c:pt>
                <c:pt idx="7">
                  <c:v>4.643555446856644</c:v>
                </c:pt>
                <c:pt idx="9">
                  <c:v>4.875486237197324</c:v>
                </c:pt>
                <c:pt idx="10">
                  <c:v>4.967389156070888</c:v>
                </c:pt>
                <c:pt idx="11">
                  <c:v>5.025523298922033</c:v>
                </c:pt>
                <c:pt idx="12">
                  <c:v>5.062900681008226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MA_Data2!$AF$111:$AF$127</c:f>
              <c:numCache>
                <c:ptCount val="17"/>
                <c:pt idx="0">
                  <c:v>4.7135632520049855</c:v>
                </c:pt>
                <c:pt idx="1">
                  <c:v>5.0824376196329935</c:v>
                </c:pt>
                <c:pt idx="2">
                  <c:v>5.450530196068565</c:v>
                </c:pt>
                <c:pt idx="3">
                  <c:v>5.824200082030264</c:v>
                </c:pt>
                <c:pt idx="4">
                  <c:v>6.2006284180488</c:v>
                </c:pt>
                <c:pt idx="5">
                  <c:v>6.593607446435109</c:v>
                </c:pt>
                <c:pt idx="6">
                  <c:v>6.992337276212972</c:v>
                </c:pt>
                <c:pt idx="7">
                  <c:v>7.347677158917656</c:v>
                </c:pt>
                <c:pt idx="9">
                  <c:v>7.94742748529485</c:v>
                </c:pt>
                <c:pt idx="10">
                  <c:v>8.259434053293994</c:v>
                </c:pt>
                <c:pt idx="11">
                  <c:v>8.531122043614765</c:v>
                </c:pt>
                <c:pt idx="12">
                  <c:v>8.833444539109113</c:v>
                </c:pt>
              </c:numCache>
            </c:numRef>
          </c:yVal>
          <c:smooth val="0"/>
        </c:ser>
        <c:axId val="54923015"/>
        <c:axId val="24545088"/>
      </c:scatterChart>
      <c:scatterChart>
        <c:scatterStyle val="lineMarker"/>
        <c:varyColors val="0"/>
        <c:ser>
          <c:idx val="0"/>
          <c:order val="0"/>
          <c:tx>
            <c:strRef>
              <c:f>MA_Data2!$AG$110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MA_Data2!$AG$111:$AG$127</c:f>
              <c:numCache>
                <c:ptCount val="17"/>
                <c:pt idx="0">
                  <c:v>0.0462717985361426</c:v>
                </c:pt>
                <c:pt idx="1">
                  <c:v>0.04723876814817795</c:v>
                </c:pt>
                <c:pt idx="2">
                  <c:v>0.04831111603823245</c:v>
                </c:pt>
                <c:pt idx="3">
                  <c:v>0.04928784549502368</c:v>
                </c:pt>
                <c:pt idx="4">
                  <c:v>0.05020049676641548</c:v>
                </c:pt>
                <c:pt idx="5">
                  <c:v>0.05114103831211992</c:v>
                </c:pt>
                <c:pt idx="6">
                  <c:v>0.052117290182986414</c:v>
                </c:pt>
                <c:pt idx="7">
                  <c:v>0.052762418840117856</c:v>
                </c:pt>
                <c:pt idx="9">
                  <c:v>0.05592623526871908</c:v>
                </c:pt>
                <c:pt idx="10">
                  <c:v>0.05724567590807608</c:v>
                </c:pt>
                <c:pt idx="11">
                  <c:v>0.058136606553921465</c:v>
                </c:pt>
                <c:pt idx="12">
                  <c:v>0.05880006712782564</c:v>
                </c:pt>
              </c:numCache>
            </c:numRef>
          </c:yVal>
          <c:smooth val="0"/>
        </c:ser>
        <c:axId val="19579201"/>
        <c:axId val="41995082"/>
      </c:scatterChart>
      <c:valAx>
        <c:axId val="5492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4545088"/>
        <c:crosses val="autoZero"/>
        <c:crossBetween val="midCat"/>
        <c:dispUnits/>
        <c:majorUnit val="1"/>
      </c:valAx>
      <c:valAx>
        <c:axId val="2454508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923015"/>
        <c:crosses val="autoZero"/>
        <c:crossBetween val="midCat"/>
        <c:dispUnits/>
        <c:majorUnit val="10"/>
      </c:valAx>
      <c:valAx>
        <c:axId val="19579201"/>
        <c:scaling>
          <c:orientation val="minMax"/>
        </c:scaling>
        <c:axPos val="b"/>
        <c:delete val="1"/>
        <c:majorTickMark val="in"/>
        <c:minorTickMark val="none"/>
        <c:tickLblPos val="nextTo"/>
        <c:crossAx val="41995082"/>
        <c:crosses val="max"/>
        <c:crossBetween val="midCat"/>
        <c:dispUnits/>
      </c:valAx>
      <c:valAx>
        <c:axId val="41995082"/>
        <c:scaling>
          <c:orientation val="minMax"/>
          <c:max val="0.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579201"/>
        <c:crosses val="max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MA_Data3!$L$65:$L$81</c:f>
              <c:numCache>
                <c:ptCount val="17"/>
                <c:pt idx="0">
                  <c:v>1.287473526325615</c:v>
                </c:pt>
                <c:pt idx="1">
                  <c:v>1.7945348291820076</c:v>
                </c:pt>
                <c:pt idx="2">
                  <c:v>2.432137701980552</c:v>
                </c:pt>
                <c:pt idx="3">
                  <c:v>3.359887137993396</c:v>
                </c:pt>
                <c:pt idx="4">
                  <c:v>5.036706650320322</c:v>
                </c:pt>
                <c:pt idx="5">
                  <c:v>4.516429641929931</c:v>
                </c:pt>
                <c:pt idx="6">
                  <c:v>2.7079289853145623</c:v>
                </c:pt>
                <c:pt idx="7">
                  <c:v>0.0755151264349762</c:v>
                </c:pt>
                <c:pt idx="9">
                  <c:v>3.598130197192846</c:v>
                </c:pt>
                <c:pt idx="10">
                  <c:v>2.9525473869476313</c:v>
                </c:pt>
                <c:pt idx="11">
                  <c:v>2.4742491085510623</c:v>
                </c:pt>
                <c:pt idx="12">
                  <c:v>2.452158013997224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MA_Data3!$M$65:$M$81</c:f>
              <c:numCache>
                <c:ptCount val="17"/>
                <c:pt idx="0">
                  <c:v>8.183573930406887</c:v>
                </c:pt>
                <c:pt idx="1">
                  <c:v>10.396880935719285</c:v>
                </c:pt>
                <c:pt idx="2">
                  <c:v>17.56159240714796</c:v>
                </c:pt>
                <c:pt idx="3">
                  <c:v>24.893055603426816</c:v>
                </c:pt>
                <c:pt idx="4">
                  <c:v>36.450132836308846</c:v>
                </c:pt>
                <c:pt idx="5">
                  <c:v>30.909626140712394</c:v>
                </c:pt>
                <c:pt idx="6">
                  <c:v>34.63890743112811</c:v>
                </c:pt>
                <c:pt idx="7">
                  <c:v>0.35780735651925005</c:v>
                </c:pt>
                <c:pt idx="9">
                  <c:v>59.88823144919254</c:v>
                </c:pt>
                <c:pt idx="10">
                  <c:v>67.98756798756799</c:v>
                </c:pt>
                <c:pt idx="11">
                  <c:v>68.95254811007334</c:v>
                </c:pt>
                <c:pt idx="12">
                  <c:v>64.83563027400385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MA_Data3!$N$65:$N$81</c:f>
              <c:numCache>
                <c:ptCount val="17"/>
                <c:pt idx="0">
                  <c:v>1.5924563893150518</c:v>
                </c:pt>
                <c:pt idx="1">
                  <c:v>2.182568814951715</c:v>
                </c:pt>
                <c:pt idx="2">
                  <c:v>3.1293742672273406</c:v>
                </c:pt>
                <c:pt idx="3">
                  <c:v>4.371357427008225</c:v>
                </c:pt>
                <c:pt idx="4">
                  <c:v>6.538295732145424</c:v>
                </c:pt>
                <c:pt idx="5">
                  <c:v>5.800534651749506</c:v>
                </c:pt>
                <c:pt idx="6">
                  <c:v>4.289650039625642</c:v>
                </c:pt>
                <c:pt idx="7">
                  <c:v>0.08966306771067951</c:v>
                </c:pt>
                <c:pt idx="9">
                  <c:v>6.579487550358909</c:v>
                </c:pt>
                <c:pt idx="10">
                  <c:v>6.473936782823359</c:v>
                </c:pt>
                <c:pt idx="11">
                  <c:v>6.126729033626316</c:v>
                </c:pt>
                <c:pt idx="12">
                  <c:v>5.9166008965007375</c:v>
                </c:pt>
              </c:numCache>
            </c:numRef>
          </c:yVal>
          <c:smooth val="1"/>
        </c:ser>
        <c:axId val="30930835"/>
        <c:axId val="9942060"/>
      </c:scatterChart>
      <c:valAx>
        <c:axId val="30930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942060"/>
        <c:crossesAt val="0"/>
        <c:crossBetween val="midCat"/>
        <c:dispUnits/>
        <c:majorUnit val="1"/>
      </c:valAx>
      <c:valAx>
        <c:axId val="99420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93083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MA_Data1!$N$5:$N$21</c:f>
              <c:numCache>
                <c:ptCount val="17"/>
                <c:pt idx="0">
                  <c:v>196</c:v>
                </c:pt>
                <c:pt idx="1">
                  <c:v>235</c:v>
                </c:pt>
                <c:pt idx="2">
                  <c:v>269</c:v>
                </c:pt>
                <c:pt idx="3">
                  <c:v>197</c:v>
                </c:pt>
                <c:pt idx="4">
                  <c:v>221</c:v>
                </c:pt>
                <c:pt idx="5">
                  <c:v>182</c:v>
                </c:pt>
                <c:pt idx="6">
                  <c:v>129</c:v>
                </c:pt>
                <c:pt idx="9">
                  <c:v>125</c:v>
                </c:pt>
                <c:pt idx="10">
                  <c:v>134</c:v>
                </c:pt>
                <c:pt idx="11">
                  <c:v>133</c:v>
                </c:pt>
                <c:pt idx="12">
                  <c:v>141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MA_Data1!$O$5:$O$21</c:f>
              <c:numCache>
                <c:ptCount val="17"/>
                <c:pt idx="0">
                  <c:v>51</c:v>
                </c:pt>
                <c:pt idx="1">
                  <c:v>56</c:v>
                </c:pt>
                <c:pt idx="2">
                  <c:v>54</c:v>
                </c:pt>
                <c:pt idx="3">
                  <c:v>37</c:v>
                </c:pt>
                <c:pt idx="4">
                  <c:v>42</c:v>
                </c:pt>
                <c:pt idx="5">
                  <c:v>45</c:v>
                </c:pt>
                <c:pt idx="6">
                  <c:v>61</c:v>
                </c:pt>
                <c:pt idx="9">
                  <c:v>43</c:v>
                </c:pt>
                <c:pt idx="10">
                  <c:v>37</c:v>
                </c:pt>
                <c:pt idx="11">
                  <c:v>41</c:v>
                </c:pt>
                <c:pt idx="12">
                  <c:v>52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MA_Data1!$P$5:$P$21</c:f>
              <c:numCache>
                <c:ptCount val="17"/>
                <c:pt idx="0">
                  <c:v>247</c:v>
                </c:pt>
                <c:pt idx="1">
                  <c:v>291</c:v>
                </c:pt>
                <c:pt idx="2">
                  <c:v>323</c:v>
                </c:pt>
                <c:pt idx="3">
                  <c:v>234</c:v>
                </c:pt>
                <c:pt idx="4">
                  <c:v>263</c:v>
                </c:pt>
                <c:pt idx="5">
                  <c:v>227</c:v>
                </c:pt>
                <c:pt idx="6">
                  <c:v>190</c:v>
                </c:pt>
                <c:pt idx="9">
                  <c:v>168</c:v>
                </c:pt>
                <c:pt idx="10">
                  <c:v>171</c:v>
                </c:pt>
                <c:pt idx="11">
                  <c:v>174</c:v>
                </c:pt>
                <c:pt idx="12">
                  <c:v>193</c:v>
                </c:pt>
              </c:numCache>
            </c:numRef>
          </c:yVal>
          <c:smooth val="1"/>
        </c:ser>
        <c:axId val="22369677"/>
        <c:axId val="502"/>
      </c:scatterChart>
      <c:scatterChart>
        <c:scatterStyle val="lineMarker"/>
        <c:varyColors val="0"/>
        <c:ser>
          <c:idx val="5"/>
          <c:order val="3"/>
          <c:tx>
            <c:strRef>
              <c:f>MA_Data1!$A$23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MA_Data1!$O$28:$O$44</c:f>
              <c:numCache>
                <c:ptCount val="17"/>
                <c:pt idx="0">
                  <c:v>20.647773279352226</c:v>
                </c:pt>
                <c:pt idx="1">
                  <c:v>19.243986254295535</c:v>
                </c:pt>
                <c:pt idx="2">
                  <c:v>16.718266253869967</c:v>
                </c:pt>
                <c:pt idx="3">
                  <c:v>15.81196581196581</c:v>
                </c:pt>
                <c:pt idx="4">
                  <c:v>15.96958174904943</c:v>
                </c:pt>
                <c:pt idx="5">
                  <c:v>19.823788546255507</c:v>
                </c:pt>
                <c:pt idx="6">
                  <c:v>32.10526315789474</c:v>
                </c:pt>
                <c:pt idx="7">
                  <c:v>0</c:v>
                </c:pt>
                <c:pt idx="9">
                  <c:v>25.595238095238095</c:v>
                </c:pt>
                <c:pt idx="10">
                  <c:v>21.637426900584796</c:v>
                </c:pt>
                <c:pt idx="11">
                  <c:v>23.563218390804597</c:v>
                </c:pt>
                <c:pt idx="12">
                  <c:v>26.94300518134715</c:v>
                </c:pt>
              </c:numCache>
            </c:numRef>
          </c:yVal>
          <c:smooth val="0"/>
        </c:ser>
        <c:axId val="4519"/>
        <c:axId val="40672"/>
      </c:scatterChart>
      <c:valAx>
        <c:axId val="2236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2"/>
        <c:crossesAt val="0"/>
        <c:crossBetween val="midCat"/>
        <c:dispUnits/>
        <c:majorUnit val="1"/>
      </c:valAx>
      <c:valAx>
        <c:axId val="50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369677"/>
        <c:crosses val="autoZero"/>
        <c:crossBetween val="midCat"/>
        <c:dispUnits/>
        <c:majorUnit val="50"/>
      </c:valAx>
      <c:valAx>
        <c:axId val="4519"/>
        <c:scaling>
          <c:orientation val="minMax"/>
        </c:scaling>
        <c:axPos val="b"/>
        <c:delete val="1"/>
        <c:majorTickMark val="in"/>
        <c:minorTickMark val="none"/>
        <c:tickLblPos val="nextTo"/>
        <c:crossAx val="40672"/>
        <c:crosses val="max"/>
        <c:crossBetween val="midCat"/>
        <c:dispUnits/>
      </c:valAx>
      <c:valAx>
        <c:axId val="40672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1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MA_Data3!$L$85:$L$101</c:f>
              <c:numCache>
                <c:ptCount val="17"/>
                <c:pt idx="0">
                  <c:v>3.7109531052914786</c:v>
                </c:pt>
                <c:pt idx="1">
                  <c:v>4.439112472187071</c:v>
                </c:pt>
                <c:pt idx="2">
                  <c:v>5.071666990951694</c:v>
                </c:pt>
                <c:pt idx="3">
                  <c:v>3.718526776318534</c:v>
                </c:pt>
                <c:pt idx="4">
                  <c:v>4.16895943715652</c:v>
                </c:pt>
                <c:pt idx="5">
                  <c:v>3.4249591451301975</c:v>
                </c:pt>
                <c:pt idx="6">
                  <c:v>2.425853049344296</c:v>
                </c:pt>
                <c:pt idx="7">
                  <c:v>0</c:v>
                </c:pt>
                <c:pt idx="9">
                  <c:v>2.3923738013250304</c:v>
                </c:pt>
                <c:pt idx="10">
                  <c:v>2.56909967435703</c:v>
                </c:pt>
                <c:pt idx="11">
                  <c:v>2.5509700111417932</c:v>
                </c:pt>
                <c:pt idx="12">
                  <c:v>2.7012053122938173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MA_Data3!$M$85:$M$101</c:f>
              <c:numCache>
                <c:ptCount val="17"/>
                <c:pt idx="0">
                  <c:v>20.868113522537563</c:v>
                </c:pt>
                <c:pt idx="1">
                  <c:v>22.393282015395382</c:v>
                </c:pt>
                <c:pt idx="2">
                  <c:v>21.07391088857755</c:v>
                </c:pt>
                <c:pt idx="3">
                  <c:v>14.169893189642957</c:v>
                </c:pt>
                <c:pt idx="4">
                  <c:v>15.782531743556406</c:v>
                </c:pt>
                <c:pt idx="5">
                  <c:v>16.558728289667354</c:v>
                </c:pt>
                <c:pt idx="6">
                  <c:v>22.010139096862652</c:v>
                </c:pt>
                <c:pt idx="7">
                  <c:v>0</c:v>
                </c:pt>
                <c:pt idx="9">
                  <c:v>14.715394013230167</c:v>
                </c:pt>
                <c:pt idx="10">
                  <c:v>12.391822736650322</c:v>
                </c:pt>
                <c:pt idx="11">
                  <c:v>13.526576423507208</c:v>
                </c:pt>
                <c:pt idx="12">
                  <c:v>16.941973739940703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MA_Data3!$N$85:$N$101</c:f>
              <c:numCache>
                <c:ptCount val="17"/>
                <c:pt idx="0">
                  <c:v>4.469735547282021</c:v>
                </c:pt>
                <c:pt idx="1">
                  <c:v>5.248987811164867</c:v>
                </c:pt>
                <c:pt idx="2">
                  <c:v>5.809125794910522</c:v>
                </c:pt>
                <c:pt idx="3">
                  <c:v>4.209455300081994</c:v>
                </c:pt>
                <c:pt idx="4">
                  <c:v>4.724098289984193</c:v>
                </c:pt>
                <c:pt idx="5">
                  <c:v>4.063954833170178</c:v>
                </c:pt>
                <c:pt idx="6">
                  <c:v>3.395972948036967</c:v>
                </c:pt>
                <c:pt idx="7">
                  <c:v>0</c:v>
                </c:pt>
                <c:pt idx="9">
                  <c:v>3.0450520894223048</c:v>
                </c:pt>
                <c:pt idx="10">
                  <c:v>3.1009613161422807</c:v>
                </c:pt>
                <c:pt idx="11">
                  <c:v>3.1539966031094058</c:v>
                </c:pt>
                <c:pt idx="12">
                  <c:v>3.4920610795860623</c:v>
                </c:pt>
              </c:numCache>
            </c:numRef>
          </c:yVal>
          <c:smooth val="1"/>
        </c:ser>
        <c:axId val="366049"/>
        <c:axId val="3294442"/>
      </c:scatterChart>
      <c:valAx>
        <c:axId val="36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94442"/>
        <c:crossesAt val="0"/>
        <c:crossBetween val="midCat"/>
        <c:dispUnits/>
        <c:majorUnit val="1"/>
      </c:valAx>
      <c:valAx>
        <c:axId val="329444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6049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MA_Data1!$Q$5:$Q$21</c:f>
              <c:numCache>
                <c:ptCount val="17"/>
                <c:pt idx="0">
                  <c:v>1066</c:v>
                </c:pt>
                <c:pt idx="1">
                  <c:v>1040</c:v>
                </c:pt>
                <c:pt idx="2">
                  <c:v>1173</c:v>
                </c:pt>
                <c:pt idx="3">
                  <c:v>1222</c:v>
                </c:pt>
                <c:pt idx="4">
                  <c:v>1343</c:v>
                </c:pt>
                <c:pt idx="5">
                  <c:v>1257</c:v>
                </c:pt>
                <c:pt idx="6">
                  <c:v>719</c:v>
                </c:pt>
                <c:pt idx="7">
                  <c:v>18</c:v>
                </c:pt>
                <c:pt idx="9">
                  <c:v>1200</c:v>
                </c:pt>
                <c:pt idx="10">
                  <c:v>1122</c:v>
                </c:pt>
                <c:pt idx="11">
                  <c:v>1077</c:v>
                </c:pt>
                <c:pt idx="12">
                  <c:v>1090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MA_Data1!$R$5:$R$21</c:f>
              <c:numCache>
                <c:ptCount val="17"/>
                <c:pt idx="0">
                  <c:v>414</c:v>
                </c:pt>
                <c:pt idx="1">
                  <c:v>410</c:v>
                </c:pt>
                <c:pt idx="2">
                  <c:v>490</c:v>
                </c:pt>
                <c:pt idx="3">
                  <c:v>462</c:v>
                </c:pt>
                <c:pt idx="4">
                  <c:v>587</c:v>
                </c:pt>
                <c:pt idx="5">
                  <c:v>569</c:v>
                </c:pt>
                <c:pt idx="6">
                  <c:v>427</c:v>
                </c:pt>
                <c:pt idx="7">
                  <c:v>8</c:v>
                </c:pt>
                <c:pt idx="9">
                  <c:v>760</c:v>
                </c:pt>
                <c:pt idx="10">
                  <c:v>745</c:v>
                </c:pt>
                <c:pt idx="11">
                  <c:v>769</c:v>
                </c:pt>
                <c:pt idx="12">
                  <c:v>695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MA_Data1!$S$5:$S$21</c:f>
              <c:numCache>
                <c:ptCount val="17"/>
                <c:pt idx="0">
                  <c:v>1480</c:v>
                </c:pt>
                <c:pt idx="1">
                  <c:v>1450</c:v>
                </c:pt>
                <c:pt idx="2">
                  <c:v>1663</c:v>
                </c:pt>
                <c:pt idx="3">
                  <c:v>1684</c:v>
                </c:pt>
                <c:pt idx="4">
                  <c:v>1930</c:v>
                </c:pt>
                <c:pt idx="5">
                  <c:v>1826</c:v>
                </c:pt>
                <c:pt idx="6">
                  <c:v>1146</c:v>
                </c:pt>
                <c:pt idx="7">
                  <c:v>26</c:v>
                </c:pt>
                <c:pt idx="9">
                  <c:v>1960</c:v>
                </c:pt>
                <c:pt idx="10">
                  <c:v>1867</c:v>
                </c:pt>
                <c:pt idx="11">
                  <c:v>1846</c:v>
                </c:pt>
                <c:pt idx="12">
                  <c:v>1785</c:v>
                </c:pt>
              </c:numCache>
            </c:numRef>
          </c:yVal>
          <c:smooth val="1"/>
        </c:ser>
        <c:axId val="29649979"/>
        <c:axId val="65523220"/>
      </c:scatterChart>
      <c:scatterChart>
        <c:scatterStyle val="lineMarker"/>
        <c:varyColors val="0"/>
        <c:ser>
          <c:idx val="5"/>
          <c:order val="3"/>
          <c:tx>
            <c:strRef>
              <c:f>MA_Data1!$A$23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MA_Data1!$R$28:$R$44</c:f>
              <c:numCache>
                <c:ptCount val="17"/>
                <c:pt idx="0">
                  <c:v>27.972972972972972</c:v>
                </c:pt>
                <c:pt idx="1">
                  <c:v>28.27586206896552</c:v>
                </c:pt>
                <c:pt idx="2">
                  <c:v>29.464822609741432</c:v>
                </c:pt>
                <c:pt idx="3">
                  <c:v>27.43467933491687</c:v>
                </c:pt>
                <c:pt idx="4">
                  <c:v>30.414507772020727</c:v>
                </c:pt>
                <c:pt idx="5">
                  <c:v>31.161007667031765</c:v>
                </c:pt>
                <c:pt idx="6">
                  <c:v>37.26003490401396</c:v>
                </c:pt>
                <c:pt idx="7">
                  <c:v>30.76923076923077</c:v>
                </c:pt>
                <c:pt idx="9">
                  <c:v>38.775510204081634</c:v>
                </c:pt>
                <c:pt idx="10">
                  <c:v>39.90358864488484</c:v>
                </c:pt>
                <c:pt idx="11">
                  <c:v>41.65763813651138</c:v>
                </c:pt>
                <c:pt idx="12">
                  <c:v>38.93557422969188</c:v>
                </c:pt>
              </c:numCache>
            </c:numRef>
          </c:yVal>
          <c:smooth val="0"/>
        </c:ser>
        <c:axId val="52838069"/>
        <c:axId val="5780574"/>
      </c:scatterChart>
      <c:valAx>
        <c:axId val="2964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523220"/>
        <c:crossesAt val="0"/>
        <c:crossBetween val="midCat"/>
        <c:dispUnits/>
        <c:majorUnit val="1"/>
      </c:valAx>
      <c:valAx>
        <c:axId val="6552322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649979"/>
        <c:crosses val="autoZero"/>
        <c:crossBetween val="midCat"/>
        <c:dispUnits/>
        <c:majorUnit val="500"/>
      </c:valAx>
      <c:valAx>
        <c:axId val="52838069"/>
        <c:scaling>
          <c:orientation val="minMax"/>
        </c:scaling>
        <c:axPos val="b"/>
        <c:delete val="1"/>
        <c:majorTickMark val="in"/>
        <c:minorTickMark val="none"/>
        <c:tickLblPos val="nextTo"/>
        <c:crossAx val="5780574"/>
        <c:crosses val="max"/>
        <c:crossBetween val="midCat"/>
        <c:dispUnits/>
      </c:valAx>
      <c:valAx>
        <c:axId val="5780574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83806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MA_Data3!$L$105:$L$121</c:f>
              <c:numCache>
                <c:ptCount val="17"/>
                <c:pt idx="0">
                  <c:v>20.18304086857508</c:v>
                </c:pt>
                <c:pt idx="1">
                  <c:v>19.64543391946619</c:v>
                </c:pt>
                <c:pt idx="2">
                  <c:v>22.115484685451065</c:v>
                </c:pt>
                <c:pt idx="3">
                  <c:v>23.06619147543781</c:v>
                </c:pt>
                <c:pt idx="4">
                  <c:v>25.334445810412703</c:v>
                </c:pt>
                <c:pt idx="5">
                  <c:v>23.654800249608012</c:v>
                </c:pt>
                <c:pt idx="6">
                  <c:v>13.520839864174794</c:v>
                </c:pt>
                <c:pt idx="7">
                  <c:v>0.33981806895739286</c:v>
                </c:pt>
                <c:pt idx="9">
                  <c:v>22.966788492720294</c:v>
                </c:pt>
                <c:pt idx="10">
                  <c:v>21.511416676332743</c:v>
                </c:pt>
                <c:pt idx="11">
                  <c:v>20.657103022554217</c:v>
                </c:pt>
                <c:pt idx="12">
                  <c:v>20.881658087945112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MA_Data3!$M$105:$M$121</c:f>
              <c:numCache>
                <c:ptCount val="17"/>
                <c:pt idx="0">
                  <c:v>169.39998035942259</c:v>
                </c:pt>
                <c:pt idx="1">
                  <c:v>163.95081475557333</c:v>
                </c:pt>
                <c:pt idx="2">
                  <c:v>191.22622843338888</c:v>
                </c:pt>
                <c:pt idx="3">
                  <c:v>176.93217982743369</c:v>
                </c:pt>
                <c:pt idx="4">
                  <c:v>220.5796698444669</c:v>
                </c:pt>
                <c:pt idx="5">
                  <c:v>209.3759199293494</c:v>
                </c:pt>
                <c:pt idx="6">
                  <c:v>154.07097367803857</c:v>
                </c:pt>
                <c:pt idx="7">
                  <c:v>2.8624588521540004</c:v>
                </c:pt>
                <c:pt idx="9">
                  <c:v>260.08603372220756</c:v>
                </c:pt>
                <c:pt idx="10">
                  <c:v>249.51102537309433</c:v>
                </c:pt>
                <c:pt idx="11">
                  <c:v>253.70578706529378</c:v>
                </c:pt>
                <c:pt idx="12">
                  <c:v>226.43599517805364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MA_Data3!$N$105:$N$121</c:f>
              <c:numCache>
                <c:ptCount val="17"/>
                <c:pt idx="0">
                  <c:v>26.782221093025875</c:v>
                </c:pt>
                <c:pt idx="1">
                  <c:v>26.15475026181807</c:v>
                </c:pt>
                <c:pt idx="2">
                  <c:v>29.908904634477395</c:v>
                </c:pt>
                <c:pt idx="3">
                  <c:v>30.29368686041914</c:v>
                </c:pt>
                <c:pt idx="4">
                  <c:v>34.667337261100734</c:v>
                </c:pt>
                <c:pt idx="5">
                  <c:v>32.690667512637646</c:v>
                </c:pt>
                <c:pt idx="6">
                  <c:v>20.483078939212444</c:v>
                </c:pt>
                <c:pt idx="7">
                  <c:v>0.4662479520955335</c:v>
                </c:pt>
                <c:pt idx="9">
                  <c:v>35.52560770992689</c:v>
                </c:pt>
                <c:pt idx="10">
                  <c:v>33.85669460372888</c:v>
                </c:pt>
                <c:pt idx="11">
                  <c:v>33.4613662605745</c:v>
                </c:pt>
                <c:pt idx="12">
                  <c:v>32.29704159099027</c:v>
                </c:pt>
              </c:numCache>
            </c:numRef>
          </c:yVal>
          <c:smooth val="1"/>
        </c:ser>
        <c:axId val="52025167"/>
        <c:axId val="65573320"/>
      </c:scatterChart>
      <c:valAx>
        <c:axId val="5202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573320"/>
        <c:crossesAt val="0"/>
        <c:crossBetween val="midCat"/>
        <c:dispUnits/>
        <c:majorUnit val="1"/>
      </c:valAx>
      <c:valAx>
        <c:axId val="65573320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025167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MA_Data1!$J$48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MA_Data1!$J$49:$J$65</c:f>
              <c:numCache>
                <c:ptCount val="17"/>
                <c:pt idx="0">
                  <c:v>29.35444579780755</c:v>
                </c:pt>
                <c:pt idx="1">
                  <c:v>27.27272727272727</c:v>
                </c:pt>
                <c:pt idx="2">
                  <c:v>25.19201228878648</c:v>
                </c:pt>
                <c:pt idx="3">
                  <c:v>26.878048780487806</c:v>
                </c:pt>
                <c:pt idx="4">
                  <c:v>24.792013311148086</c:v>
                </c:pt>
                <c:pt idx="5">
                  <c:v>26.237201365187712</c:v>
                </c:pt>
                <c:pt idx="6">
                  <c:v>25.34291312867407</c:v>
                </c:pt>
                <c:pt idx="7">
                  <c:v>30.303030303030305</c:v>
                </c:pt>
                <c:pt idx="9">
                  <c:v>26.607624181748168</c:v>
                </c:pt>
                <c:pt idx="10">
                  <c:v>28.0278232405892</c:v>
                </c:pt>
                <c:pt idx="11">
                  <c:v>28.385522570150467</c:v>
                </c:pt>
                <c:pt idx="12">
                  <c:v>27.25426482534525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MA_Data1!$K$49:$K$65</c:f>
              <c:numCache>
                <c:ptCount val="17"/>
                <c:pt idx="0">
                  <c:v>40.377588306942755</c:v>
                </c:pt>
                <c:pt idx="1">
                  <c:v>35.204392922513726</c:v>
                </c:pt>
                <c:pt idx="2">
                  <c:v>32.77009728622632</c:v>
                </c:pt>
                <c:pt idx="3">
                  <c:v>32.146341463414636</c:v>
                </c:pt>
                <c:pt idx="4">
                  <c:v>28.32778702163062</c:v>
                </c:pt>
                <c:pt idx="5">
                  <c:v>27.34641638225256</c:v>
                </c:pt>
                <c:pt idx="6">
                  <c:v>22.599608099281514</c:v>
                </c:pt>
                <c:pt idx="7">
                  <c:v>42.42424242424242</c:v>
                </c:pt>
                <c:pt idx="9">
                  <c:v>33.9622641509434</c:v>
                </c:pt>
                <c:pt idx="10">
                  <c:v>31.546644844517186</c:v>
                </c:pt>
                <c:pt idx="11">
                  <c:v>31.394875965839773</c:v>
                </c:pt>
                <c:pt idx="12">
                  <c:v>30.584890333062553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MA_Data1!$L$49:$L$65</c:f>
              <c:numCache>
                <c:ptCount val="17"/>
                <c:pt idx="0">
                  <c:v>7.064555420219245</c:v>
                </c:pt>
                <c:pt idx="1">
                  <c:v>6.772422208663819</c:v>
                </c:pt>
                <c:pt idx="2">
                  <c:v>8.806963645673322</c:v>
                </c:pt>
                <c:pt idx="3">
                  <c:v>6.829268292682928</c:v>
                </c:pt>
                <c:pt idx="4">
                  <c:v>7.778702163061564</c:v>
                </c:pt>
                <c:pt idx="5">
                  <c:v>8.361774744027302</c:v>
                </c:pt>
                <c:pt idx="6">
                  <c:v>7.0542129327237095</c:v>
                </c:pt>
                <c:pt idx="7">
                  <c:v>3.0303030303030303</c:v>
                </c:pt>
                <c:pt idx="9">
                  <c:v>5.121293800539084</c:v>
                </c:pt>
                <c:pt idx="10">
                  <c:v>4.950900163666121</c:v>
                </c:pt>
                <c:pt idx="11">
                  <c:v>5.408702724684831</c:v>
                </c:pt>
                <c:pt idx="12">
                  <c:v>5.199025182778229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MA_Data1!$M$49:$M$65</c:f>
              <c:numCache>
                <c:ptCount val="17"/>
                <c:pt idx="0">
                  <c:v>7.3081607795371495</c:v>
                </c:pt>
                <c:pt idx="1">
                  <c:v>12.446613788895668</c:v>
                </c:pt>
                <c:pt idx="2">
                  <c:v>15.719406041986685</c:v>
                </c:pt>
                <c:pt idx="3">
                  <c:v>21.51219512195122</c:v>
                </c:pt>
                <c:pt idx="4">
                  <c:v>26.9134775374376</c:v>
                </c:pt>
                <c:pt idx="5">
                  <c:v>27.389078498293518</c:v>
                </c:pt>
                <c:pt idx="6">
                  <c:v>29.457870672762898</c:v>
                </c:pt>
                <c:pt idx="7">
                  <c:v>24.242424242424242</c:v>
                </c:pt>
                <c:pt idx="9">
                  <c:v>26.954177897574123</c:v>
                </c:pt>
                <c:pt idx="10">
                  <c:v>27.373158756137478</c:v>
                </c:pt>
                <c:pt idx="11">
                  <c:v>26.433509556730378</c:v>
                </c:pt>
                <c:pt idx="12">
                  <c:v>27.376116978066612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MA_Data1!$N$49:$N$65</c:f>
              <c:numCache>
                <c:ptCount val="17"/>
                <c:pt idx="0">
                  <c:v>15.895249695493302</c:v>
                </c:pt>
                <c:pt idx="1">
                  <c:v>18.303843807199513</c:v>
                </c:pt>
                <c:pt idx="2">
                  <c:v>17.51152073732719</c:v>
                </c:pt>
                <c:pt idx="3">
                  <c:v>12.634146341463415</c:v>
                </c:pt>
                <c:pt idx="4">
                  <c:v>12.18801996672213</c:v>
                </c:pt>
                <c:pt idx="5">
                  <c:v>10.665529010238908</c:v>
                </c:pt>
                <c:pt idx="6">
                  <c:v>15.545395166557805</c:v>
                </c:pt>
                <c:pt idx="7">
                  <c:v>0</c:v>
                </c:pt>
                <c:pt idx="9">
                  <c:v>7.354639969195226</c:v>
                </c:pt>
                <c:pt idx="10">
                  <c:v>8.101472995090015</c:v>
                </c:pt>
                <c:pt idx="11">
                  <c:v>8.37738918259455</c:v>
                </c:pt>
                <c:pt idx="12">
                  <c:v>9.58570268074736</c:v>
                </c:pt>
              </c:numCache>
            </c:numRef>
          </c:yVal>
          <c:smooth val="0"/>
        </c:ser>
        <c:axId val="53288969"/>
        <c:axId val="9838674"/>
      </c:scatterChart>
      <c:valAx>
        <c:axId val="5328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838674"/>
        <c:crosses val="autoZero"/>
        <c:crossBetween val="midCat"/>
        <c:dispUnits/>
        <c:majorUnit val="1"/>
      </c:valAx>
      <c:valAx>
        <c:axId val="98386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288969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MASSACHUSETTS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8825"/>
          <c:w val="0.951"/>
          <c:h val="0.852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MA_Data1!$J$90:$J$106</c:f>
              <c:numCache>
                <c:ptCount val="17"/>
                <c:pt idx="0">
                  <c:v>32.125603864734295</c:v>
                </c:pt>
                <c:pt idx="1">
                  <c:v>31.951219512195124</c:v>
                </c:pt>
                <c:pt idx="2">
                  <c:v>28.57142857142857</c:v>
                </c:pt>
                <c:pt idx="3">
                  <c:v>24.025974025974026</c:v>
                </c:pt>
                <c:pt idx="4">
                  <c:v>27.427597955706982</c:v>
                </c:pt>
                <c:pt idx="5">
                  <c:v>27.06502636203866</c:v>
                </c:pt>
                <c:pt idx="6">
                  <c:v>28.57142857142857</c:v>
                </c:pt>
                <c:pt idx="7">
                  <c:v>25</c:v>
                </c:pt>
                <c:pt idx="9">
                  <c:v>29.342105263157897</c:v>
                </c:pt>
                <c:pt idx="10">
                  <c:v>26.44295302013423</c:v>
                </c:pt>
                <c:pt idx="11">
                  <c:v>26.918075422626785</c:v>
                </c:pt>
                <c:pt idx="12">
                  <c:v>23.884892086330936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MA_Data1!$K$90:$K$106</c:f>
              <c:numCache>
                <c:ptCount val="17"/>
                <c:pt idx="0">
                  <c:v>41.54589371980676</c:v>
                </c:pt>
                <c:pt idx="1">
                  <c:v>40</c:v>
                </c:pt>
                <c:pt idx="2">
                  <c:v>41.42857142857143</c:v>
                </c:pt>
                <c:pt idx="3">
                  <c:v>47.61904761904761</c:v>
                </c:pt>
                <c:pt idx="4">
                  <c:v>38.50085178875639</c:v>
                </c:pt>
                <c:pt idx="5">
                  <c:v>41.82776801405975</c:v>
                </c:pt>
                <c:pt idx="6">
                  <c:v>27.166276346604217</c:v>
                </c:pt>
                <c:pt idx="7">
                  <c:v>50</c:v>
                </c:pt>
                <c:pt idx="9">
                  <c:v>38.55263157894736</c:v>
                </c:pt>
                <c:pt idx="10">
                  <c:v>37.852348993288594</c:v>
                </c:pt>
                <c:pt idx="11">
                  <c:v>35.76072821846554</c:v>
                </c:pt>
                <c:pt idx="12">
                  <c:v>36.115107913669064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MA_Data1!$L$90:$L$106</c:f>
              <c:numCache>
                <c:ptCount val="17"/>
                <c:pt idx="0">
                  <c:v>9.178743961352657</c:v>
                </c:pt>
                <c:pt idx="1">
                  <c:v>8.048780487804878</c:v>
                </c:pt>
                <c:pt idx="2">
                  <c:v>9.795918367346939</c:v>
                </c:pt>
                <c:pt idx="3">
                  <c:v>6.277056277056277</c:v>
                </c:pt>
                <c:pt idx="4">
                  <c:v>10.391822827938672</c:v>
                </c:pt>
                <c:pt idx="5">
                  <c:v>8.43585237258348</c:v>
                </c:pt>
                <c:pt idx="6">
                  <c:v>7.494145199063232</c:v>
                </c:pt>
                <c:pt idx="7">
                  <c:v>12.5</c:v>
                </c:pt>
                <c:pt idx="9">
                  <c:v>3.421052631578948</c:v>
                </c:pt>
                <c:pt idx="10">
                  <c:v>3.48993288590604</c:v>
                </c:pt>
                <c:pt idx="11">
                  <c:v>4.811443433029909</c:v>
                </c:pt>
                <c:pt idx="12">
                  <c:v>3.884892086330935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MA_Data1!$M$90:$M$106</c:f>
              <c:numCache>
                <c:ptCount val="17"/>
                <c:pt idx="0">
                  <c:v>4.830917874396135</c:v>
                </c:pt>
                <c:pt idx="1">
                  <c:v>6.341463414634147</c:v>
                </c:pt>
                <c:pt idx="2">
                  <c:v>9.183673469387756</c:v>
                </c:pt>
                <c:pt idx="3">
                  <c:v>14.06926406926407</c:v>
                </c:pt>
                <c:pt idx="4">
                  <c:v>16.524701873935264</c:v>
                </c:pt>
                <c:pt idx="5">
                  <c:v>14.762741652021088</c:v>
                </c:pt>
                <c:pt idx="6">
                  <c:v>22.482435597189696</c:v>
                </c:pt>
                <c:pt idx="7">
                  <c:v>12.5</c:v>
                </c:pt>
                <c:pt idx="9">
                  <c:v>23.026315789473685</c:v>
                </c:pt>
                <c:pt idx="10">
                  <c:v>27.248322147651006</c:v>
                </c:pt>
                <c:pt idx="11">
                  <c:v>27.17815344603381</c:v>
                </c:pt>
                <c:pt idx="12">
                  <c:v>28.633093525179852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MA_Data1!$N$90:$N$106</c:f>
              <c:numCache>
                <c:ptCount val="17"/>
                <c:pt idx="0">
                  <c:v>12.318840579710146</c:v>
                </c:pt>
                <c:pt idx="1">
                  <c:v>13.658536585365855</c:v>
                </c:pt>
                <c:pt idx="2">
                  <c:v>11.020408163265307</c:v>
                </c:pt>
                <c:pt idx="3">
                  <c:v>8.008658008658008</c:v>
                </c:pt>
                <c:pt idx="4">
                  <c:v>7.155025553662692</c:v>
                </c:pt>
                <c:pt idx="5">
                  <c:v>7.9086115992970125</c:v>
                </c:pt>
                <c:pt idx="6">
                  <c:v>14.285714285714285</c:v>
                </c:pt>
                <c:pt idx="7">
                  <c:v>0</c:v>
                </c:pt>
                <c:pt idx="9">
                  <c:v>5.657894736842105</c:v>
                </c:pt>
                <c:pt idx="10">
                  <c:v>4.966442953020135</c:v>
                </c:pt>
                <c:pt idx="11">
                  <c:v>5.331599479843954</c:v>
                </c:pt>
                <c:pt idx="12">
                  <c:v>7.482014388489208</c:v>
                </c:pt>
              </c:numCache>
            </c:numRef>
          </c:yVal>
          <c:smooth val="0"/>
        </c:ser>
        <c:axId val="21439203"/>
        <c:axId val="58735100"/>
      </c:scatterChart>
      <c:valAx>
        <c:axId val="2143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58735100"/>
        <c:crosses val="autoZero"/>
        <c:crossBetween val="midCat"/>
        <c:dispUnits/>
        <c:majorUnit val="1"/>
      </c:valAx>
      <c:valAx>
        <c:axId val="58735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4392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"/>
          <c:w val="0.95125"/>
          <c:h val="0.854"/>
        </c:manualLayout>
      </c:layout>
      <c:scatterChart>
        <c:scatterStyle val="line"/>
        <c:varyColors val="0"/>
        <c:ser>
          <c:idx val="0"/>
          <c:order val="0"/>
          <c:tx>
            <c:strRef>
              <c:f>MA_Data1!$B$89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MA_Data1!$B$90:$B$106</c:f>
              <c:numCache>
                <c:ptCount val="17"/>
                <c:pt idx="0">
                  <c:v>27.5797373358349</c:v>
                </c:pt>
                <c:pt idx="1">
                  <c:v>26.346153846153847</c:v>
                </c:pt>
                <c:pt idx="2">
                  <c:v>23.785166240409207</c:v>
                </c:pt>
                <c:pt idx="3">
                  <c:v>30.687397708674304</c:v>
                </c:pt>
                <c:pt idx="4">
                  <c:v>27.475800446760985</c:v>
                </c:pt>
                <c:pt idx="5">
                  <c:v>29.4351630867144</c:v>
                </c:pt>
                <c:pt idx="6">
                  <c:v>27.53824756606398</c:v>
                </c:pt>
                <c:pt idx="7">
                  <c:v>44.44444444444444</c:v>
                </c:pt>
                <c:pt idx="9">
                  <c:v>30.5</c:v>
                </c:pt>
                <c:pt idx="10">
                  <c:v>33.7789661319073</c:v>
                </c:pt>
                <c:pt idx="11">
                  <c:v>34.63324048282266</c:v>
                </c:pt>
                <c:pt idx="12">
                  <c:v>35.137614678899084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MA_Data1!$C$90:$C$106</c:f>
              <c:numCache>
                <c:ptCount val="17"/>
                <c:pt idx="0">
                  <c:v>41.18198874296436</c:v>
                </c:pt>
                <c:pt idx="1">
                  <c:v>35.09615384615385</c:v>
                </c:pt>
                <c:pt idx="2">
                  <c:v>32.48081841432225</c:v>
                </c:pt>
                <c:pt idx="3">
                  <c:v>30.032733224222586</c:v>
                </c:pt>
                <c:pt idx="4">
                  <c:v>28.145941921072225</c:v>
                </c:pt>
                <c:pt idx="5">
                  <c:v>26.730310262529834</c:v>
                </c:pt>
                <c:pt idx="6">
                  <c:v>25.17385257301808</c:v>
                </c:pt>
                <c:pt idx="7">
                  <c:v>33.33333333333333</c:v>
                </c:pt>
                <c:pt idx="9">
                  <c:v>36</c:v>
                </c:pt>
                <c:pt idx="10">
                  <c:v>33.24420677361854</c:v>
                </c:pt>
                <c:pt idx="11">
                  <c:v>33.98328690807799</c:v>
                </c:pt>
                <c:pt idx="12">
                  <c:v>32.93577981651376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MA_Data1!$D$90:$D$106</c:f>
              <c:numCache>
                <c:ptCount val="17"/>
                <c:pt idx="0">
                  <c:v>6.47279549718574</c:v>
                </c:pt>
                <c:pt idx="1">
                  <c:v>6.826923076923077</c:v>
                </c:pt>
                <c:pt idx="2">
                  <c:v>9.803921568627452</c:v>
                </c:pt>
                <c:pt idx="3">
                  <c:v>8.592471358428805</c:v>
                </c:pt>
                <c:pt idx="4">
                  <c:v>8.041697691734921</c:v>
                </c:pt>
                <c:pt idx="5">
                  <c:v>10.26252983293556</c:v>
                </c:pt>
                <c:pt idx="6">
                  <c:v>9.318497913769123</c:v>
                </c:pt>
                <c:pt idx="7">
                  <c:v>0</c:v>
                </c:pt>
                <c:pt idx="9">
                  <c:v>7.416666666666667</c:v>
                </c:pt>
                <c:pt idx="10">
                  <c:v>7.308377896613191</c:v>
                </c:pt>
                <c:pt idx="11">
                  <c:v>7.056638811513463</c:v>
                </c:pt>
                <c:pt idx="12">
                  <c:v>7.247706422018349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MA_Data1!$E$90:$E$106</c:f>
              <c:numCache>
                <c:ptCount val="17"/>
                <c:pt idx="0">
                  <c:v>6.378986866791744</c:v>
                </c:pt>
                <c:pt idx="1">
                  <c:v>9.134615384615383</c:v>
                </c:pt>
                <c:pt idx="2">
                  <c:v>10.997442455242968</c:v>
                </c:pt>
                <c:pt idx="3">
                  <c:v>14.566284779050736</c:v>
                </c:pt>
                <c:pt idx="4">
                  <c:v>19.880863737900224</c:v>
                </c:pt>
                <c:pt idx="5">
                  <c:v>19.09307875894988</c:v>
                </c:pt>
                <c:pt idx="6">
                  <c:v>20.027816411682892</c:v>
                </c:pt>
                <c:pt idx="7">
                  <c:v>22.22222222222222</c:v>
                </c:pt>
                <c:pt idx="9">
                  <c:v>15.666666666666668</c:v>
                </c:pt>
                <c:pt idx="10">
                  <c:v>13.725490196078432</c:v>
                </c:pt>
                <c:pt idx="11">
                  <c:v>11.977715877437326</c:v>
                </c:pt>
                <c:pt idx="12">
                  <c:v>11.743119266055047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MA_Data1!$F$90:$F$106</c:f>
              <c:numCache>
                <c:ptCount val="17"/>
                <c:pt idx="0">
                  <c:v>18.386491557223263</c:v>
                </c:pt>
                <c:pt idx="1">
                  <c:v>22.596153846153847</c:v>
                </c:pt>
                <c:pt idx="2">
                  <c:v>22.932651321398122</c:v>
                </c:pt>
                <c:pt idx="3">
                  <c:v>16.121112929623568</c:v>
                </c:pt>
                <c:pt idx="4">
                  <c:v>16.455696202531644</c:v>
                </c:pt>
                <c:pt idx="5">
                  <c:v>14.478918058870327</c:v>
                </c:pt>
                <c:pt idx="6">
                  <c:v>17.941585535465926</c:v>
                </c:pt>
                <c:pt idx="7">
                  <c:v>0</c:v>
                </c:pt>
                <c:pt idx="9">
                  <c:v>10.416666666666668</c:v>
                </c:pt>
                <c:pt idx="10">
                  <c:v>11.942959001782532</c:v>
                </c:pt>
                <c:pt idx="11">
                  <c:v>12.349117920148561</c:v>
                </c:pt>
                <c:pt idx="12">
                  <c:v>12.935779816513762</c:v>
                </c:pt>
              </c:numCache>
            </c:numRef>
          </c:yVal>
          <c:smooth val="0"/>
        </c:ser>
        <c:axId val="58853853"/>
        <c:axId val="59922630"/>
      </c:scatterChart>
      <c:valAx>
        <c:axId val="588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59922630"/>
        <c:crosses val="autoZero"/>
        <c:crossBetween val="midCat"/>
        <c:dispUnits/>
        <c:majorUnit val="1"/>
      </c:valAx>
      <c:valAx>
        <c:axId val="59922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8538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MA_Data1!$J$110:$J$126</c:f>
              <c:numCache>
                <c:ptCount val="17"/>
                <c:pt idx="0">
                  <c:v>60.95025983667409</c:v>
                </c:pt>
                <c:pt idx="1">
                  <c:v>58.058802692171454</c:v>
                </c:pt>
                <c:pt idx="2">
                  <c:v>57.038551401869164</c:v>
                </c:pt>
                <c:pt idx="3">
                  <c:v>53.246753246753244</c:v>
                </c:pt>
                <c:pt idx="4">
                  <c:v>57.19724006661908</c:v>
                </c:pt>
                <c:pt idx="5">
                  <c:v>53.06769300430156</c:v>
                </c:pt>
                <c:pt idx="6">
                  <c:v>45.52482902170681</c:v>
                </c:pt>
                <c:pt idx="7">
                  <c:v>2.3157894736842106</c:v>
                </c:pt>
                <c:pt idx="9">
                  <c:v>61.19227144203582</c:v>
                </c:pt>
                <c:pt idx="10">
                  <c:v>51.57206161637477</c:v>
                </c:pt>
                <c:pt idx="11">
                  <c:v>55.07278835386338</c:v>
                </c:pt>
                <c:pt idx="12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MA_Data1!$K$110:$K$126</c:f>
              <c:numCache>
                <c:ptCount val="17"/>
                <c:pt idx="0">
                  <c:v>14.179658500371195</c:v>
                </c:pt>
                <c:pt idx="1">
                  <c:v>18.20758058802692</c:v>
                </c:pt>
                <c:pt idx="2">
                  <c:v>20.035046728971963</c:v>
                </c:pt>
                <c:pt idx="3">
                  <c:v>21.844155844155843</c:v>
                </c:pt>
                <c:pt idx="4">
                  <c:v>22.935998096597668</c:v>
                </c:pt>
                <c:pt idx="5">
                  <c:v>27.07720172062486</c:v>
                </c:pt>
                <c:pt idx="6">
                  <c:v>30.776092774308655</c:v>
                </c:pt>
                <c:pt idx="7">
                  <c:v>56.07017543859649</c:v>
                </c:pt>
                <c:pt idx="9">
                  <c:v>19.486333647502356</c:v>
                </c:pt>
                <c:pt idx="10">
                  <c:v>23.696982485756486</c:v>
                </c:pt>
                <c:pt idx="11">
                  <c:v>23.74020156774916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MA_Data1!$L$110:$L$126</c:f>
              <c:numCache>
                <c:ptCount val="17"/>
                <c:pt idx="0">
                  <c:v>24.870081662954714</c:v>
                </c:pt>
                <c:pt idx="1">
                  <c:v>23.733616719801628</c:v>
                </c:pt>
                <c:pt idx="2">
                  <c:v>22.926401869158877</c:v>
                </c:pt>
                <c:pt idx="3">
                  <c:v>24.90909090909091</c:v>
                </c:pt>
                <c:pt idx="4">
                  <c:v>19.86676183678325</c:v>
                </c:pt>
                <c:pt idx="5">
                  <c:v>19.85510527507358</c:v>
                </c:pt>
                <c:pt idx="6">
                  <c:v>23.699078203984538</c:v>
                </c:pt>
                <c:pt idx="7">
                  <c:v>41.614035087719294</c:v>
                </c:pt>
                <c:pt idx="9">
                  <c:v>19.321394910461827</c:v>
                </c:pt>
                <c:pt idx="10">
                  <c:v>24.730955897868746</c:v>
                </c:pt>
                <c:pt idx="11">
                  <c:v>21.18701007838746</c:v>
                </c:pt>
                <c:pt idx="12">
                  <c:v>0</c:v>
                </c:pt>
              </c:numCache>
            </c:numRef>
          </c:yVal>
          <c:smooth val="0"/>
        </c:ser>
        <c:axId val="2432759"/>
        <c:axId val="21894832"/>
      </c:scatterChart>
      <c:valAx>
        <c:axId val="2432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894832"/>
        <c:crosses val="autoZero"/>
        <c:crossBetween val="midCat"/>
        <c:dispUnits/>
        <c:majorUnit val="1"/>
      </c:valAx>
      <c:valAx>
        <c:axId val="21894832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32759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MA_Data1!$B$110:$B$126</c:f>
              <c:numCache>
                <c:ptCount val="17"/>
                <c:pt idx="0">
                  <c:v>1642</c:v>
                </c:pt>
                <c:pt idx="1">
                  <c:v>1639</c:v>
                </c:pt>
                <c:pt idx="2">
                  <c:v>1953</c:v>
                </c:pt>
                <c:pt idx="3">
                  <c:v>2050</c:v>
                </c:pt>
                <c:pt idx="4">
                  <c:v>2404</c:v>
                </c:pt>
                <c:pt idx="5">
                  <c:v>2344</c:v>
                </c:pt>
                <c:pt idx="6">
                  <c:v>1531</c:v>
                </c:pt>
                <c:pt idx="7">
                  <c:v>33</c:v>
                </c:pt>
                <c:pt idx="9">
                  <c:v>2597</c:v>
                </c:pt>
                <c:pt idx="10">
                  <c:v>2444</c:v>
                </c:pt>
                <c:pt idx="11">
                  <c:v>2459</c:v>
                </c:pt>
                <c:pt idx="12">
                  <c:v>2462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MA_Data1!$F$110:$F$126</c:f>
              <c:numCache>
                <c:ptCount val="17"/>
                <c:pt idx="0">
                  <c:v>697</c:v>
                </c:pt>
                <c:pt idx="1">
                  <c:v>879</c:v>
                </c:pt>
                <c:pt idx="2">
                  <c:v>1011</c:v>
                </c:pt>
                <c:pt idx="3">
                  <c:v>1240</c:v>
                </c:pt>
                <c:pt idx="4">
                  <c:v>1104</c:v>
                </c:pt>
                <c:pt idx="5">
                  <c:v>1279</c:v>
                </c:pt>
                <c:pt idx="6">
                  <c:v>1115</c:v>
                </c:pt>
                <c:pt idx="7">
                  <c:v>1307</c:v>
                </c:pt>
                <c:pt idx="9">
                  <c:v>1154</c:v>
                </c:pt>
                <c:pt idx="10">
                  <c:v>1619</c:v>
                </c:pt>
                <c:pt idx="11">
                  <c:v>1495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MA_Data1!$E$110:$E$126</c:f>
              <c:numCache>
                <c:ptCount val="17"/>
                <c:pt idx="0">
                  <c:v>670</c:v>
                </c:pt>
                <c:pt idx="1">
                  <c:v>670</c:v>
                </c:pt>
                <c:pt idx="2">
                  <c:v>785</c:v>
                </c:pt>
                <c:pt idx="3">
                  <c:v>959</c:v>
                </c:pt>
                <c:pt idx="4">
                  <c:v>835</c:v>
                </c:pt>
                <c:pt idx="5">
                  <c:v>877</c:v>
                </c:pt>
                <c:pt idx="6">
                  <c:v>797</c:v>
                </c:pt>
                <c:pt idx="7">
                  <c:v>593</c:v>
                </c:pt>
                <c:pt idx="9">
                  <c:v>820</c:v>
                </c:pt>
                <c:pt idx="10">
                  <c:v>1172</c:v>
                </c:pt>
                <c:pt idx="11">
                  <c:v>946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MA_Data1!$G$110:$G$126</c:f>
              <c:numCache>
                <c:ptCount val="17"/>
                <c:pt idx="0">
                  <c:v>2694</c:v>
                </c:pt>
                <c:pt idx="1">
                  <c:v>2823</c:v>
                </c:pt>
                <c:pt idx="2">
                  <c:v>3424</c:v>
                </c:pt>
                <c:pt idx="3">
                  <c:v>3850</c:v>
                </c:pt>
                <c:pt idx="4">
                  <c:v>4203</c:v>
                </c:pt>
                <c:pt idx="5">
                  <c:v>4417</c:v>
                </c:pt>
                <c:pt idx="6">
                  <c:v>3363</c:v>
                </c:pt>
                <c:pt idx="7">
                  <c:v>1425</c:v>
                </c:pt>
                <c:pt idx="9">
                  <c:v>4244</c:v>
                </c:pt>
                <c:pt idx="10">
                  <c:v>4739</c:v>
                </c:pt>
                <c:pt idx="11">
                  <c:v>4465</c:v>
                </c:pt>
                <c:pt idx="12">
                  <c:v>2462</c:v>
                </c:pt>
              </c:numCache>
            </c:numRef>
          </c:yVal>
          <c:smooth val="0"/>
        </c:ser>
        <c:axId val="62835761"/>
        <c:axId val="28650938"/>
      </c:scatterChart>
      <c:valAx>
        <c:axId val="6283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650938"/>
        <c:crosses val="autoZero"/>
        <c:crossBetween val="midCat"/>
        <c:dispUnits/>
        <c:majorUnit val="1"/>
      </c:valAx>
      <c:valAx>
        <c:axId val="28650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835761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MA_Data2!$AC$111:$AC$127</c:f>
              <c:numCache>
                <c:ptCount val="17"/>
                <c:pt idx="0">
                  <c:v>0.1538086699464239</c:v>
                </c:pt>
                <c:pt idx="1">
                  <c:v>0.16021832700427</c:v>
                </c:pt>
                <c:pt idx="2">
                  <c:v>0.16554013782938193</c:v>
                </c:pt>
                <c:pt idx="3">
                  <c:v>0.16992226776259473</c:v>
                </c:pt>
                <c:pt idx="4">
                  <c:v>0.17325386872704487</c:v>
                </c:pt>
                <c:pt idx="5">
                  <c:v>0.1758029989687272</c:v>
                </c:pt>
                <c:pt idx="6">
                  <c:v>0.1768934674427748</c:v>
                </c:pt>
                <c:pt idx="7">
                  <c:v>0.17751447829618003</c:v>
                </c:pt>
                <c:pt idx="9">
                  <c:v>0.18191452903608157</c:v>
                </c:pt>
                <c:pt idx="10">
                  <c:v>0.18225272688676075</c:v>
                </c:pt>
                <c:pt idx="11">
                  <c:v>0.18241349534896983</c:v>
                </c:pt>
                <c:pt idx="12">
                  <c:v>0.1837410832624723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MA_Data2!$AD$111:$AD$127</c:f>
              <c:numCache>
                <c:ptCount val="17"/>
                <c:pt idx="0">
                  <c:v>1.3987622540419176</c:v>
                </c:pt>
                <c:pt idx="1">
                  <c:v>1.537311797396923</c:v>
                </c:pt>
                <c:pt idx="2">
                  <c:v>1.6784766702336726</c:v>
                </c:pt>
                <c:pt idx="3">
                  <c:v>1.8182190892674688</c:v>
                </c:pt>
                <c:pt idx="4">
                  <c:v>1.9519407954649035</c:v>
                </c:pt>
                <c:pt idx="5">
                  <c:v>2.0897195630292966</c:v>
                </c:pt>
                <c:pt idx="6">
                  <c:v>2.234915389199707</c:v>
                </c:pt>
                <c:pt idx="7">
                  <c:v>2.369180269907076</c:v>
                </c:pt>
                <c:pt idx="9">
                  <c:v>2.6556885038627014</c:v>
                </c:pt>
                <c:pt idx="10">
                  <c:v>2.80937046863656</c:v>
                </c:pt>
                <c:pt idx="11">
                  <c:v>2.9397720444769266</c:v>
                </c:pt>
                <c:pt idx="12">
                  <c:v>3.0698897372052185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MA_Data2!$AE$111:$AE$127</c:f>
              <c:numCache>
                <c:ptCount val="17"/>
                <c:pt idx="0">
                  <c:v>3.1609923280166456</c:v>
                </c:pt>
                <c:pt idx="1">
                  <c:v>3.384907495231801</c:v>
                </c:pt>
                <c:pt idx="2">
                  <c:v>3.606513388005508</c:v>
                </c:pt>
                <c:pt idx="3">
                  <c:v>3.836058725000208</c:v>
                </c:pt>
                <c:pt idx="4">
                  <c:v>4.075433753856849</c:v>
                </c:pt>
                <c:pt idx="5">
                  <c:v>4.328084884437079</c:v>
                </c:pt>
                <c:pt idx="6">
                  <c:v>4.580528419570492</c:v>
                </c:pt>
                <c:pt idx="7">
                  <c:v>4.800982410714404</c:v>
                </c:pt>
                <c:pt idx="9">
                  <c:v>5.109824452396056</c:v>
                </c:pt>
                <c:pt idx="10">
                  <c:v>5.267810857770671</c:v>
                </c:pt>
                <c:pt idx="11">
                  <c:v>5.408936503788868</c:v>
                </c:pt>
                <c:pt idx="12">
                  <c:v>5.5798137186414145</c:v>
                </c:pt>
              </c:numCache>
            </c:numRef>
          </c:yVal>
          <c:smooth val="0"/>
        </c:ser>
        <c:axId val="42411419"/>
        <c:axId val="46158452"/>
      </c:scatterChart>
      <c:valAx>
        <c:axId val="42411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158452"/>
        <c:crosses val="autoZero"/>
        <c:crossBetween val="midCat"/>
        <c:dispUnits/>
        <c:majorUnit val="1"/>
      </c:valAx>
      <c:valAx>
        <c:axId val="46158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4114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MA_Data2!$K$4:$K$20</c:f>
              <c:numCache>
                <c:ptCount val="17"/>
                <c:pt idx="0">
                  <c:v>1767</c:v>
                </c:pt>
                <c:pt idx="1">
                  <c:v>1842</c:v>
                </c:pt>
                <c:pt idx="2">
                  <c:v>2182</c:v>
                </c:pt>
                <c:pt idx="3">
                  <c:v>2374</c:v>
                </c:pt>
                <c:pt idx="4">
                  <c:v>2479</c:v>
                </c:pt>
                <c:pt idx="5">
                  <c:v>2507</c:v>
                </c:pt>
                <c:pt idx="6">
                  <c:v>1723</c:v>
                </c:pt>
                <c:pt idx="7">
                  <c:v>814</c:v>
                </c:pt>
                <c:pt idx="9">
                  <c:v>2050</c:v>
                </c:pt>
                <c:pt idx="10">
                  <c:v>2321</c:v>
                </c:pt>
                <c:pt idx="11">
                  <c:v>2109</c:v>
                </c:pt>
                <c:pt idx="12">
                  <c:v>1090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MA_Data2!$L$4:$L$20</c:f>
              <c:numCache>
                <c:ptCount val="17"/>
                <c:pt idx="0">
                  <c:v>698</c:v>
                </c:pt>
                <c:pt idx="1">
                  <c:v>703</c:v>
                </c:pt>
                <c:pt idx="2">
                  <c:v>838</c:v>
                </c:pt>
                <c:pt idx="3">
                  <c:v>955</c:v>
                </c:pt>
                <c:pt idx="4">
                  <c:v>1059</c:v>
                </c:pt>
                <c:pt idx="5">
                  <c:v>1118</c:v>
                </c:pt>
                <c:pt idx="6">
                  <c:v>988</c:v>
                </c:pt>
                <c:pt idx="7">
                  <c:v>376</c:v>
                </c:pt>
                <c:pt idx="9">
                  <c:v>1247</c:v>
                </c:pt>
                <c:pt idx="10">
                  <c:v>1393</c:v>
                </c:pt>
                <c:pt idx="11">
                  <c:v>1310</c:v>
                </c:pt>
                <c:pt idx="12">
                  <c:v>695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MA_Data2!$M$4:$M$20</c:f>
              <c:numCache>
                <c:ptCount val="17"/>
                <c:pt idx="0">
                  <c:v>229</c:v>
                </c:pt>
                <c:pt idx="1">
                  <c:v>278</c:v>
                </c:pt>
                <c:pt idx="2">
                  <c:v>404</c:v>
                </c:pt>
                <c:pt idx="3">
                  <c:v>521</c:v>
                </c:pt>
                <c:pt idx="4">
                  <c:v>665</c:v>
                </c:pt>
                <c:pt idx="5">
                  <c:v>792</c:v>
                </c:pt>
                <c:pt idx="6">
                  <c:v>652</c:v>
                </c:pt>
                <c:pt idx="7">
                  <c:v>235</c:v>
                </c:pt>
                <c:pt idx="9">
                  <c:v>947</c:v>
                </c:pt>
                <c:pt idx="10">
                  <c:v>1025</c:v>
                </c:pt>
                <c:pt idx="11">
                  <c:v>1046</c:v>
                </c:pt>
                <c:pt idx="12">
                  <c:v>677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MA_Data2!$N$4:$N$20</c:f>
              <c:numCache>
                <c:ptCount val="17"/>
                <c:pt idx="0">
                  <c:v>2694</c:v>
                </c:pt>
                <c:pt idx="1">
                  <c:v>2823</c:v>
                </c:pt>
                <c:pt idx="2">
                  <c:v>3424</c:v>
                </c:pt>
                <c:pt idx="3">
                  <c:v>3850</c:v>
                </c:pt>
                <c:pt idx="4">
                  <c:v>4203</c:v>
                </c:pt>
                <c:pt idx="5">
                  <c:v>4417</c:v>
                </c:pt>
                <c:pt idx="6">
                  <c:v>3363</c:v>
                </c:pt>
                <c:pt idx="7">
                  <c:v>1425</c:v>
                </c:pt>
                <c:pt idx="9">
                  <c:v>4244</c:v>
                </c:pt>
                <c:pt idx="10">
                  <c:v>4739</c:v>
                </c:pt>
                <c:pt idx="11">
                  <c:v>4465</c:v>
                </c:pt>
                <c:pt idx="12">
                  <c:v>2462</c:v>
                </c:pt>
              </c:numCache>
            </c:numRef>
          </c:yVal>
          <c:smooth val="0"/>
        </c:ser>
        <c:axId val="56531851"/>
        <c:axId val="39024612"/>
      </c:scatterChart>
      <c:valAx>
        <c:axId val="5653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024612"/>
        <c:crosses val="autoZero"/>
        <c:crossBetween val="midCat"/>
        <c:dispUnits/>
        <c:majorUnit val="1"/>
      </c:valAx>
      <c:valAx>
        <c:axId val="39024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531851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MA_Data2!$K$4:$K$20</c:f>
              <c:numCache>
                <c:ptCount val="17"/>
                <c:pt idx="0">
                  <c:v>1767</c:v>
                </c:pt>
                <c:pt idx="1">
                  <c:v>1842</c:v>
                </c:pt>
                <c:pt idx="2">
                  <c:v>2182</c:v>
                </c:pt>
                <c:pt idx="3">
                  <c:v>2374</c:v>
                </c:pt>
                <c:pt idx="4">
                  <c:v>2479</c:v>
                </c:pt>
                <c:pt idx="5">
                  <c:v>2507</c:v>
                </c:pt>
                <c:pt idx="6">
                  <c:v>1723</c:v>
                </c:pt>
                <c:pt idx="7">
                  <c:v>814</c:v>
                </c:pt>
                <c:pt idx="9">
                  <c:v>2050</c:v>
                </c:pt>
                <c:pt idx="10">
                  <c:v>2321</c:v>
                </c:pt>
                <c:pt idx="11">
                  <c:v>2109</c:v>
                </c:pt>
                <c:pt idx="12">
                  <c:v>1090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MA_Data2!$L$4:$L$20</c:f>
              <c:numCache>
                <c:ptCount val="17"/>
                <c:pt idx="0">
                  <c:v>698</c:v>
                </c:pt>
                <c:pt idx="1">
                  <c:v>703</c:v>
                </c:pt>
                <c:pt idx="2">
                  <c:v>838</c:v>
                </c:pt>
                <c:pt idx="3">
                  <c:v>955</c:v>
                </c:pt>
                <c:pt idx="4">
                  <c:v>1059</c:v>
                </c:pt>
                <c:pt idx="5">
                  <c:v>1118</c:v>
                </c:pt>
                <c:pt idx="6">
                  <c:v>988</c:v>
                </c:pt>
                <c:pt idx="7">
                  <c:v>376</c:v>
                </c:pt>
                <c:pt idx="9">
                  <c:v>1247</c:v>
                </c:pt>
                <c:pt idx="10">
                  <c:v>1393</c:v>
                </c:pt>
                <c:pt idx="11">
                  <c:v>1310</c:v>
                </c:pt>
                <c:pt idx="12">
                  <c:v>695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MA_Data2!$D$4:$D$20</c:f>
              <c:numCache>
                <c:ptCount val="17"/>
                <c:pt idx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12</c:v>
                </c:pt>
                <c:pt idx="6">
                  <c:v>6</c:v>
                </c:pt>
                <c:pt idx="7">
                  <c:v>4</c:v>
                </c:pt>
                <c:pt idx="9">
                  <c:v>10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MA_Data2!$E$4:$E$20</c:f>
              <c:numCache>
                <c:ptCount val="17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17</c:v>
                </c:pt>
                <c:pt idx="5">
                  <c:v>12</c:v>
                </c:pt>
                <c:pt idx="6">
                  <c:v>15</c:v>
                </c:pt>
                <c:pt idx="7">
                  <c:v>2</c:v>
                </c:pt>
                <c:pt idx="9">
                  <c:v>29</c:v>
                </c:pt>
                <c:pt idx="10">
                  <c:v>20</c:v>
                </c:pt>
                <c:pt idx="11">
                  <c:v>26</c:v>
                </c:pt>
                <c:pt idx="12">
                  <c:v>36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MA_Data2!$F$4:$F$20</c:f>
              <c:numCache>
                <c:ptCount val="17"/>
                <c:pt idx="0">
                  <c:v>221</c:v>
                </c:pt>
                <c:pt idx="1">
                  <c:v>268</c:v>
                </c:pt>
                <c:pt idx="2">
                  <c:v>390</c:v>
                </c:pt>
                <c:pt idx="3">
                  <c:v>502</c:v>
                </c:pt>
                <c:pt idx="4">
                  <c:v>638</c:v>
                </c:pt>
                <c:pt idx="5">
                  <c:v>768</c:v>
                </c:pt>
                <c:pt idx="6">
                  <c:v>631</c:v>
                </c:pt>
                <c:pt idx="7">
                  <c:v>229</c:v>
                </c:pt>
                <c:pt idx="9">
                  <c:v>908</c:v>
                </c:pt>
                <c:pt idx="10">
                  <c:v>1001</c:v>
                </c:pt>
                <c:pt idx="11">
                  <c:v>1015</c:v>
                </c:pt>
                <c:pt idx="12">
                  <c:v>635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MA_Data2!$G$3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MA_Data2!$N$4:$N$20</c:f>
              <c:numCache>
                <c:ptCount val="17"/>
                <c:pt idx="0">
                  <c:v>2694</c:v>
                </c:pt>
                <c:pt idx="1">
                  <c:v>2823</c:v>
                </c:pt>
                <c:pt idx="2">
                  <c:v>3424</c:v>
                </c:pt>
                <c:pt idx="3">
                  <c:v>3850</c:v>
                </c:pt>
                <c:pt idx="4">
                  <c:v>4203</c:v>
                </c:pt>
                <c:pt idx="5">
                  <c:v>4417</c:v>
                </c:pt>
                <c:pt idx="6">
                  <c:v>3363</c:v>
                </c:pt>
                <c:pt idx="7">
                  <c:v>1425</c:v>
                </c:pt>
                <c:pt idx="9">
                  <c:v>4244</c:v>
                </c:pt>
                <c:pt idx="10">
                  <c:v>4739</c:v>
                </c:pt>
                <c:pt idx="11">
                  <c:v>4465</c:v>
                </c:pt>
                <c:pt idx="12">
                  <c:v>2462</c:v>
                </c:pt>
              </c:numCache>
            </c:numRef>
          </c:yVal>
          <c:smooth val="0"/>
        </c:ser>
        <c:axId val="15677189"/>
        <c:axId val="6876974"/>
      </c:scatterChart>
      <c:valAx>
        <c:axId val="1567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876974"/>
        <c:crosses val="autoZero"/>
        <c:crossBetween val="midCat"/>
        <c:dispUnits/>
        <c:majorUnit val="1"/>
      </c:valAx>
      <c:valAx>
        <c:axId val="6876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677189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MA_Data2!$AK$4:$AK$20</c:f>
              <c:numCache>
                <c:ptCount val="17"/>
                <c:pt idx="0">
                  <c:v>33.455378250255315</c:v>
                </c:pt>
                <c:pt idx="1">
                  <c:v>34.79508584582377</c:v>
                </c:pt>
                <c:pt idx="2">
                  <c:v>41.13894934667879</c:v>
                </c:pt>
                <c:pt idx="3">
                  <c:v>44.811079020204055</c:v>
                </c:pt>
                <c:pt idx="4">
                  <c:v>46.764029161588304</c:v>
                </c:pt>
                <c:pt idx="5">
                  <c:v>47.1778713013264</c:v>
                </c:pt>
                <c:pt idx="6">
                  <c:v>32.40112251178466</c:v>
                </c:pt>
                <c:pt idx="7">
                  <c:v>15.367328229517655</c:v>
                </c:pt>
                <c:pt idx="9">
                  <c:v>39.234930341730504</c:v>
                </c:pt>
                <c:pt idx="10">
                  <c:v>44.49910704613931</c:v>
                </c:pt>
                <c:pt idx="11">
                  <c:v>40.45109589096272</c:v>
                </c:pt>
                <c:pt idx="12">
                  <c:v>20.881658087945112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MA_Data2!$AL$4:$AL$20</c:f>
              <c:numCache>
                <c:ptCount val="17"/>
                <c:pt idx="0">
                  <c:v>285.60673017120035</c:v>
                </c:pt>
                <c:pt idx="1">
                  <c:v>281.1156653004099</c:v>
                </c:pt>
                <c:pt idx="2">
                  <c:v>327.03587638199974</c:v>
                </c:pt>
                <c:pt idx="3">
                  <c:v>365.7364323272709</c:v>
                </c:pt>
                <c:pt idx="4">
                  <c:v>397.9452646768151</c:v>
                </c:pt>
                <c:pt idx="5">
                  <c:v>411.39240506329116</c:v>
                </c:pt>
                <c:pt idx="6">
                  <c:v>356.49208897869346</c:v>
                </c:pt>
                <c:pt idx="7">
                  <c:v>134.53556605123802</c:v>
                </c:pt>
                <c:pt idx="9">
                  <c:v>426.7464263836748</c:v>
                </c:pt>
                <c:pt idx="10">
                  <c:v>466.53538032848377</c:v>
                </c:pt>
                <c:pt idx="11">
                  <c:v>432.1906125559621</c:v>
                </c:pt>
                <c:pt idx="12">
                  <c:v>226.43599517805364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MA_Data2!$AR$4:$AR$20</c:f>
              <c:numCache>
                <c:ptCount val="17"/>
                <c:pt idx="0">
                  <c:v>83.77262135140968</c:v>
                </c:pt>
                <c:pt idx="1">
                  <c:v>93.64872967856252</c:v>
                </c:pt>
                <c:pt idx="2">
                  <c:v>126.0404577390089</c:v>
                </c:pt>
                <c:pt idx="3">
                  <c:v>151.54820600084355</c:v>
                </c:pt>
                <c:pt idx="4">
                  <c:v>180.69621027060955</c:v>
                </c:pt>
                <c:pt idx="5">
                  <c:v>200.8638158545462</c:v>
                </c:pt>
                <c:pt idx="6">
                  <c:v>155.00816645784943</c:v>
                </c:pt>
                <c:pt idx="7">
                  <c:v>53.13952857323758</c:v>
                </c:pt>
                <c:pt idx="9">
                  <c:v>198.81300031281032</c:v>
                </c:pt>
                <c:pt idx="10">
                  <c:v>206.45966986595226</c:v>
                </c:pt>
                <c:pt idx="11">
                  <c:v>203.28758390957395</c:v>
                </c:pt>
                <c:pt idx="12">
                  <c:v>126.4208338546403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MA_Data2!$AQ$4:$AQ$20</c:f>
              <c:numCache>
                <c:ptCount val="17"/>
                <c:pt idx="0">
                  <c:v>46.45297722372937</c:v>
                </c:pt>
                <c:pt idx="1">
                  <c:v>48.33258571629132</c:v>
                </c:pt>
                <c:pt idx="2">
                  <c:v>58.22387590424281</c:v>
                </c:pt>
                <c:pt idx="3">
                  <c:v>65.22439988893217</c:v>
                </c:pt>
                <c:pt idx="4">
                  <c:v>70.81454928131572</c:v>
                </c:pt>
                <c:pt idx="5">
                  <c:v>73.86301212259755</c:v>
                </c:pt>
                <c:pt idx="6">
                  <c:v>55.90571666291246</c:v>
                </c:pt>
                <c:pt idx="7">
                  <c:v>23.676350764887356</c:v>
                </c:pt>
                <c:pt idx="9">
                  <c:v>70.81035139219757</c:v>
                </c:pt>
                <c:pt idx="10">
                  <c:v>78.84031699829842</c:v>
                </c:pt>
                <c:pt idx="11">
                  <c:v>74.02983609645068</c:v>
                </c:pt>
                <c:pt idx="12">
                  <c:v>40.61141457870606</c:v>
                </c:pt>
              </c:numCache>
            </c:numRef>
          </c:yVal>
          <c:smooth val="0"/>
        </c:ser>
        <c:axId val="61892767"/>
        <c:axId val="20163992"/>
      </c:scatterChart>
      <c:valAx>
        <c:axId val="618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163992"/>
        <c:crosses val="autoZero"/>
        <c:crossBetween val="midCat"/>
        <c:dispUnits/>
        <c:majorUnit val="1"/>
      </c:valAx>
      <c:valAx>
        <c:axId val="20163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892767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MA_Data2!$AK$4:$AK$20</c:f>
              <c:numCache>
                <c:ptCount val="17"/>
                <c:pt idx="0">
                  <c:v>33.455378250255315</c:v>
                </c:pt>
                <c:pt idx="1">
                  <c:v>34.79508584582377</c:v>
                </c:pt>
                <c:pt idx="2">
                  <c:v>41.13894934667879</c:v>
                </c:pt>
                <c:pt idx="3">
                  <c:v>44.811079020204055</c:v>
                </c:pt>
                <c:pt idx="4">
                  <c:v>46.764029161588304</c:v>
                </c:pt>
                <c:pt idx="5">
                  <c:v>47.1778713013264</c:v>
                </c:pt>
                <c:pt idx="6">
                  <c:v>32.40112251178466</c:v>
                </c:pt>
                <c:pt idx="7">
                  <c:v>15.367328229517655</c:v>
                </c:pt>
                <c:pt idx="9">
                  <c:v>39.234930341730504</c:v>
                </c:pt>
                <c:pt idx="10">
                  <c:v>44.49910704613931</c:v>
                </c:pt>
                <c:pt idx="11">
                  <c:v>40.45109589096272</c:v>
                </c:pt>
                <c:pt idx="12">
                  <c:v>20.881658087945112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MA_Data2!$AL$4:$AL$20</c:f>
              <c:numCache>
                <c:ptCount val="17"/>
                <c:pt idx="0">
                  <c:v>285.60673017120035</c:v>
                </c:pt>
                <c:pt idx="1">
                  <c:v>281.1156653004099</c:v>
                </c:pt>
                <c:pt idx="2">
                  <c:v>327.03587638199974</c:v>
                </c:pt>
                <c:pt idx="3">
                  <c:v>365.7364323272709</c:v>
                </c:pt>
                <c:pt idx="4">
                  <c:v>397.9452646768151</c:v>
                </c:pt>
                <c:pt idx="5">
                  <c:v>411.39240506329116</c:v>
                </c:pt>
                <c:pt idx="6">
                  <c:v>356.49208897869346</c:v>
                </c:pt>
                <c:pt idx="7">
                  <c:v>134.53556605123802</c:v>
                </c:pt>
                <c:pt idx="9">
                  <c:v>426.7464263836748</c:v>
                </c:pt>
                <c:pt idx="10">
                  <c:v>466.53538032848377</c:v>
                </c:pt>
                <c:pt idx="11">
                  <c:v>432.1906125559621</c:v>
                </c:pt>
                <c:pt idx="12">
                  <c:v>226.43599517805364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MA_Data2!$AM$4:$AM$20</c:f>
              <c:numCache>
                <c:ptCount val="17"/>
                <c:pt idx="0">
                  <c:v>56.053811659192824</c:v>
                </c:pt>
                <c:pt idx="1">
                  <c:v>74.80230818550973</c:v>
                </c:pt>
                <c:pt idx="2">
                  <c:v>102.7221366204417</c:v>
                </c:pt>
                <c:pt idx="3">
                  <c:v>89.7308075772682</c:v>
                </c:pt>
                <c:pt idx="4">
                  <c:v>97.24788485850434</c:v>
                </c:pt>
                <c:pt idx="5">
                  <c:v>114.14439265671074</c:v>
                </c:pt>
                <c:pt idx="6">
                  <c:v>56.385678037778405</c:v>
                </c:pt>
                <c:pt idx="7">
                  <c:v>37.43916136278548</c:v>
                </c:pt>
                <c:pt idx="9">
                  <c:v>91.71787581399614</c:v>
                </c:pt>
                <c:pt idx="10">
                  <c:v>36.513007759014144</c:v>
                </c:pt>
                <c:pt idx="11">
                  <c:v>45.44628249409198</c:v>
                </c:pt>
                <c:pt idx="12">
                  <c:v>53.86479935362241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MA_Data2!$AN$4:$AN$20</c:f>
              <c:numCache>
                <c:ptCount val="17"/>
                <c:pt idx="0">
                  <c:v>3.698224852071006</c:v>
                </c:pt>
                <c:pt idx="1">
                  <c:v>3.341092091635019</c:v>
                </c:pt>
                <c:pt idx="2">
                  <c:v>4.052397499670742</c:v>
                </c:pt>
                <c:pt idx="3">
                  <c:v>9.317580410718945</c:v>
                </c:pt>
                <c:pt idx="4">
                  <c:v>14.673894278907571</c:v>
                </c:pt>
                <c:pt idx="5">
                  <c:v>9.602688752850797</c:v>
                </c:pt>
                <c:pt idx="6">
                  <c:v>11.15731064184289</c:v>
                </c:pt>
                <c:pt idx="7">
                  <c:v>1.402593395187702</c:v>
                </c:pt>
                <c:pt idx="9">
                  <c:v>18.219742661841575</c:v>
                </c:pt>
                <c:pt idx="10">
                  <c:v>11.843570125778715</c:v>
                </c:pt>
                <c:pt idx="11">
                  <c:v>14.663748956617864</c:v>
                </c:pt>
                <c:pt idx="12">
                  <c:v>19.34371087600144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MA_Data2!$AO$4:$AO$20</c:f>
              <c:numCache>
                <c:ptCount val="17"/>
                <c:pt idx="0">
                  <c:v>120.55487974514372</c:v>
                </c:pt>
                <c:pt idx="1">
                  <c:v>135.55549935509976</c:v>
                </c:pt>
                <c:pt idx="2">
                  <c:v>183.88420010372954</c:v>
                </c:pt>
                <c:pt idx="3">
                  <c:v>221.7010921649421</c:v>
                </c:pt>
                <c:pt idx="4">
                  <c:v>263.76061450435327</c:v>
                </c:pt>
                <c:pt idx="5">
                  <c:v>296.73246554541976</c:v>
                </c:pt>
                <c:pt idx="6">
                  <c:v>229.00403206782292</c:v>
                </c:pt>
                <c:pt idx="7">
                  <c:v>79.25109446107525</c:v>
                </c:pt>
                <c:pt idx="9">
                  <c:v>296.4839872524946</c:v>
                </c:pt>
                <c:pt idx="10">
                  <c:v>316.1298880123294</c:v>
                </c:pt>
                <c:pt idx="11">
                  <c:v>311.12827680914194</c:v>
                </c:pt>
                <c:pt idx="12">
                  <c:v>187.7215335814608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MA_Data2!$AQ$3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MA_Data2!$AQ$4:$AQ$20</c:f>
              <c:numCache>
                <c:ptCount val="17"/>
                <c:pt idx="0">
                  <c:v>46.45297722372937</c:v>
                </c:pt>
                <c:pt idx="1">
                  <c:v>48.33258571629132</c:v>
                </c:pt>
                <c:pt idx="2">
                  <c:v>58.22387590424281</c:v>
                </c:pt>
                <c:pt idx="3">
                  <c:v>65.22439988893217</c:v>
                </c:pt>
                <c:pt idx="4">
                  <c:v>70.81454928131572</c:v>
                </c:pt>
                <c:pt idx="5">
                  <c:v>73.86301212259755</c:v>
                </c:pt>
                <c:pt idx="6">
                  <c:v>55.90571666291246</c:v>
                </c:pt>
                <c:pt idx="7">
                  <c:v>23.676350764887356</c:v>
                </c:pt>
                <c:pt idx="9">
                  <c:v>70.81035139219757</c:v>
                </c:pt>
                <c:pt idx="10">
                  <c:v>78.84031699829842</c:v>
                </c:pt>
                <c:pt idx="11">
                  <c:v>74.02983609645068</c:v>
                </c:pt>
                <c:pt idx="12">
                  <c:v>40.61141457870606</c:v>
                </c:pt>
              </c:numCache>
            </c:numRef>
          </c:yVal>
          <c:smooth val="0"/>
        </c:ser>
        <c:axId val="47258201"/>
        <c:axId val="22670626"/>
      </c:scatterChart>
      <c:valAx>
        <c:axId val="4725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670626"/>
        <c:crosses val="autoZero"/>
        <c:crossBetween val="midCat"/>
        <c:dispUnits/>
        <c:majorUnit val="1"/>
      </c:valAx>
      <c:valAx>
        <c:axId val="22670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25820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MA_Data2!$K$25:$K$41</c:f>
              <c:numCache>
                <c:ptCount val="17"/>
                <c:pt idx="0">
                  <c:v>1066</c:v>
                </c:pt>
                <c:pt idx="1">
                  <c:v>1040</c:v>
                </c:pt>
                <c:pt idx="2">
                  <c:v>1173</c:v>
                </c:pt>
                <c:pt idx="3">
                  <c:v>1222</c:v>
                </c:pt>
                <c:pt idx="4">
                  <c:v>1343</c:v>
                </c:pt>
                <c:pt idx="5">
                  <c:v>1257</c:v>
                </c:pt>
                <c:pt idx="6">
                  <c:v>719</c:v>
                </c:pt>
                <c:pt idx="7">
                  <c:v>18</c:v>
                </c:pt>
                <c:pt idx="9">
                  <c:v>1200</c:v>
                </c:pt>
                <c:pt idx="10">
                  <c:v>1122</c:v>
                </c:pt>
                <c:pt idx="11">
                  <c:v>1077</c:v>
                </c:pt>
                <c:pt idx="12">
                  <c:v>1090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MA_Data2!$L$25:$L$41</c:f>
              <c:numCache>
                <c:ptCount val="17"/>
                <c:pt idx="0">
                  <c:v>414</c:v>
                </c:pt>
                <c:pt idx="1">
                  <c:v>410</c:v>
                </c:pt>
                <c:pt idx="2">
                  <c:v>490</c:v>
                </c:pt>
                <c:pt idx="3">
                  <c:v>462</c:v>
                </c:pt>
                <c:pt idx="4">
                  <c:v>587</c:v>
                </c:pt>
                <c:pt idx="5">
                  <c:v>569</c:v>
                </c:pt>
                <c:pt idx="6">
                  <c:v>427</c:v>
                </c:pt>
                <c:pt idx="7">
                  <c:v>8</c:v>
                </c:pt>
                <c:pt idx="9">
                  <c:v>760</c:v>
                </c:pt>
                <c:pt idx="10">
                  <c:v>745</c:v>
                </c:pt>
                <c:pt idx="11">
                  <c:v>769</c:v>
                </c:pt>
                <c:pt idx="12">
                  <c:v>695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MA_Data2!$M$25:$M$41</c:f>
              <c:numCache>
                <c:ptCount val="17"/>
                <c:pt idx="0">
                  <c:v>162</c:v>
                </c:pt>
                <c:pt idx="1">
                  <c:v>189</c:v>
                </c:pt>
                <c:pt idx="2">
                  <c:v>290</c:v>
                </c:pt>
                <c:pt idx="3">
                  <c:v>366</c:v>
                </c:pt>
                <c:pt idx="4">
                  <c:v>474</c:v>
                </c:pt>
                <c:pt idx="5">
                  <c:v>518</c:v>
                </c:pt>
                <c:pt idx="6">
                  <c:v>385</c:v>
                </c:pt>
                <c:pt idx="7">
                  <c:v>7</c:v>
                </c:pt>
                <c:pt idx="9">
                  <c:v>637</c:v>
                </c:pt>
                <c:pt idx="10">
                  <c:v>577</c:v>
                </c:pt>
                <c:pt idx="11">
                  <c:v>613</c:v>
                </c:pt>
                <c:pt idx="12">
                  <c:v>677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MA_Data2!$N$25:$N$41</c:f>
              <c:numCache>
                <c:ptCount val="17"/>
                <c:pt idx="0">
                  <c:v>1642</c:v>
                </c:pt>
                <c:pt idx="1">
                  <c:v>1639</c:v>
                </c:pt>
                <c:pt idx="2">
                  <c:v>1953</c:v>
                </c:pt>
                <c:pt idx="3">
                  <c:v>2050</c:v>
                </c:pt>
                <c:pt idx="4">
                  <c:v>2404</c:v>
                </c:pt>
                <c:pt idx="5">
                  <c:v>2344</c:v>
                </c:pt>
                <c:pt idx="6">
                  <c:v>1531</c:v>
                </c:pt>
                <c:pt idx="7">
                  <c:v>33</c:v>
                </c:pt>
                <c:pt idx="9">
                  <c:v>2597</c:v>
                </c:pt>
                <c:pt idx="10">
                  <c:v>2444</c:v>
                </c:pt>
                <c:pt idx="11">
                  <c:v>2459</c:v>
                </c:pt>
                <c:pt idx="12">
                  <c:v>2462</c:v>
                </c:pt>
              </c:numCache>
            </c:numRef>
          </c:yVal>
          <c:smooth val="0"/>
        </c:ser>
        <c:axId val="2709043"/>
        <c:axId val="24381388"/>
      </c:scatterChart>
      <c:valAx>
        <c:axId val="270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381388"/>
        <c:crosses val="autoZero"/>
        <c:crossBetween val="midCat"/>
        <c:dispUnits/>
        <c:majorUnit val="1"/>
      </c:valAx>
      <c:valAx>
        <c:axId val="24381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09043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MASSACHUSETTS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MA_Data2!$B$25:$B$41</c:f>
              <c:numCache>
                <c:ptCount val="17"/>
                <c:pt idx="0">
                  <c:v>1066</c:v>
                </c:pt>
                <c:pt idx="1">
                  <c:v>1040</c:v>
                </c:pt>
                <c:pt idx="2">
                  <c:v>1173</c:v>
                </c:pt>
                <c:pt idx="3">
                  <c:v>1222</c:v>
                </c:pt>
                <c:pt idx="4">
                  <c:v>1343</c:v>
                </c:pt>
                <c:pt idx="5">
                  <c:v>1257</c:v>
                </c:pt>
                <c:pt idx="6">
                  <c:v>719</c:v>
                </c:pt>
                <c:pt idx="7">
                  <c:v>18</c:v>
                </c:pt>
                <c:pt idx="9">
                  <c:v>1200</c:v>
                </c:pt>
                <c:pt idx="10">
                  <c:v>1122</c:v>
                </c:pt>
                <c:pt idx="11">
                  <c:v>1077</c:v>
                </c:pt>
                <c:pt idx="12">
                  <c:v>1090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MA_Data2!$C$25:$C$41</c:f>
              <c:numCache>
                <c:ptCount val="17"/>
                <c:pt idx="0">
                  <c:v>414</c:v>
                </c:pt>
                <c:pt idx="1">
                  <c:v>410</c:v>
                </c:pt>
                <c:pt idx="2">
                  <c:v>490</c:v>
                </c:pt>
                <c:pt idx="3">
                  <c:v>462</c:v>
                </c:pt>
                <c:pt idx="4">
                  <c:v>587</c:v>
                </c:pt>
                <c:pt idx="5">
                  <c:v>569</c:v>
                </c:pt>
                <c:pt idx="6">
                  <c:v>427</c:v>
                </c:pt>
                <c:pt idx="7">
                  <c:v>8</c:v>
                </c:pt>
                <c:pt idx="9">
                  <c:v>760</c:v>
                </c:pt>
                <c:pt idx="10">
                  <c:v>745</c:v>
                </c:pt>
                <c:pt idx="11">
                  <c:v>769</c:v>
                </c:pt>
                <c:pt idx="12">
                  <c:v>695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MA_Data2!$D$25:$D$41</c:f>
              <c:numCache>
                <c:ptCount val="1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8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MA_Data2!$E$25:$E$41</c:f>
              <c:numCache>
                <c:ptCount val="17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11</c:v>
                </c:pt>
                <c:pt idx="6">
                  <c:v>13</c:v>
                </c:pt>
                <c:pt idx="7">
                  <c:v>0</c:v>
                </c:pt>
                <c:pt idx="9">
                  <c:v>25</c:v>
                </c:pt>
                <c:pt idx="10">
                  <c:v>15</c:v>
                </c:pt>
                <c:pt idx="11">
                  <c:v>17</c:v>
                </c:pt>
                <c:pt idx="12">
                  <c:v>36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MA_Data2!$F$25:$F$41</c:f>
              <c:numCache>
                <c:ptCount val="17"/>
                <c:pt idx="0">
                  <c:v>156</c:v>
                </c:pt>
                <c:pt idx="1">
                  <c:v>183</c:v>
                </c:pt>
                <c:pt idx="2">
                  <c:v>280</c:v>
                </c:pt>
                <c:pt idx="3">
                  <c:v>355</c:v>
                </c:pt>
                <c:pt idx="4">
                  <c:v>452</c:v>
                </c:pt>
                <c:pt idx="5">
                  <c:v>502</c:v>
                </c:pt>
                <c:pt idx="6">
                  <c:v>370</c:v>
                </c:pt>
                <c:pt idx="7">
                  <c:v>7</c:v>
                </c:pt>
                <c:pt idx="9">
                  <c:v>608</c:v>
                </c:pt>
                <c:pt idx="10">
                  <c:v>562</c:v>
                </c:pt>
                <c:pt idx="11">
                  <c:v>595</c:v>
                </c:pt>
                <c:pt idx="12">
                  <c:v>635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MA_Data2!$G$24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MA_Data2!$H$25:$H$41</c:f>
              <c:numCache>
                <c:ptCount val="17"/>
                <c:pt idx="0">
                  <c:v>1642</c:v>
                </c:pt>
                <c:pt idx="1">
                  <c:v>1639</c:v>
                </c:pt>
                <c:pt idx="2">
                  <c:v>1953</c:v>
                </c:pt>
                <c:pt idx="3">
                  <c:v>2050</c:v>
                </c:pt>
                <c:pt idx="4">
                  <c:v>2404</c:v>
                </c:pt>
                <c:pt idx="5">
                  <c:v>2344</c:v>
                </c:pt>
                <c:pt idx="6">
                  <c:v>1531</c:v>
                </c:pt>
                <c:pt idx="7">
                  <c:v>33</c:v>
                </c:pt>
                <c:pt idx="9">
                  <c:v>2597</c:v>
                </c:pt>
                <c:pt idx="10">
                  <c:v>2444</c:v>
                </c:pt>
                <c:pt idx="11">
                  <c:v>2459</c:v>
                </c:pt>
                <c:pt idx="12">
                  <c:v>2462</c:v>
                </c:pt>
              </c:numCache>
            </c:numRef>
          </c:yVal>
          <c:smooth val="0"/>
        </c:ser>
        <c:axId val="18105901"/>
        <c:axId val="28735382"/>
      </c:scatterChart>
      <c:valAx>
        <c:axId val="181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8735382"/>
        <c:crosses val="autoZero"/>
        <c:crossBetween val="midCat"/>
        <c:dispUnits/>
        <c:majorUnit val="1"/>
      </c:valAx>
      <c:valAx>
        <c:axId val="2873538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105901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MASSACHUSETTS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MA_Data2!$AK$25:$AK$41</c:f>
              <c:numCache>
                <c:ptCount val="17"/>
                <c:pt idx="0">
                  <c:v>20.18304086857508</c:v>
                </c:pt>
                <c:pt idx="1">
                  <c:v>19.64543391946619</c:v>
                </c:pt>
                <c:pt idx="2">
                  <c:v>22.115484685451065</c:v>
                </c:pt>
                <c:pt idx="3">
                  <c:v>23.06619147543781</c:v>
                </c:pt>
                <c:pt idx="4">
                  <c:v>25.334445810412703</c:v>
                </c:pt>
                <c:pt idx="5">
                  <c:v>23.654800249608012</c:v>
                </c:pt>
                <c:pt idx="6">
                  <c:v>13.520839864174794</c:v>
                </c:pt>
                <c:pt idx="7">
                  <c:v>0.33981806895739286</c:v>
                </c:pt>
                <c:pt idx="9">
                  <c:v>22.966788492720294</c:v>
                </c:pt>
                <c:pt idx="10">
                  <c:v>21.511416676332743</c:v>
                </c:pt>
                <c:pt idx="11">
                  <c:v>20.657103022554217</c:v>
                </c:pt>
                <c:pt idx="12">
                  <c:v>20.881658087945112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MA_Data2!$AL$25:$AL$41</c:f>
              <c:numCache>
                <c:ptCount val="17"/>
                <c:pt idx="0">
                  <c:v>169.39998035942259</c:v>
                </c:pt>
                <c:pt idx="1">
                  <c:v>163.95081475557333</c:v>
                </c:pt>
                <c:pt idx="2">
                  <c:v>191.22622843338888</c:v>
                </c:pt>
                <c:pt idx="3">
                  <c:v>176.93217982743369</c:v>
                </c:pt>
                <c:pt idx="4">
                  <c:v>220.5796698444669</c:v>
                </c:pt>
                <c:pt idx="5">
                  <c:v>209.3759199293494</c:v>
                </c:pt>
                <c:pt idx="6">
                  <c:v>154.07097367803857</c:v>
                </c:pt>
                <c:pt idx="7">
                  <c:v>2.8624588521540004</c:v>
                </c:pt>
                <c:pt idx="9">
                  <c:v>260.08603372220756</c:v>
                </c:pt>
                <c:pt idx="10">
                  <c:v>249.51102537309433</c:v>
                </c:pt>
                <c:pt idx="11">
                  <c:v>253.70578706529378</c:v>
                </c:pt>
                <c:pt idx="12">
                  <c:v>226.43599517805364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MA_Data2!$AR$25:$AR$41</c:f>
              <c:numCache>
                <c:ptCount val="17"/>
                <c:pt idx="0">
                  <c:v>59.26272776824615</c:v>
                </c:pt>
                <c:pt idx="1">
                  <c:v>63.66766154405869</c:v>
                </c:pt>
                <c:pt idx="2">
                  <c:v>90.47458600077371</c:v>
                </c:pt>
                <c:pt idx="3">
                  <c:v>106.46188751690737</c:v>
                </c:pt>
                <c:pt idx="4">
                  <c:v>128.7969979973969</c:v>
                </c:pt>
                <c:pt idx="5">
                  <c:v>131.37305127860472</c:v>
                </c:pt>
                <c:pt idx="6">
                  <c:v>91.53089583784053</c:v>
                </c:pt>
                <c:pt idx="7">
                  <c:v>1.5828795745219706</c:v>
                </c:pt>
                <c:pt idx="9">
                  <c:v>133.73165913332647</c:v>
                </c:pt>
                <c:pt idx="10">
                  <c:v>116.221687329419</c:v>
                </c:pt>
                <c:pt idx="11">
                  <c:v>119.13507546517097</c:v>
                </c:pt>
                <c:pt idx="12">
                  <c:v>126.4208338546403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MA_Data2!$AQ$25:$AQ$41</c:f>
              <c:numCache>
                <c:ptCount val="17"/>
                <c:pt idx="0">
                  <c:v>28.313210319734083</c:v>
                </c:pt>
                <c:pt idx="1">
                  <c:v>28.061320577046217</c:v>
                </c:pt>
                <c:pt idx="2">
                  <c:v>33.21005538580205</c:v>
                </c:pt>
                <c:pt idx="3">
                  <c:v>34.729875265535306</c:v>
                </c:pt>
                <c:pt idx="4">
                  <c:v>40.50396775452843</c:v>
                </c:pt>
                <c:pt idx="5">
                  <c:v>39.197396516950114</c:v>
                </c:pt>
                <c:pt idx="6">
                  <c:v>25.450981924150753</c:v>
                </c:pt>
                <c:pt idx="7">
                  <c:v>0.5482944387658125</c:v>
                </c:pt>
                <c:pt idx="9">
                  <c:v>43.33046243297293</c:v>
                </c:pt>
                <c:pt idx="10">
                  <c:v>40.65957686090764</c:v>
                </c:pt>
                <c:pt idx="11">
                  <c:v>40.77029495211024</c:v>
                </c:pt>
                <c:pt idx="12">
                  <c:v>40.61141457870606</c:v>
                </c:pt>
              </c:numCache>
            </c:numRef>
          </c:yVal>
          <c:smooth val="0"/>
        </c:ser>
        <c:axId val="57291847"/>
        <c:axId val="45864576"/>
      </c:scatterChart>
      <c:valAx>
        <c:axId val="5729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864576"/>
        <c:crosses val="autoZero"/>
        <c:crossBetween val="midCat"/>
        <c:dispUnits/>
        <c:majorUnit val="1"/>
      </c:valAx>
      <c:valAx>
        <c:axId val="45864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2918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MA_Data2!$AK$25:$AK$41</c:f>
              <c:numCache>
                <c:ptCount val="17"/>
                <c:pt idx="0">
                  <c:v>20.18304086857508</c:v>
                </c:pt>
                <c:pt idx="1">
                  <c:v>19.64543391946619</c:v>
                </c:pt>
                <c:pt idx="2">
                  <c:v>22.115484685451065</c:v>
                </c:pt>
                <c:pt idx="3">
                  <c:v>23.06619147543781</c:v>
                </c:pt>
                <c:pt idx="4">
                  <c:v>25.334445810412703</c:v>
                </c:pt>
                <c:pt idx="5">
                  <c:v>23.654800249608012</c:v>
                </c:pt>
                <c:pt idx="6">
                  <c:v>13.520839864174794</c:v>
                </c:pt>
                <c:pt idx="7">
                  <c:v>0.33981806895739286</c:v>
                </c:pt>
                <c:pt idx="9">
                  <c:v>22.966788492720294</c:v>
                </c:pt>
                <c:pt idx="10">
                  <c:v>21.511416676332743</c:v>
                </c:pt>
                <c:pt idx="11">
                  <c:v>20.657103022554217</c:v>
                </c:pt>
                <c:pt idx="12">
                  <c:v>20.881658087945112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MA_Data2!$AL$25:$AL$41</c:f>
              <c:numCache>
                <c:ptCount val="17"/>
                <c:pt idx="0">
                  <c:v>169.39998035942259</c:v>
                </c:pt>
                <c:pt idx="1">
                  <c:v>163.95081475557333</c:v>
                </c:pt>
                <c:pt idx="2">
                  <c:v>191.22622843338888</c:v>
                </c:pt>
                <c:pt idx="3">
                  <c:v>176.93217982743369</c:v>
                </c:pt>
                <c:pt idx="4">
                  <c:v>220.5796698444669</c:v>
                </c:pt>
                <c:pt idx="5">
                  <c:v>209.3759199293494</c:v>
                </c:pt>
                <c:pt idx="6">
                  <c:v>154.07097367803857</c:v>
                </c:pt>
                <c:pt idx="7">
                  <c:v>2.8624588521540004</c:v>
                </c:pt>
                <c:pt idx="9">
                  <c:v>260.08603372220756</c:v>
                </c:pt>
                <c:pt idx="10">
                  <c:v>249.51102537309433</c:v>
                </c:pt>
                <c:pt idx="11">
                  <c:v>253.70578706529378</c:v>
                </c:pt>
                <c:pt idx="12">
                  <c:v>226.43599517805364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MA_Data2!$AM$25:$AM$41</c:f>
              <c:numCache>
                <c:ptCount val="17"/>
                <c:pt idx="0">
                  <c:v>44.84304932735426</c:v>
                </c:pt>
                <c:pt idx="1">
                  <c:v>42.744176106005554</c:v>
                </c:pt>
                <c:pt idx="2">
                  <c:v>61.633281972265024</c:v>
                </c:pt>
                <c:pt idx="3">
                  <c:v>29.91026919242273</c:v>
                </c:pt>
                <c:pt idx="4">
                  <c:v>77.79830788680346</c:v>
                </c:pt>
                <c:pt idx="5">
                  <c:v>47.56016360696281</c:v>
                </c:pt>
                <c:pt idx="6">
                  <c:v>18.7952260125928</c:v>
                </c:pt>
                <c:pt idx="7">
                  <c:v>0</c:v>
                </c:pt>
                <c:pt idx="9">
                  <c:v>36.68715032559846</c:v>
                </c:pt>
                <c:pt idx="10">
                  <c:v>0</c:v>
                </c:pt>
                <c:pt idx="11">
                  <c:v>9.089256498818395</c:v>
                </c:pt>
                <c:pt idx="12">
                  <c:v>53.86479935362241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MA_Data2!$AN$25:$AN$41</c:f>
              <c:numCache>
                <c:ptCount val="17"/>
                <c:pt idx="0">
                  <c:v>2.4654832347140037</c:v>
                </c:pt>
                <c:pt idx="1">
                  <c:v>2.2273947277566792</c:v>
                </c:pt>
                <c:pt idx="2">
                  <c:v>4.052397499670742</c:v>
                </c:pt>
                <c:pt idx="3">
                  <c:v>7.454064328575156</c:v>
                </c:pt>
                <c:pt idx="4">
                  <c:v>12.084383523806236</c:v>
                </c:pt>
                <c:pt idx="5">
                  <c:v>8.802464690113233</c:v>
                </c:pt>
                <c:pt idx="6">
                  <c:v>9.669669222930505</c:v>
                </c:pt>
                <c:pt idx="7">
                  <c:v>0</c:v>
                </c:pt>
                <c:pt idx="9">
                  <c:v>15.706674708484117</c:v>
                </c:pt>
                <c:pt idx="10">
                  <c:v>8.882677594334035</c:v>
                </c:pt>
                <c:pt idx="11">
                  <c:v>9.587835856250141</c:v>
                </c:pt>
                <c:pt idx="12">
                  <c:v>19.34371087600144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MA_Data2!$AO$25:$AO$41</c:f>
              <c:numCache>
                <c:ptCount val="17"/>
                <c:pt idx="0">
                  <c:v>85.09756217304262</c:v>
                </c:pt>
                <c:pt idx="1">
                  <c:v>92.562150679042</c:v>
                </c:pt>
                <c:pt idx="2">
                  <c:v>132.01942571549813</c:v>
                </c:pt>
                <c:pt idx="3">
                  <c:v>156.78065282580565</c:v>
                </c:pt>
                <c:pt idx="4">
                  <c:v>186.86488676483964</c:v>
                </c:pt>
                <c:pt idx="5">
                  <c:v>193.95793971849054</c:v>
                </c:pt>
                <c:pt idx="6">
                  <c:v>134.28128663247938</c:v>
                </c:pt>
                <c:pt idx="7">
                  <c:v>2.422522538111471</c:v>
                </c:pt>
                <c:pt idx="9">
                  <c:v>198.52672274175853</c:v>
                </c:pt>
                <c:pt idx="10">
                  <c:v>177.48750955337573</c:v>
                </c:pt>
                <c:pt idx="11">
                  <c:v>182.38554157777287</c:v>
                </c:pt>
                <c:pt idx="12">
                  <c:v>187.7215335814608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MA_Data2!$AQ$25:$AQ$41</c:f>
              <c:numCache>
                <c:ptCount val="17"/>
                <c:pt idx="0">
                  <c:v>28.313210319734083</c:v>
                </c:pt>
                <c:pt idx="1">
                  <c:v>28.061320577046217</c:v>
                </c:pt>
                <c:pt idx="2">
                  <c:v>33.21005538580205</c:v>
                </c:pt>
                <c:pt idx="3">
                  <c:v>34.729875265535306</c:v>
                </c:pt>
                <c:pt idx="4">
                  <c:v>40.50396775452843</c:v>
                </c:pt>
                <c:pt idx="5">
                  <c:v>39.197396516950114</c:v>
                </c:pt>
                <c:pt idx="6">
                  <c:v>25.450981924150753</c:v>
                </c:pt>
                <c:pt idx="7">
                  <c:v>0.5482944387658125</c:v>
                </c:pt>
                <c:pt idx="9">
                  <c:v>43.33046243297293</c:v>
                </c:pt>
                <c:pt idx="10">
                  <c:v>40.65957686090764</c:v>
                </c:pt>
                <c:pt idx="11">
                  <c:v>40.77029495211024</c:v>
                </c:pt>
                <c:pt idx="12">
                  <c:v>40.61141457870606</c:v>
                </c:pt>
              </c:numCache>
            </c:numRef>
          </c:yVal>
          <c:smooth val="0"/>
        </c:ser>
        <c:axId val="10128001"/>
        <c:axId val="24043146"/>
      </c:scatterChart>
      <c:valAx>
        <c:axId val="1012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043146"/>
        <c:crosses val="autoZero"/>
        <c:crossBetween val="midCat"/>
        <c:dispUnits/>
        <c:majorUnit val="1"/>
      </c:valAx>
      <c:valAx>
        <c:axId val="24043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128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MASSACHUSETTS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MA_Data2!$K$69:$K$85</c:f>
              <c:numCache>
                <c:ptCount val="17"/>
                <c:pt idx="0">
                  <c:v>241</c:v>
                </c:pt>
                <c:pt idx="1">
                  <c:v>313</c:v>
                </c:pt>
                <c:pt idx="2">
                  <c:v>433</c:v>
                </c:pt>
                <c:pt idx="3">
                  <c:v>516</c:v>
                </c:pt>
                <c:pt idx="4">
                  <c:v>552</c:v>
                </c:pt>
                <c:pt idx="5">
                  <c:v>667</c:v>
                </c:pt>
                <c:pt idx="6">
                  <c:v>544</c:v>
                </c:pt>
                <c:pt idx="7">
                  <c:v>459</c:v>
                </c:pt>
                <c:pt idx="9">
                  <c:v>429</c:v>
                </c:pt>
                <c:pt idx="10">
                  <c:v>537</c:v>
                </c:pt>
                <c:pt idx="11">
                  <c:v>490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MA_Data2!$L$69:$L$85</c:f>
              <c:numCache>
                <c:ptCount val="17"/>
                <c:pt idx="0">
                  <c:v>120</c:v>
                </c:pt>
                <c:pt idx="1">
                  <c:v>151</c:v>
                </c:pt>
                <c:pt idx="2">
                  <c:v>198</c:v>
                </c:pt>
                <c:pt idx="3">
                  <c:v>250</c:v>
                </c:pt>
                <c:pt idx="4">
                  <c:v>294</c:v>
                </c:pt>
                <c:pt idx="5">
                  <c:v>371</c:v>
                </c:pt>
                <c:pt idx="6">
                  <c:v>342</c:v>
                </c:pt>
                <c:pt idx="7">
                  <c:v>214</c:v>
                </c:pt>
                <c:pt idx="9">
                  <c:v>250</c:v>
                </c:pt>
                <c:pt idx="10">
                  <c:v>387</c:v>
                </c:pt>
                <c:pt idx="11">
                  <c:v>350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MA_Data2!$M$69:$M$85</c:f>
              <c:numCache>
                <c:ptCount val="17"/>
                <c:pt idx="0">
                  <c:v>21</c:v>
                </c:pt>
                <c:pt idx="1">
                  <c:v>50</c:v>
                </c:pt>
                <c:pt idx="2">
                  <c:v>55</c:v>
                </c:pt>
                <c:pt idx="3">
                  <c:v>75</c:v>
                </c:pt>
                <c:pt idx="4">
                  <c:v>118</c:v>
                </c:pt>
                <c:pt idx="5">
                  <c:v>158</c:v>
                </c:pt>
                <c:pt idx="6">
                  <c:v>149</c:v>
                </c:pt>
                <c:pt idx="7">
                  <c:v>126</c:v>
                </c:pt>
                <c:pt idx="9">
                  <c:v>148</c:v>
                </c:pt>
                <c:pt idx="10">
                  <c:v>199</c:v>
                </c:pt>
                <c:pt idx="11">
                  <c:v>220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MA_Data2!$N$69:$N$85</c:f>
              <c:numCache>
                <c:ptCount val="17"/>
                <c:pt idx="0">
                  <c:v>382</c:v>
                </c:pt>
                <c:pt idx="1">
                  <c:v>514</c:v>
                </c:pt>
                <c:pt idx="2">
                  <c:v>686</c:v>
                </c:pt>
                <c:pt idx="3">
                  <c:v>841</c:v>
                </c:pt>
                <c:pt idx="4">
                  <c:v>964</c:v>
                </c:pt>
                <c:pt idx="5">
                  <c:v>1196</c:v>
                </c:pt>
                <c:pt idx="6">
                  <c:v>1035</c:v>
                </c:pt>
                <c:pt idx="7">
                  <c:v>799</c:v>
                </c:pt>
                <c:pt idx="9">
                  <c:v>827</c:v>
                </c:pt>
                <c:pt idx="10">
                  <c:v>1123</c:v>
                </c:pt>
                <c:pt idx="11">
                  <c:v>1060</c:v>
                </c:pt>
              </c:numCache>
            </c:numRef>
          </c:yVal>
          <c:smooth val="0"/>
        </c:ser>
        <c:axId val="15061723"/>
        <c:axId val="1337780"/>
      </c:scatterChart>
      <c:valAx>
        <c:axId val="1506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37780"/>
        <c:crosses val="autoZero"/>
        <c:crossBetween val="midCat"/>
        <c:dispUnits/>
        <c:majorUnit val="1"/>
      </c:valAx>
      <c:valAx>
        <c:axId val="1337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061723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MA_Data2!$B$69:$B$85</c:f>
              <c:numCache>
                <c:ptCount val="17"/>
                <c:pt idx="0">
                  <c:v>241</c:v>
                </c:pt>
                <c:pt idx="1">
                  <c:v>313</c:v>
                </c:pt>
                <c:pt idx="2">
                  <c:v>433</c:v>
                </c:pt>
                <c:pt idx="3">
                  <c:v>516</c:v>
                </c:pt>
                <c:pt idx="4">
                  <c:v>552</c:v>
                </c:pt>
                <c:pt idx="5">
                  <c:v>667</c:v>
                </c:pt>
                <c:pt idx="6">
                  <c:v>544</c:v>
                </c:pt>
                <c:pt idx="7">
                  <c:v>459</c:v>
                </c:pt>
                <c:pt idx="9">
                  <c:v>429</c:v>
                </c:pt>
                <c:pt idx="10">
                  <c:v>537</c:v>
                </c:pt>
                <c:pt idx="11">
                  <c:v>490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MA_Data2!$C$69:$C$85</c:f>
              <c:numCache>
                <c:ptCount val="17"/>
                <c:pt idx="0">
                  <c:v>120</c:v>
                </c:pt>
                <c:pt idx="1">
                  <c:v>151</c:v>
                </c:pt>
                <c:pt idx="2">
                  <c:v>198</c:v>
                </c:pt>
                <c:pt idx="3">
                  <c:v>250</c:v>
                </c:pt>
                <c:pt idx="4">
                  <c:v>294</c:v>
                </c:pt>
                <c:pt idx="5">
                  <c:v>371</c:v>
                </c:pt>
                <c:pt idx="6">
                  <c:v>342</c:v>
                </c:pt>
                <c:pt idx="7">
                  <c:v>214</c:v>
                </c:pt>
                <c:pt idx="9">
                  <c:v>250</c:v>
                </c:pt>
                <c:pt idx="10">
                  <c:v>387</c:v>
                </c:pt>
                <c:pt idx="11">
                  <c:v>350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MA_Data2!$D$69:$D$85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MA_Data2!$E$69:$E$85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MA_Data2!$F$69:$F$85</c:f>
              <c:numCache>
                <c:ptCount val="17"/>
                <c:pt idx="0">
                  <c:v>21</c:v>
                </c:pt>
                <c:pt idx="1">
                  <c:v>48</c:v>
                </c:pt>
                <c:pt idx="2">
                  <c:v>55</c:v>
                </c:pt>
                <c:pt idx="3">
                  <c:v>71</c:v>
                </c:pt>
                <c:pt idx="4">
                  <c:v>116</c:v>
                </c:pt>
                <c:pt idx="5">
                  <c:v>154</c:v>
                </c:pt>
                <c:pt idx="6">
                  <c:v>146</c:v>
                </c:pt>
                <c:pt idx="7">
                  <c:v>123</c:v>
                </c:pt>
                <c:pt idx="9">
                  <c:v>142</c:v>
                </c:pt>
                <c:pt idx="10">
                  <c:v>196</c:v>
                </c:pt>
                <c:pt idx="11">
                  <c:v>208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MA_Data2!$G$68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MA_Data2!$H$68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MA_Data2!$H$69:$H$85</c:f>
              <c:numCache>
                <c:ptCount val="17"/>
                <c:pt idx="0">
                  <c:v>382</c:v>
                </c:pt>
                <c:pt idx="1">
                  <c:v>514</c:v>
                </c:pt>
                <c:pt idx="2">
                  <c:v>686</c:v>
                </c:pt>
                <c:pt idx="3">
                  <c:v>841</c:v>
                </c:pt>
                <c:pt idx="4">
                  <c:v>964</c:v>
                </c:pt>
                <c:pt idx="5">
                  <c:v>1196</c:v>
                </c:pt>
                <c:pt idx="6">
                  <c:v>1035</c:v>
                </c:pt>
                <c:pt idx="7">
                  <c:v>799</c:v>
                </c:pt>
                <c:pt idx="9">
                  <c:v>827</c:v>
                </c:pt>
                <c:pt idx="10">
                  <c:v>1123</c:v>
                </c:pt>
                <c:pt idx="11">
                  <c:v>1060</c:v>
                </c:pt>
              </c:numCache>
            </c:numRef>
          </c:yVal>
          <c:smooth val="0"/>
        </c:ser>
        <c:axId val="12040021"/>
        <c:axId val="41251326"/>
      </c:scatterChart>
      <c:valAx>
        <c:axId val="1204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1251326"/>
        <c:crosses val="autoZero"/>
        <c:crossBetween val="midCat"/>
        <c:dispUnits/>
        <c:majorUnit val="1"/>
      </c:valAx>
      <c:valAx>
        <c:axId val="41251326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040021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MA_Data1!$B$5:$B$21</c:f>
              <c:numCache>
                <c:ptCount val="17"/>
                <c:pt idx="0">
                  <c:v>294</c:v>
                </c:pt>
                <c:pt idx="1">
                  <c:v>274</c:v>
                </c:pt>
                <c:pt idx="2">
                  <c:v>279</c:v>
                </c:pt>
                <c:pt idx="3">
                  <c:v>375</c:v>
                </c:pt>
                <c:pt idx="4">
                  <c:v>369</c:v>
                </c:pt>
                <c:pt idx="5">
                  <c:v>370</c:v>
                </c:pt>
                <c:pt idx="6">
                  <c:v>198</c:v>
                </c:pt>
                <c:pt idx="7">
                  <c:v>8</c:v>
                </c:pt>
                <c:pt idx="9">
                  <c:v>366</c:v>
                </c:pt>
                <c:pt idx="10">
                  <c:v>379</c:v>
                </c:pt>
                <c:pt idx="11">
                  <c:v>373</c:v>
                </c:pt>
                <c:pt idx="12">
                  <c:v>383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MA_Data1!$C$5:$C$21</c:f>
              <c:numCache>
                <c:ptCount val="17"/>
                <c:pt idx="0">
                  <c:v>133</c:v>
                </c:pt>
                <c:pt idx="1">
                  <c:v>131</c:v>
                </c:pt>
                <c:pt idx="2">
                  <c:v>140</c:v>
                </c:pt>
                <c:pt idx="3">
                  <c:v>111</c:v>
                </c:pt>
                <c:pt idx="4">
                  <c:v>161</c:v>
                </c:pt>
                <c:pt idx="5">
                  <c:v>154</c:v>
                </c:pt>
                <c:pt idx="6">
                  <c:v>122</c:v>
                </c:pt>
                <c:pt idx="7">
                  <c:v>2</c:v>
                </c:pt>
                <c:pt idx="9">
                  <c:v>223</c:v>
                </c:pt>
                <c:pt idx="10">
                  <c:v>197</c:v>
                </c:pt>
                <c:pt idx="11">
                  <c:v>207</c:v>
                </c:pt>
                <c:pt idx="12">
                  <c:v>166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MA_Data1!$D$5:$D$21</c:f>
              <c:numCache>
                <c:ptCount val="17"/>
                <c:pt idx="0">
                  <c:v>427</c:v>
                </c:pt>
                <c:pt idx="1">
                  <c:v>405</c:v>
                </c:pt>
                <c:pt idx="2">
                  <c:v>419</c:v>
                </c:pt>
                <c:pt idx="3">
                  <c:v>486</c:v>
                </c:pt>
                <c:pt idx="4">
                  <c:v>530</c:v>
                </c:pt>
                <c:pt idx="5">
                  <c:v>524</c:v>
                </c:pt>
                <c:pt idx="6">
                  <c:v>320</c:v>
                </c:pt>
                <c:pt idx="7">
                  <c:v>10</c:v>
                </c:pt>
                <c:pt idx="9">
                  <c:v>589</c:v>
                </c:pt>
                <c:pt idx="10">
                  <c:v>576</c:v>
                </c:pt>
                <c:pt idx="11">
                  <c:v>580</c:v>
                </c:pt>
                <c:pt idx="12">
                  <c:v>549</c:v>
                </c:pt>
              </c:numCache>
            </c:numRef>
          </c:yVal>
          <c:smooth val="1"/>
        </c:ser>
        <c:axId val="12772885"/>
        <c:axId val="47847102"/>
      </c:scatterChart>
      <c:scatterChart>
        <c:scatterStyle val="lineMarker"/>
        <c:varyColors val="0"/>
        <c:ser>
          <c:idx val="5"/>
          <c:order val="3"/>
          <c:tx>
            <c:strRef>
              <c:f>MA_Data1!$A$23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MA_Data1!$C$28:$C$44</c:f>
              <c:numCache>
                <c:ptCount val="17"/>
                <c:pt idx="0">
                  <c:v>31.147540983606557</c:v>
                </c:pt>
                <c:pt idx="1">
                  <c:v>32.34567901234568</c:v>
                </c:pt>
                <c:pt idx="2">
                  <c:v>33.41288782816229</c:v>
                </c:pt>
                <c:pt idx="3">
                  <c:v>22.839506172839506</c:v>
                </c:pt>
                <c:pt idx="4">
                  <c:v>30.377358490566035</c:v>
                </c:pt>
                <c:pt idx="5">
                  <c:v>29.389312977099237</c:v>
                </c:pt>
                <c:pt idx="6">
                  <c:v>38.125</c:v>
                </c:pt>
                <c:pt idx="7">
                  <c:v>20</c:v>
                </c:pt>
                <c:pt idx="9">
                  <c:v>37.86078098471987</c:v>
                </c:pt>
                <c:pt idx="10">
                  <c:v>34.20138888888889</c:v>
                </c:pt>
                <c:pt idx="11">
                  <c:v>35.689655172413794</c:v>
                </c:pt>
                <c:pt idx="12">
                  <c:v>30.2367941712204</c:v>
                </c:pt>
              </c:numCache>
            </c:numRef>
          </c:yVal>
          <c:smooth val="0"/>
        </c:ser>
        <c:axId val="27970735"/>
        <c:axId val="50410024"/>
      </c:scatterChart>
      <c:valAx>
        <c:axId val="12772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847102"/>
        <c:crossesAt val="0"/>
        <c:crossBetween val="midCat"/>
        <c:dispUnits/>
        <c:majorUnit val="1"/>
      </c:valAx>
      <c:valAx>
        <c:axId val="47847102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772885"/>
        <c:crosses val="autoZero"/>
        <c:crossBetween val="midCat"/>
        <c:dispUnits/>
        <c:majorUnit val="100"/>
      </c:valAx>
      <c:valAx>
        <c:axId val="27970735"/>
        <c:scaling>
          <c:orientation val="minMax"/>
        </c:scaling>
        <c:axPos val="b"/>
        <c:delete val="1"/>
        <c:majorTickMark val="in"/>
        <c:minorTickMark val="none"/>
        <c:tickLblPos val="nextTo"/>
        <c:crossAx val="50410024"/>
        <c:crosses val="max"/>
        <c:crossBetween val="midCat"/>
        <c:dispUnits/>
      </c:valAx>
      <c:valAx>
        <c:axId val="50410024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970735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MASSACHUSETTS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MA_Data2!$AK$69:$AK$85</c:f>
              <c:numCache>
                <c:ptCount val="17"/>
                <c:pt idx="0">
                  <c:v>4.562957644771664</c:v>
                </c:pt>
                <c:pt idx="1">
                  <c:v>5.9125200161470355</c:v>
                </c:pt>
                <c:pt idx="2">
                  <c:v>8.16368701517503</c:v>
                </c:pt>
                <c:pt idx="3">
                  <c:v>9.739897546093216</c:v>
                </c:pt>
                <c:pt idx="4">
                  <c:v>10.412966557965607</c:v>
                </c:pt>
                <c:pt idx="5">
                  <c:v>12.551910713196932</c:v>
                </c:pt>
                <c:pt idx="6">
                  <c:v>10.22995394452168</c:v>
                </c:pt>
                <c:pt idx="7">
                  <c:v>8.665360758413518</c:v>
                </c:pt>
                <c:pt idx="9">
                  <c:v>8.210626886147505</c:v>
                </c:pt>
                <c:pt idx="10">
                  <c:v>10.29557108305765</c:v>
                </c:pt>
                <c:pt idx="11">
                  <c:v>9.3983105673645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MA_Data2!$AL$69:$AL$85</c:f>
              <c:numCache>
                <c:ptCount val="17"/>
                <c:pt idx="0">
                  <c:v>49.10144358244133</c:v>
                </c:pt>
                <c:pt idx="1">
                  <c:v>60.38188543436969</c:v>
                </c:pt>
                <c:pt idx="2">
                  <c:v>77.27100659145103</c:v>
                </c:pt>
                <c:pt idx="3">
                  <c:v>95.7425215516416</c:v>
                </c:pt>
                <c:pt idx="4">
                  <c:v>110.47772220489483</c:v>
                </c:pt>
                <c:pt idx="5">
                  <c:v>136.51751545481306</c:v>
                </c:pt>
                <c:pt idx="6">
                  <c:v>123.4011077233939</c:v>
                </c:pt>
                <c:pt idx="7">
                  <c:v>76.5707742951195</c:v>
                </c:pt>
                <c:pt idx="9">
                  <c:v>85.55461635598934</c:v>
                </c:pt>
                <c:pt idx="10">
                  <c:v>129.61176754280203</c:v>
                </c:pt>
                <c:pt idx="11">
                  <c:v>115.47077434701278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MA_Data2!$AR$69:$AR$86</c:f>
              <c:numCache>
                <c:ptCount val="18"/>
                <c:pt idx="0">
                  <c:v>7.682205451439317</c:v>
                </c:pt>
                <c:pt idx="1">
                  <c:v>16.843296704777433</c:v>
                </c:pt>
                <c:pt idx="2">
                  <c:v>17.158973207043292</c:v>
                </c:pt>
                <c:pt idx="3">
                  <c:v>21.815960556743313</c:v>
                </c:pt>
                <c:pt idx="4">
                  <c:v>32.06338768711568</c:v>
                </c:pt>
                <c:pt idx="5">
                  <c:v>40.07131679926553</c:v>
                </c:pt>
                <c:pt idx="6">
                  <c:v>35.42364540217724</c:v>
                </c:pt>
                <c:pt idx="7">
                  <c:v>28.49183234139547</c:v>
                </c:pt>
                <c:pt idx="9">
                  <c:v>31.071091917947125</c:v>
                </c:pt>
                <c:pt idx="10">
                  <c:v>40.08338956421903</c:v>
                </c:pt>
                <c:pt idx="11">
                  <c:v>42.756470803160866</c:v>
                </c:pt>
                <c:pt idx="1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MA_Data2!$AQ$69:$AQ$85</c:f>
              <c:numCache>
                <c:ptCount val="17"/>
                <c:pt idx="0">
                  <c:v>6.586873533580036</c:v>
                </c:pt>
                <c:pt idx="1">
                  <c:v>8.80019449457093</c:v>
                </c:pt>
                <c:pt idx="2">
                  <c:v>11.665180744833695</c:v>
                </c:pt>
                <c:pt idx="3">
                  <c:v>14.247719560153753</c:v>
                </c:pt>
                <c:pt idx="4">
                  <c:v>16.24202367527679</c:v>
                </c:pt>
                <c:pt idx="5">
                  <c:v>20.000036789365332</c:v>
                </c:pt>
                <c:pt idx="6">
                  <c:v>17.20559522632007</c:v>
                </c:pt>
                <c:pt idx="7">
                  <c:v>13.275371411329825</c:v>
                </c:pt>
                <c:pt idx="9">
                  <c:v>13.79834132925245</c:v>
                </c:pt>
                <c:pt idx="10">
                  <c:v>18.682776110801672</c:v>
                </c:pt>
                <c:pt idx="11">
                  <c:v>17.57483230957172</c:v>
                </c:pt>
                <c:pt idx="12">
                  <c:v>0</c:v>
                </c:pt>
              </c:numCache>
            </c:numRef>
          </c:yVal>
          <c:smooth val="0"/>
        </c:ser>
        <c:axId val="35717615"/>
        <c:axId val="53023080"/>
      </c:scatterChart>
      <c:valAx>
        <c:axId val="357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023080"/>
        <c:crosses val="autoZero"/>
        <c:crossBetween val="midCat"/>
        <c:dispUnits/>
        <c:majorUnit val="1"/>
      </c:valAx>
      <c:valAx>
        <c:axId val="53023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7176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MA_Data2!$AK$69:$AK$85</c:f>
              <c:numCache>
                <c:ptCount val="17"/>
                <c:pt idx="0">
                  <c:v>4.562957644771664</c:v>
                </c:pt>
                <c:pt idx="1">
                  <c:v>5.9125200161470355</c:v>
                </c:pt>
                <c:pt idx="2">
                  <c:v>8.16368701517503</c:v>
                </c:pt>
                <c:pt idx="3">
                  <c:v>9.739897546093216</c:v>
                </c:pt>
                <c:pt idx="4">
                  <c:v>10.412966557965607</c:v>
                </c:pt>
                <c:pt idx="5">
                  <c:v>12.551910713196932</c:v>
                </c:pt>
                <c:pt idx="6">
                  <c:v>10.22995394452168</c:v>
                </c:pt>
                <c:pt idx="7">
                  <c:v>8.665360758413518</c:v>
                </c:pt>
                <c:pt idx="9">
                  <c:v>8.210626886147505</c:v>
                </c:pt>
                <c:pt idx="10">
                  <c:v>10.29557108305765</c:v>
                </c:pt>
                <c:pt idx="11">
                  <c:v>9.3983105673645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MA_Data2!$AL$69:$AL$85</c:f>
              <c:numCache>
                <c:ptCount val="17"/>
                <c:pt idx="0">
                  <c:v>49.10144358244133</c:v>
                </c:pt>
                <c:pt idx="1">
                  <c:v>60.38188543436969</c:v>
                </c:pt>
                <c:pt idx="2">
                  <c:v>77.27100659145103</c:v>
                </c:pt>
                <c:pt idx="3">
                  <c:v>95.7425215516416</c:v>
                </c:pt>
                <c:pt idx="4">
                  <c:v>110.47772220489483</c:v>
                </c:pt>
                <c:pt idx="5">
                  <c:v>136.51751545481306</c:v>
                </c:pt>
                <c:pt idx="6">
                  <c:v>123.4011077233939</c:v>
                </c:pt>
                <c:pt idx="7">
                  <c:v>76.5707742951195</c:v>
                </c:pt>
                <c:pt idx="9">
                  <c:v>85.55461635598934</c:v>
                </c:pt>
                <c:pt idx="10">
                  <c:v>129.61176754280203</c:v>
                </c:pt>
                <c:pt idx="11">
                  <c:v>115.47077434701278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MA_Data2!$AM$69:$AM$85</c:f>
              <c:numCache>
                <c:ptCount val="17"/>
                <c:pt idx="0">
                  <c:v>0</c:v>
                </c:pt>
                <c:pt idx="1">
                  <c:v>10.686044026501389</c:v>
                </c:pt>
                <c:pt idx="2">
                  <c:v>0</c:v>
                </c:pt>
                <c:pt idx="3">
                  <c:v>39.880358923230304</c:v>
                </c:pt>
                <c:pt idx="4">
                  <c:v>9.724788485850432</c:v>
                </c:pt>
                <c:pt idx="5">
                  <c:v>28.536098164177684</c:v>
                </c:pt>
                <c:pt idx="6">
                  <c:v>28.192839018889202</c:v>
                </c:pt>
                <c:pt idx="7">
                  <c:v>18.71958068139274</c:v>
                </c:pt>
                <c:pt idx="9">
                  <c:v>36.68715032559846</c:v>
                </c:pt>
                <c:pt idx="10">
                  <c:v>9.128251939753536</c:v>
                </c:pt>
                <c:pt idx="11">
                  <c:v>36.35702599527358</c:v>
                </c:pt>
                <c:pt idx="12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MA_Data2!$AN$69:$AN$85</c:f>
              <c:numCache>
                <c:ptCount val="17"/>
                <c:pt idx="0">
                  <c:v>0</c:v>
                </c:pt>
                <c:pt idx="1">
                  <c:v>1.1136973638783396</c:v>
                </c:pt>
                <c:pt idx="2">
                  <c:v>0</c:v>
                </c:pt>
                <c:pt idx="3">
                  <c:v>0</c:v>
                </c:pt>
                <c:pt idx="4">
                  <c:v>0.8631702517004454</c:v>
                </c:pt>
                <c:pt idx="5">
                  <c:v>0.8002240627375664</c:v>
                </c:pt>
                <c:pt idx="6">
                  <c:v>0</c:v>
                </c:pt>
                <c:pt idx="7">
                  <c:v>0.701296697593851</c:v>
                </c:pt>
                <c:pt idx="9">
                  <c:v>1.2565339766787293</c:v>
                </c:pt>
                <c:pt idx="10">
                  <c:v>1.1843570125778715</c:v>
                </c:pt>
                <c:pt idx="11">
                  <c:v>4.511922755882419</c:v>
                </c:pt>
                <c:pt idx="12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MA_Data2!$AO$69:$AO$85</c:f>
              <c:numCache>
                <c:ptCount val="17"/>
                <c:pt idx="0">
                  <c:v>11.455441061755737</c:v>
                </c:pt>
                <c:pt idx="1">
                  <c:v>24.278596899420855</c:v>
                </c:pt>
                <c:pt idx="2">
                  <c:v>25.93238719411571</c:v>
                </c:pt>
                <c:pt idx="3">
                  <c:v>31.35613056516113</c:v>
                </c:pt>
                <c:pt idx="4">
                  <c:v>47.95647536442787</c:v>
                </c:pt>
                <c:pt idx="5">
                  <c:v>59.501041268222195</c:v>
                </c:pt>
                <c:pt idx="6">
                  <c:v>52.986669860383756</c:v>
                </c:pt>
                <c:pt idx="7">
                  <c:v>42.56718174110156</c:v>
                </c:pt>
                <c:pt idx="9">
                  <c:v>46.36643853508176</c:v>
                </c:pt>
                <c:pt idx="10">
                  <c:v>61.89955849192463</c:v>
                </c:pt>
                <c:pt idx="11">
                  <c:v>63.758306971725645</c:v>
                </c:pt>
                <c:pt idx="12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MA_Data2!$AQ$69:$AQ$85</c:f>
              <c:numCache>
                <c:ptCount val="17"/>
                <c:pt idx="0">
                  <c:v>6.586873533580036</c:v>
                </c:pt>
                <c:pt idx="1">
                  <c:v>8.80019449457093</c:v>
                </c:pt>
                <c:pt idx="2">
                  <c:v>11.665180744833695</c:v>
                </c:pt>
                <c:pt idx="3">
                  <c:v>14.247719560153753</c:v>
                </c:pt>
                <c:pt idx="4">
                  <c:v>16.24202367527679</c:v>
                </c:pt>
                <c:pt idx="5">
                  <c:v>20.000036789365332</c:v>
                </c:pt>
                <c:pt idx="6">
                  <c:v>17.20559522632007</c:v>
                </c:pt>
                <c:pt idx="7">
                  <c:v>13.275371411329825</c:v>
                </c:pt>
                <c:pt idx="9">
                  <c:v>13.79834132925245</c:v>
                </c:pt>
                <c:pt idx="10">
                  <c:v>18.682776110801672</c:v>
                </c:pt>
                <c:pt idx="11">
                  <c:v>17.57483230957172</c:v>
                </c:pt>
                <c:pt idx="12">
                  <c:v>0</c:v>
                </c:pt>
              </c:numCache>
            </c:numRef>
          </c:yVal>
          <c:smooth val="0"/>
        </c:ser>
        <c:axId val="7445673"/>
        <c:axId val="67011058"/>
      </c:scatterChart>
      <c:valAx>
        <c:axId val="74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7011058"/>
        <c:crosses val="autoZero"/>
        <c:crossBetween val="midCat"/>
        <c:dispUnits/>
        <c:majorUnit val="1"/>
      </c:valAx>
      <c:valAx>
        <c:axId val="67011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4456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MASSACHUSETTS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MA_Data2!$K$90:$K$106</c:f>
              <c:numCache>
                <c:ptCount val="17"/>
                <c:pt idx="0">
                  <c:v>460</c:v>
                </c:pt>
                <c:pt idx="1">
                  <c:v>489</c:v>
                </c:pt>
                <c:pt idx="2">
                  <c:v>576</c:v>
                </c:pt>
                <c:pt idx="3">
                  <c:v>636</c:v>
                </c:pt>
                <c:pt idx="4">
                  <c:v>584</c:v>
                </c:pt>
                <c:pt idx="5">
                  <c:v>583</c:v>
                </c:pt>
                <c:pt idx="6">
                  <c:v>460</c:v>
                </c:pt>
                <c:pt idx="7">
                  <c:v>337</c:v>
                </c:pt>
                <c:pt idx="9">
                  <c:v>421</c:v>
                </c:pt>
                <c:pt idx="10">
                  <c:v>662</c:v>
                </c:pt>
                <c:pt idx="11">
                  <c:v>542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MA_Data2!$L$90:$L$106</c:f>
              <c:numCache>
                <c:ptCount val="17"/>
                <c:pt idx="0">
                  <c:v>164</c:v>
                </c:pt>
                <c:pt idx="1">
                  <c:v>142</c:v>
                </c:pt>
                <c:pt idx="2">
                  <c:v>150</c:v>
                </c:pt>
                <c:pt idx="3">
                  <c:v>243</c:v>
                </c:pt>
                <c:pt idx="4">
                  <c:v>178</c:v>
                </c:pt>
                <c:pt idx="5">
                  <c:v>178</c:v>
                </c:pt>
                <c:pt idx="6">
                  <c:v>219</c:v>
                </c:pt>
                <c:pt idx="7">
                  <c:v>154</c:v>
                </c:pt>
                <c:pt idx="9">
                  <c:v>237</c:v>
                </c:pt>
                <c:pt idx="10">
                  <c:v>261</c:v>
                </c:pt>
                <c:pt idx="11">
                  <c:v>191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MA_Data2!$M$90:$M$106</c:f>
              <c:numCache>
                <c:ptCount val="17"/>
                <c:pt idx="0">
                  <c:v>46</c:v>
                </c:pt>
                <c:pt idx="1">
                  <c:v>39</c:v>
                </c:pt>
                <c:pt idx="2">
                  <c:v>59</c:v>
                </c:pt>
                <c:pt idx="3">
                  <c:v>80</c:v>
                </c:pt>
                <c:pt idx="4">
                  <c:v>73</c:v>
                </c:pt>
                <c:pt idx="5">
                  <c:v>116</c:v>
                </c:pt>
                <c:pt idx="6">
                  <c:v>118</c:v>
                </c:pt>
                <c:pt idx="7">
                  <c:v>102</c:v>
                </c:pt>
                <c:pt idx="9">
                  <c:v>162</c:v>
                </c:pt>
                <c:pt idx="10">
                  <c:v>249</c:v>
                </c:pt>
                <c:pt idx="11">
                  <c:v>213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MA_Data2!$N$90:$N$106</c:f>
              <c:numCache>
                <c:ptCount val="17"/>
                <c:pt idx="0">
                  <c:v>670</c:v>
                </c:pt>
                <c:pt idx="1">
                  <c:v>670</c:v>
                </c:pt>
                <c:pt idx="2">
                  <c:v>785</c:v>
                </c:pt>
                <c:pt idx="3">
                  <c:v>959</c:v>
                </c:pt>
                <c:pt idx="4">
                  <c:v>835</c:v>
                </c:pt>
                <c:pt idx="5">
                  <c:v>877</c:v>
                </c:pt>
                <c:pt idx="6">
                  <c:v>797</c:v>
                </c:pt>
                <c:pt idx="7">
                  <c:v>593</c:v>
                </c:pt>
                <c:pt idx="9">
                  <c:v>820</c:v>
                </c:pt>
                <c:pt idx="10">
                  <c:v>1172</c:v>
                </c:pt>
                <c:pt idx="11">
                  <c:v>946</c:v>
                </c:pt>
              </c:numCache>
            </c:numRef>
          </c:yVal>
          <c:smooth val="0"/>
        </c:ser>
        <c:axId val="66228611"/>
        <c:axId val="59186588"/>
      </c:scatterChart>
      <c:valAx>
        <c:axId val="6622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186588"/>
        <c:crosses val="autoZero"/>
        <c:crossBetween val="midCat"/>
        <c:dispUnits/>
        <c:majorUnit val="1"/>
      </c:valAx>
      <c:valAx>
        <c:axId val="5918658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228611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MASSACHUSETTS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MA_Data2!$B$90:$B$106</c:f>
              <c:numCache>
                <c:ptCount val="17"/>
                <c:pt idx="0">
                  <c:v>460</c:v>
                </c:pt>
                <c:pt idx="1">
                  <c:v>489</c:v>
                </c:pt>
                <c:pt idx="2">
                  <c:v>576</c:v>
                </c:pt>
                <c:pt idx="3">
                  <c:v>636</c:v>
                </c:pt>
                <c:pt idx="4">
                  <c:v>584</c:v>
                </c:pt>
                <c:pt idx="5">
                  <c:v>583</c:v>
                </c:pt>
                <c:pt idx="6">
                  <c:v>460</c:v>
                </c:pt>
                <c:pt idx="7">
                  <c:v>337</c:v>
                </c:pt>
                <c:pt idx="9">
                  <c:v>421</c:v>
                </c:pt>
                <c:pt idx="10">
                  <c:v>662</c:v>
                </c:pt>
                <c:pt idx="11">
                  <c:v>542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MA_Data2!$C$90:$C$106</c:f>
              <c:numCache>
                <c:ptCount val="17"/>
                <c:pt idx="0">
                  <c:v>164</c:v>
                </c:pt>
                <c:pt idx="1">
                  <c:v>142</c:v>
                </c:pt>
                <c:pt idx="2">
                  <c:v>150</c:v>
                </c:pt>
                <c:pt idx="3">
                  <c:v>243</c:v>
                </c:pt>
                <c:pt idx="4">
                  <c:v>178</c:v>
                </c:pt>
                <c:pt idx="5">
                  <c:v>178</c:v>
                </c:pt>
                <c:pt idx="6">
                  <c:v>219</c:v>
                </c:pt>
                <c:pt idx="7">
                  <c:v>154</c:v>
                </c:pt>
                <c:pt idx="9">
                  <c:v>237</c:v>
                </c:pt>
                <c:pt idx="10">
                  <c:v>261</c:v>
                </c:pt>
                <c:pt idx="11">
                  <c:v>191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MA_Data2!$D$90:$D$106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MA_Data2!$E$90:$E$106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MA_Data2!$F$90:$F$106</c:f>
              <c:numCache>
                <c:ptCount val="17"/>
                <c:pt idx="0">
                  <c:v>44</c:v>
                </c:pt>
                <c:pt idx="1">
                  <c:v>37</c:v>
                </c:pt>
                <c:pt idx="2">
                  <c:v>55</c:v>
                </c:pt>
                <c:pt idx="3">
                  <c:v>76</c:v>
                </c:pt>
                <c:pt idx="4">
                  <c:v>70</c:v>
                </c:pt>
                <c:pt idx="5">
                  <c:v>112</c:v>
                </c:pt>
                <c:pt idx="6">
                  <c:v>115</c:v>
                </c:pt>
                <c:pt idx="7">
                  <c:v>99</c:v>
                </c:pt>
                <c:pt idx="9">
                  <c:v>158</c:v>
                </c:pt>
                <c:pt idx="10">
                  <c:v>243</c:v>
                </c:pt>
                <c:pt idx="11">
                  <c:v>212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MA_Data2!$G$68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MA_Data2!$H$90:$H$106</c:f>
              <c:numCache>
                <c:ptCount val="17"/>
                <c:pt idx="0">
                  <c:v>670</c:v>
                </c:pt>
                <c:pt idx="1">
                  <c:v>670</c:v>
                </c:pt>
                <c:pt idx="2">
                  <c:v>785</c:v>
                </c:pt>
                <c:pt idx="3">
                  <c:v>959</c:v>
                </c:pt>
                <c:pt idx="4">
                  <c:v>835</c:v>
                </c:pt>
                <c:pt idx="5">
                  <c:v>877</c:v>
                </c:pt>
                <c:pt idx="6">
                  <c:v>797</c:v>
                </c:pt>
                <c:pt idx="7">
                  <c:v>593</c:v>
                </c:pt>
                <c:pt idx="9">
                  <c:v>820</c:v>
                </c:pt>
                <c:pt idx="10">
                  <c:v>1172</c:v>
                </c:pt>
                <c:pt idx="11">
                  <c:v>946</c:v>
                </c:pt>
              </c:numCache>
            </c:numRef>
          </c:yVal>
          <c:smooth val="0"/>
        </c:ser>
        <c:axId val="62917245"/>
        <c:axId val="29384294"/>
      </c:scatterChart>
      <c:valAx>
        <c:axId val="6291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9384294"/>
        <c:crosses val="autoZero"/>
        <c:crossBetween val="midCat"/>
        <c:dispUnits/>
        <c:majorUnit val="1"/>
      </c:valAx>
      <c:valAx>
        <c:axId val="29384294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917245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MASSACHUSETTS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MA_Data2!$AK$90:$AK$106</c:f>
              <c:numCache>
                <c:ptCount val="17"/>
                <c:pt idx="0">
                  <c:v>8.709379736908572</c:v>
                </c:pt>
                <c:pt idx="1">
                  <c:v>9.237131910210545</c:v>
                </c:pt>
                <c:pt idx="2">
                  <c:v>10.859777646052697</c:v>
                </c:pt>
                <c:pt idx="3">
                  <c:v>12.004989998673034</c:v>
                </c:pt>
                <c:pt idx="4">
                  <c:v>11.016616793209991</c:v>
                </c:pt>
                <c:pt idx="5">
                  <c:v>10.971160338521456</c:v>
                </c:pt>
                <c:pt idx="6">
                  <c:v>8.650328703088187</c:v>
                </c:pt>
                <c:pt idx="7">
                  <c:v>6.362149402146745</c:v>
                </c:pt>
                <c:pt idx="9">
                  <c:v>8.057514962862703</c:v>
                </c:pt>
                <c:pt idx="10">
                  <c:v>12.692119286748909</c:v>
                </c:pt>
                <c:pt idx="11">
                  <c:v>10.395682301043998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MA_Data2!$AL$90:$AL$106</c:f>
              <c:numCache>
                <c:ptCount val="17"/>
                <c:pt idx="0">
                  <c:v>67.10530622933648</c:v>
                </c:pt>
                <c:pt idx="1">
                  <c:v>56.78296511046686</c:v>
                </c:pt>
                <c:pt idx="2">
                  <c:v>58.53864135715987</c:v>
                </c:pt>
                <c:pt idx="3">
                  <c:v>93.06173094819563</c:v>
                </c:pt>
                <c:pt idx="4">
                  <c:v>66.88787262745333</c:v>
                </c:pt>
                <c:pt idx="5">
                  <c:v>65.49896967912865</c:v>
                </c:pt>
                <c:pt idx="6">
                  <c:v>79.020007577261</c:v>
                </c:pt>
                <c:pt idx="7">
                  <c:v>55.1023329039645</c:v>
                </c:pt>
                <c:pt idx="9">
                  <c:v>81.10577630547789</c:v>
                </c:pt>
                <c:pt idx="10">
                  <c:v>87.41258741258741</c:v>
                </c:pt>
                <c:pt idx="11">
                  <c:v>63.014051143655536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MA_Data2!$AR$90:$AR$106</c:f>
              <c:numCache>
                <c:ptCount val="17"/>
                <c:pt idx="0">
                  <c:v>16.827688131724216</c:v>
                </c:pt>
                <c:pt idx="1">
                  <c:v>13.137771429726397</c:v>
                </c:pt>
                <c:pt idx="2">
                  <c:v>18.406898531191892</c:v>
                </c:pt>
                <c:pt idx="3">
                  <c:v>23.270357927192865</c:v>
                </c:pt>
                <c:pt idx="4">
                  <c:v>19.83582458609699</c:v>
                </c:pt>
                <c:pt idx="5">
                  <c:v>29.41944777667596</c:v>
                </c:pt>
                <c:pt idx="6">
                  <c:v>28.053625217831645</c:v>
                </c:pt>
                <c:pt idx="7">
                  <c:v>23.06481665732014</c:v>
                </c:pt>
                <c:pt idx="9">
                  <c:v>34.01024926153672</c:v>
                </c:pt>
                <c:pt idx="10">
                  <c:v>50.15459297231426</c:v>
                </c:pt>
                <c:pt idx="11">
                  <c:v>41.39603764124212</c:v>
                </c:pt>
                <c:pt idx="1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MA_Data2!$AQ$90:$AQ$106</c:f>
              <c:numCache>
                <c:ptCount val="17"/>
                <c:pt idx="0">
                  <c:v>11.552893370415246</c:v>
                </c:pt>
                <c:pt idx="1">
                  <c:v>11.47107064467417</c:v>
                </c:pt>
                <c:pt idx="2">
                  <c:v>13.348639773607069</c:v>
                </c:pt>
                <c:pt idx="3">
                  <c:v>16.2468050632431</c:v>
                </c:pt>
                <c:pt idx="4">
                  <c:v>14.0685578515105</c:v>
                </c:pt>
                <c:pt idx="5">
                  <c:v>14.665578816282105</c:v>
                </c:pt>
                <c:pt idx="6">
                  <c:v>13.24913951244164</c:v>
                </c:pt>
                <c:pt idx="7">
                  <c:v>9.852684914791721</c:v>
                </c:pt>
                <c:pt idx="9">
                  <c:v>13.6815476299722</c:v>
                </c:pt>
                <c:pt idx="10">
                  <c:v>19.4979640265891</c:v>
                </c:pt>
                <c:pt idx="11">
                  <c:v>15.68470883476872</c:v>
                </c:pt>
                <c:pt idx="12">
                  <c:v>0</c:v>
                </c:pt>
              </c:numCache>
            </c:numRef>
          </c:yVal>
          <c:smooth val="0"/>
        </c:ser>
        <c:axId val="63132055"/>
        <c:axId val="31317584"/>
      </c:scatterChart>
      <c:valAx>
        <c:axId val="6313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317584"/>
        <c:crosses val="autoZero"/>
        <c:crossBetween val="midCat"/>
        <c:dispUnits/>
        <c:majorUnit val="1"/>
      </c:valAx>
      <c:valAx>
        <c:axId val="31317584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13205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MA_Data2!$AK$90:$AK$106</c:f>
              <c:numCache>
                <c:ptCount val="17"/>
                <c:pt idx="0">
                  <c:v>8.709379736908572</c:v>
                </c:pt>
                <c:pt idx="1">
                  <c:v>9.237131910210545</c:v>
                </c:pt>
                <c:pt idx="2">
                  <c:v>10.859777646052697</c:v>
                </c:pt>
                <c:pt idx="3">
                  <c:v>12.004989998673034</c:v>
                </c:pt>
                <c:pt idx="4">
                  <c:v>11.016616793209991</c:v>
                </c:pt>
                <c:pt idx="5">
                  <c:v>10.971160338521456</c:v>
                </c:pt>
                <c:pt idx="6">
                  <c:v>8.650328703088187</c:v>
                </c:pt>
                <c:pt idx="7">
                  <c:v>6.362149402146745</c:v>
                </c:pt>
                <c:pt idx="9">
                  <c:v>8.057514962862703</c:v>
                </c:pt>
                <c:pt idx="10">
                  <c:v>12.692119286748909</c:v>
                </c:pt>
                <c:pt idx="11">
                  <c:v>10.395682301043998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MA_Data2!$AL$90:$AL$106</c:f>
              <c:numCache>
                <c:ptCount val="17"/>
                <c:pt idx="0">
                  <c:v>67.10530622933648</c:v>
                </c:pt>
                <c:pt idx="1">
                  <c:v>56.78296511046686</c:v>
                </c:pt>
                <c:pt idx="2">
                  <c:v>58.53864135715987</c:v>
                </c:pt>
                <c:pt idx="3">
                  <c:v>93.06173094819563</c:v>
                </c:pt>
                <c:pt idx="4">
                  <c:v>66.88787262745333</c:v>
                </c:pt>
                <c:pt idx="5">
                  <c:v>65.49896967912865</c:v>
                </c:pt>
                <c:pt idx="6">
                  <c:v>79.020007577261</c:v>
                </c:pt>
                <c:pt idx="7">
                  <c:v>55.1023329039645</c:v>
                </c:pt>
                <c:pt idx="9">
                  <c:v>81.10577630547789</c:v>
                </c:pt>
                <c:pt idx="10">
                  <c:v>87.41258741258741</c:v>
                </c:pt>
                <c:pt idx="11">
                  <c:v>63.014051143655536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MA_Data2!$AM$90:$AM$106</c:f>
              <c:numCache>
                <c:ptCount val="17"/>
                <c:pt idx="0">
                  <c:v>11.210762331838565</c:v>
                </c:pt>
                <c:pt idx="1">
                  <c:v>21.372088053002777</c:v>
                </c:pt>
                <c:pt idx="2">
                  <c:v>41.088854648176685</c:v>
                </c:pt>
                <c:pt idx="3">
                  <c:v>19.940179461615152</c:v>
                </c:pt>
                <c:pt idx="4">
                  <c:v>9.724788485850432</c:v>
                </c:pt>
                <c:pt idx="5">
                  <c:v>38.048130885570245</c:v>
                </c:pt>
                <c:pt idx="6">
                  <c:v>9.3976130062964</c:v>
                </c:pt>
                <c:pt idx="7">
                  <c:v>18.71958068139274</c:v>
                </c:pt>
                <c:pt idx="9">
                  <c:v>18.34357516279923</c:v>
                </c:pt>
                <c:pt idx="10">
                  <c:v>27.384755819260608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MA_Data2!$AN$90:$AN$106</c:f>
              <c:numCache>
                <c:ptCount val="17"/>
                <c:pt idx="0">
                  <c:v>1.2327416173570018</c:v>
                </c:pt>
                <c:pt idx="1">
                  <c:v>0</c:v>
                </c:pt>
                <c:pt idx="2">
                  <c:v>0</c:v>
                </c:pt>
                <c:pt idx="3">
                  <c:v>1.863516082143789</c:v>
                </c:pt>
                <c:pt idx="4">
                  <c:v>1.7263405034008907</c:v>
                </c:pt>
                <c:pt idx="5">
                  <c:v>0</c:v>
                </c:pt>
                <c:pt idx="6">
                  <c:v>1.4876414189123852</c:v>
                </c:pt>
                <c:pt idx="7">
                  <c:v>0.701296697593851</c:v>
                </c:pt>
                <c:pt idx="9">
                  <c:v>1.2565339766787293</c:v>
                </c:pt>
                <c:pt idx="10">
                  <c:v>1.7765355188668073</c:v>
                </c:pt>
                <c:pt idx="11">
                  <c:v>0.5639903444853024</c:v>
                </c:pt>
                <c:pt idx="12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MA_Data2!$AO$90:$AO$106</c:f>
              <c:numCache>
                <c:ptCount val="17"/>
                <c:pt idx="0">
                  <c:v>24.001876510345355</c:v>
                </c:pt>
                <c:pt idx="1">
                  <c:v>18.71475177663691</c:v>
                </c:pt>
                <c:pt idx="2">
                  <c:v>25.93238719411571</c:v>
                </c:pt>
                <c:pt idx="3">
                  <c:v>33.5643087739753</c:v>
                </c:pt>
                <c:pt idx="4">
                  <c:v>28.939252375085786</c:v>
                </c:pt>
                <c:pt idx="5">
                  <c:v>43.273484558707054</c:v>
                </c:pt>
                <c:pt idx="6">
                  <c:v>41.736075574959806</c:v>
                </c:pt>
                <c:pt idx="7">
                  <c:v>34.26139018186223</c:v>
                </c:pt>
                <c:pt idx="9">
                  <c:v>51.590825975654354</c:v>
                </c:pt>
                <c:pt idx="10">
                  <c:v>76.742819967029</c:v>
                </c:pt>
                <c:pt idx="11">
                  <c:v>64.98442825964344</c:v>
                </c:pt>
                <c:pt idx="12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MA_Data2!$AQ$90:$AQ$105</c:f>
              <c:numCache>
                <c:ptCount val="16"/>
                <c:pt idx="0">
                  <c:v>11.552893370415246</c:v>
                </c:pt>
                <c:pt idx="1">
                  <c:v>11.47107064467417</c:v>
                </c:pt>
                <c:pt idx="2">
                  <c:v>13.348639773607069</c:v>
                </c:pt>
                <c:pt idx="3">
                  <c:v>16.2468050632431</c:v>
                </c:pt>
                <c:pt idx="4">
                  <c:v>14.0685578515105</c:v>
                </c:pt>
                <c:pt idx="5">
                  <c:v>14.665578816282105</c:v>
                </c:pt>
                <c:pt idx="6">
                  <c:v>13.24913951244164</c:v>
                </c:pt>
                <c:pt idx="7">
                  <c:v>9.852684914791721</c:v>
                </c:pt>
                <c:pt idx="9">
                  <c:v>13.6815476299722</c:v>
                </c:pt>
                <c:pt idx="10">
                  <c:v>19.4979640265891</c:v>
                </c:pt>
                <c:pt idx="11">
                  <c:v>15.68470883476872</c:v>
                </c:pt>
                <c:pt idx="12">
                  <c:v>0</c:v>
                </c:pt>
              </c:numCache>
            </c:numRef>
          </c:yVal>
          <c:smooth val="0"/>
        </c:ser>
        <c:axId val="13422801"/>
        <c:axId val="53696346"/>
      </c:scatterChart>
      <c:valAx>
        <c:axId val="1342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696346"/>
        <c:crosses val="autoZero"/>
        <c:crossBetween val="midCat"/>
        <c:dispUnits/>
        <c:majorUnit val="1"/>
      </c:valAx>
      <c:valAx>
        <c:axId val="53696346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422801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MASSACHUSETTS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MA_Data2!$K$47:$K$63</c:f>
              <c:numCache>
                <c:ptCount val="17"/>
                <c:pt idx="0">
                  <c:v>701</c:v>
                </c:pt>
                <c:pt idx="1">
                  <c:v>802</c:v>
                </c:pt>
                <c:pt idx="2">
                  <c:v>1009</c:v>
                </c:pt>
                <c:pt idx="3">
                  <c:v>1152</c:v>
                </c:pt>
                <c:pt idx="4">
                  <c:v>1136</c:v>
                </c:pt>
                <c:pt idx="5">
                  <c:v>1250</c:v>
                </c:pt>
                <c:pt idx="6">
                  <c:v>1004</c:v>
                </c:pt>
                <c:pt idx="7">
                  <c:v>796</c:v>
                </c:pt>
                <c:pt idx="9">
                  <c:v>850</c:v>
                </c:pt>
                <c:pt idx="10">
                  <c:v>1199</c:v>
                </c:pt>
                <c:pt idx="11">
                  <c:v>1032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MA_Data2!$L$47:$L$63</c:f>
              <c:numCache>
                <c:ptCount val="17"/>
                <c:pt idx="0">
                  <c:v>284</c:v>
                </c:pt>
                <c:pt idx="1">
                  <c:v>293</c:v>
                </c:pt>
                <c:pt idx="2">
                  <c:v>348</c:v>
                </c:pt>
                <c:pt idx="3">
                  <c:v>493</c:v>
                </c:pt>
                <c:pt idx="4">
                  <c:v>472</c:v>
                </c:pt>
                <c:pt idx="5">
                  <c:v>549</c:v>
                </c:pt>
                <c:pt idx="6">
                  <c:v>561</c:v>
                </c:pt>
                <c:pt idx="7">
                  <c:v>368</c:v>
                </c:pt>
                <c:pt idx="9">
                  <c:v>487</c:v>
                </c:pt>
                <c:pt idx="10">
                  <c:v>648</c:v>
                </c:pt>
                <c:pt idx="11">
                  <c:v>541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MA_Data2!$M$47:$M$63</c:f>
              <c:numCache>
                <c:ptCount val="17"/>
                <c:pt idx="0">
                  <c:v>67</c:v>
                </c:pt>
                <c:pt idx="1">
                  <c:v>89</c:v>
                </c:pt>
                <c:pt idx="2">
                  <c:v>114</c:v>
                </c:pt>
                <c:pt idx="3">
                  <c:v>155</c:v>
                </c:pt>
                <c:pt idx="4">
                  <c:v>191</c:v>
                </c:pt>
                <c:pt idx="5">
                  <c:v>274</c:v>
                </c:pt>
                <c:pt idx="6">
                  <c:v>267</c:v>
                </c:pt>
                <c:pt idx="7">
                  <c:v>228</c:v>
                </c:pt>
                <c:pt idx="9">
                  <c:v>310</c:v>
                </c:pt>
                <c:pt idx="10">
                  <c:v>448</c:v>
                </c:pt>
                <c:pt idx="11">
                  <c:v>433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MA_Data2!$N$47:$N$63</c:f>
              <c:numCache>
                <c:ptCount val="17"/>
                <c:pt idx="0">
                  <c:v>1052</c:v>
                </c:pt>
                <c:pt idx="1">
                  <c:v>1184</c:v>
                </c:pt>
                <c:pt idx="2">
                  <c:v>1471</c:v>
                </c:pt>
                <c:pt idx="3">
                  <c:v>1800</c:v>
                </c:pt>
                <c:pt idx="4">
                  <c:v>1799</c:v>
                </c:pt>
                <c:pt idx="5">
                  <c:v>2073</c:v>
                </c:pt>
                <c:pt idx="6">
                  <c:v>1832</c:v>
                </c:pt>
                <c:pt idx="7">
                  <c:v>1392</c:v>
                </c:pt>
                <c:pt idx="9">
                  <c:v>1647</c:v>
                </c:pt>
                <c:pt idx="10">
                  <c:v>2295</c:v>
                </c:pt>
                <c:pt idx="11">
                  <c:v>2006</c:v>
                </c:pt>
              </c:numCache>
            </c:numRef>
          </c:yVal>
          <c:smooth val="0"/>
        </c:ser>
        <c:axId val="13505067"/>
        <c:axId val="54436740"/>
      </c:scatterChart>
      <c:val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436740"/>
        <c:crosses val="autoZero"/>
        <c:crossBetween val="midCat"/>
        <c:dispUnits/>
        <c:majorUnit val="1"/>
      </c:valAx>
      <c:valAx>
        <c:axId val="5443674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505067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MA_Data2!$B$47:$B$63</c:f>
              <c:numCache>
                <c:ptCount val="17"/>
                <c:pt idx="0">
                  <c:v>701</c:v>
                </c:pt>
                <c:pt idx="1">
                  <c:v>802</c:v>
                </c:pt>
                <c:pt idx="2">
                  <c:v>1009</c:v>
                </c:pt>
                <c:pt idx="3">
                  <c:v>1152</c:v>
                </c:pt>
                <c:pt idx="4">
                  <c:v>1136</c:v>
                </c:pt>
                <c:pt idx="5">
                  <c:v>1250</c:v>
                </c:pt>
                <c:pt idx="6">
                  <c:v>1004</c:v>
                </c:pt>
                <c:pt idx="7">
                  <c:v>796</c:v>
                </c:pt>
                <c:pt idx="9">
                  <c:v>850</c:v>
                </c:pt>
                <c:pt idx="10">
                  <c:v>1199</c:v>
                </c:pt>
                <c:pt idx="11">
                  <c:v>1032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MA_Data2!$C$47:$C$63</c:f>
              <c:numCache>
                <c:ptCount val="17"/>
                <c:pt idx="0">
                  <c:v>284</c:v>
                </c:pt>
                <c:pt idx="1">
                  <c:v>293</c:v>
                </c:pt>
                <c:pt idx="2">
                  <c:v>348</c:v>
                </c:pt>
                <c:pt idx="3">
                  <c:v>493</c:v>
                </c:pt>
                <c:pt idx="4">
                  <c:v>472</c:v>
                </c:pt>
                <c:pt idx="5">
                  <c:v>549</c:v>
                </c:pt>
                <c:pt idx="6">
                  <c:v>561</c:v>
                </c:pt>
                <c:pt idx="7">
                  <c:v>368</c:v>
                </c:pt>
                <c:pt idx="9">
                  <c:v>487</c:v>
                </c:pt>
                <c:pt idx="10">
                  <c:v>648</c:v>
                </c:pt>
                <c:pt idx="11">
                  <c:v>541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MA_Data2!$D$47:$D$63</c:f>
              <c:numCache>
                <c:ptCount val="17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MA_Data2!$E$47:$E$63</c:f>
              <c:numCach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MA_Data2!$F$47:$F$63</c:f>
              <c:numCache>
                <c:ptCount val="17"/>
                <c:pt idx="0">
                  <c:v>65</c:v>
                </c:pt>
                <c:pt idx="1">
                  <c:v>85</c:v>
                </c:pt>
                <c:pt idx="2">
                  <c:v>110</c:v>
                </c:pt>
                <c:pt idx="3">
                  <c:v>147</c:v>
                </c:pt>
                <c:pt idx="4">
                  <c:v>186</c:v>
                </c:pt>
                <c:pt idx="5">
                  <c:v>266</c:v>
                </c:pt>
                <c:pt idx="6">
                  <c:v>261</c:v>
                </c:pt>
                <c:pt idx="7">
                  <c:v>222</c:v>
                </c:pt>
                <c:pt idx="9">
                  <c:v>300</c:v>
                </c:pt>
                <c:pt idx="10">
                  <c:v>439</c:v>
                </c:pt>
                <c:pt idx="11">
                  <c:v>420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MA_Data2!$G$46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MA_Data2!$G$47:$G$63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MA_Data2!$H$46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MA_Data2!$H$47:$H$63</c:f>
              <c:numCache>
                <c:ptCount val="17"/>
                <c:pt idx="0">
                  <c:v>1052</c:v>
                </c:pt>
                <c:pt idx="1">
                  <c:v>1184</c:v>
                </c:pt>
                <c:pt idx="2">
                  <c:v>1471</c:v>
                </c:pt>
                <c:pt idx="3">
                  <c:v>1800</c:v>
                </c:pt>
                <c:pt idx="4">
                  <c:v>1799</c:v>
                </c:pt>
                <c:pt idx="5">
                  <c:v>2073</c:v>
                </c:pt>
                <c:pt idx="6">
                  <c:v>1832</c:v>
                </c:pt>
                <c:pt idx="7">
                  <c:v>1392</c:v>
                </c:pt>
                <c:pt idx="9">
                  <c:v>1647</c:v>
                </c:pt>
                <c:pt idx="10">
                  <c:v>2295</c:v>
                </c:pt>
                <c:pt idx="11">
                  <c:v>2006</c:v>
                </c:pt>
              </c:numCache>
            </c:numRef>
          </c:yVal>
          <c:smooth val="0"/>
        </c:ser>
        <c:axId val="20168613"/>
        <c:axId val="47299790"/>
      </c:scatterChart>
      <c:valAx>
        <c:axId val="201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7299790"/>
        <c:crosses val="autoZero"/>
        <c:crossBetween val="midCat"/>
        <c:dispUnits/>
        <c:majorUnit val="1"/>
      </c:valAx>
      <c:valAx>
        <c:axId val="4729979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168613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MASSACHUSETTS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9"/>
          <c:w val="0.945"/>
          <c:h val="0.836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MA_Data2!$AK$47:$AK$63</c:f>
              <c:numCache>
                <c:ptCount val="17"/>
                <c:pt idx="0">
                  <c:v>13.272337381680236</c:v>
                </c:pt>
                <c:pt idx="1">
                  <c:v>15.149651926357581</c:v>
                </c:pt>
                <c:pt idx="2">
                  <c:v>19.02346466122773</c:v>
                </c:pt>
                <c:pt idx="3">
                  <c:v>21.74488754476625</c:v>
                </c:pt>
                <c:pt idx="4">
                  <c:v>21.429583351175598</c:v>
                </c:pt>
                <c:pt idx="5">
                  <c:v>23.52307105171839</c:v>
                </c:pt>
                <c:pt idx="6">
                  <c:v>18.880282647609867</c:v>
                </c:pt>
                <c:pt idx="7">
                  <c:v>15.027510160560263</c:v>
                </c:pt>
                <c:pt idx="9">
                  <c:v>16.26814184901021</c:v>
                </c:pt>
                <c:pt idx="10">
                  <c:v>22.98769036980656</c:v>
                </c:pt>
                <c:pt idx="11">
                  <c:v>19.7939928684085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MA_Data2!$AL$47:$AL$63</c:f>
              <c:numCache>
                <c:ptCount val="17"/>
                <c:pt idx="0">
                  <c:v>116.20674981177781</c:v>
                </c:pt>
                <c:pt idx="1">
                  <c:v>117.16485054483654</c:v>
                </c:pt>
                <c:pt idx="2">
                  <c:v>135.8096479486109</c:v>
                </c:pt>
                <c:pt idx="3">
                  <c:v>188.80425249983725</c:v>
                </c:pt>
                <c:pt idx="4">
                  <c:v>177.3655948323482</c:v>
                </c:pt>
                <c:pt idx="5">
                  <c:v>202.0164851339417</c:v>
                </c:pt>
                <c:pt idx="6">
                  <c:v>202.4211153006549</c:v>
                </c:pt>
                <c:pt idx="7">
                  <c:v>131.67310719908403</c:v>
                </c:pt>
                <c:pt idx="9">
                  <c:v>166.66039266146723</c:v>
                </c:pt>
                <c:pt idx="10">
                  <c:v>217.0243549553894</c:v>
                </c:pt>
                <c:pt idx="11">
                  <c:v>178.4848254906683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MA_Data2!$AR$47:$AR$63</c:f>
              <c:numCache>
                <c:ptCount val="17"/>
                <c:pt idx="0">
                  <c:v>24.509893583163535</c:v>
                </c:pt>
                <c:pt idx="1">
                  <c:v>29.98106813450383</c:v>
                </c:pt>
                <c:pt idx="2">
                  <c:v>35.56587173823518</c:v>
                </c:pt>
                <c:pt idx="3">
                  <c:v>45.08631848393618</c:v>
                </c:pt>
                <c:pt idx="4">
                  <c:v>51.89921227321267</c:v>
                </c:pt>
                <c:pt idx="5">
                  <c:v>69.49076457594148</c:v>
                </c:pt>
                <c:pt idx="6">
                  <c:v>63.47727062000889</c:v>
                </c:pt>
                <c:pt idx="7">
                  <c:v>51.55664899871561</c:v>
                </c:pt>
                <c:pt idx="9">
                  <c:v>65.08134117948384</c:v>
                </c:pt>
                <c:pt idx="10">
                  <c:v>90.23798253653328</c:v>
                </c:pt>
                <c:pt idx="11">
                  <c:v>84.15250844440298</c:v>
                </c:pt>
                <c:pt idx="1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MA_Data2!$AQ$47:$AQ$63</c:f>
              <c:numCache>
                <c:ptCount val="17"/>
                <c:pt idx="0">
                  <c:v>18.139766903995284</c:v>
                </c:pt>
                <c:pt idx="1">
                  <c:v>20.271265139245102</c:v>
                </c:pt>
                <c:pt idx="2">
                  <c:v>25.013820518440763</c:v>
                </c:pt>
                <c:pt idx="3">
                  <c:v>30.49452462339686</c:v>
                </c:pt>
                <c:pt idx="4">
                  <c:v>30.310581526787292</c:v>
                </c:pt>
                <c:pt idx="5">
                  <c:v>34.66561560564744</c:v>
                </c:pt>
                <c:pt idx="6">
                  <c:v>30.45473473876171</c:v>
                </c:pt>
                <c:pt idx="7">
                  <c:v>23.128056326121545</c:v>
                </c:pt>
                <c:pt idx="9">
                  <c:v>27.479888959224652</c:v>
                </c:pt>
                <c:pt idx="10">
                  <c:v>38.18074013739078</c:v>
                </c:pt>
                <c:pt idx="11">
                  <c:v>33.25954114434044</c:v>
                </c:pt>
                <c:pt idx="12">
                  <c:v>0</c:v>
                </c:pt>
              </c:numCache>
            </c:numRef>
          </c:yVal>
          <c:smooth val="0"/>
        </c:ser>
        <c:axId val="23044927"/>
        <c:axId val="6077752"/>
      </c:scatterChart>
      <c:valAx>
        <c:axId val="2304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077752"/>
        <c:crosses val="autoZero"/>
        <c:crossBetween val="midCat"/>
        <c:dispUnits/>
        <c:majorUnit val="1"/>
      </c:valAx>
      <c:valAx>
        <c:axId val="6077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3044927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9"/>
          <c:w val="0.945"/>
          <c:h val="0.83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MA_Data2!$AK$47:$AK$63</c:f>
              <c:numCache>
                <c:ptCount val="17"/>
                <c:pt idx="0">
                  <c:v>13.272337381680236</c:v>
                </c:pt>
                <c:pt idx="1">
                  <c:v>15.149651926357581</c:v>
                </c:pt>
                <c:pt idx="2">
                  <c:v>19.02346466122773</c:v>
                </c:pt>
                <c:pt idx="3">
                  <c:v>21.74488754476625</c:v>
                </c:pt>
                <c:pt idx="4">
                  <c:v>21.429583351175598</c:v>
                </c:pt>
                <c:pt idx="5">
                  <c:v>23.52307105171839</c:v>
                </c:pt>
                <c:pt idx="6">
                  <c:v>18.880282647609867</c:v>
                </c:pt>
                <c:pt idx="7">
                  <c:v>15.027510160560263</c:v>
                </c:pt>
                <c:pt idx="9">
                  <c:v>16.26814184901021</c:v>
                </c:pt>
                <c:pt idx="10">
                  <c:v>22.98769036980656</c:v>
                </c:pt>
                <c:pt idx="11">
                  <c:v>19.7939928684085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MA_Data2!$AL$47:$AL$63</c:f>
              <c:numCache>
                <c:ptCount val="17"/>
                <c:pt idx="0">
                  <c:v>116.20674981177781</c:v>
                </c:pt>
                <c:pt idx="1">
                  <c:v>117.16485054483654</c:v>
                </c:pt>
                <c:pt idx="2">
                  <c:v>135.8096479486109</c:v>
                </c:pt>
                <c:pt idx="3">
                  <c:v>188.80425249983725</c:v>
                </c:pt>
                <c:pt idx="4">
                  <c:v>177.3655948323482</c:v>
                </c:pt>
                <c:pt idx="5">
                  <c:v>202.0164851339417</c:v>
                </c:pt>
                <c:pt idx="6">
                  <c:v>202.4211153006549</c:v>
                </c:pt>
                <c:pt idx="7">
                  <c:v>131.67310719908403</c:v>
                </c:pt>
                <c:pt idx="9">
                  <c:v>166.66039266146723</c:v>
                </c:pt>
                <c:pt idx="10">
                  <c:v>217.0243549553894</c:v>
                </c:pt>
                <c:pt idx="11">
                  <c:v>178.4848254906683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MA_Data2!$AM$47:$AM$63</c:f>
              <c:numCache>
                <c:ptCount val="17"/>
                <c:pt idx="0">
                  <c:v>11.210762331838565</c:v>
                </c:pt>
                <c:pt idx="1">
                  <c:v>32.05813207950417</c:v>
                </c:pt>
                <c:pt idx="2">
                  <c:v>41.088854648176685</c:v>
                </c:pt>
                <c:pt idx="3">
                  <c:v>59.82053838484546</c:v>
                </c:pt>
                <c:pt idx="4">
                  <c:v>19.449576971700864</c:v>
                </c:pt>
                <c:pt idx="5">
                  <c:v>66.58422904974793</c:v>
                </c:pt>
                <c:pt idx="6">
                  <c:v>37.5904520251856</c:v>
                </c:pt>
                <c:pt idx="7">
                  <c:v>37.43916136278548</c:v>
                </c:pt>
                <c:pt idx="9">
                  <c:v>55.030725488397685</c:v>
                </c:pt>
                <c:pt idx="10">
                  <c:v>36.513007759014144</c:v>
                </c:pt>
                <c:pt idx="11">
                  <c:v>36.35702599527358</c:v>
                </c:pt>
                <c:pt idx="12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MA_Data2!$AN$47:$AN$63</c:f>
              <c:numCache>
                <c:ptCount val="17"/>
                <c:pt idx="0">
                  <c:v>1.2327416173570018</c:v>
                </c:pt>
                <c:pt idx="1">
                  <c:v>1.1136973638783396</c:v>
                </c:pt>
                <c:pt idx="2">
                  <c:v>0</c:v>
                </c:pt>
                <c:pt idx="3">
                  <c:v>1.863516082143789</c:v>
                </c:pt>
                <c:pt idx="4">
                  <c:v>2.5895107551013363</c:v>
                </c:pt>
                <c:pt idx="5">
                  <c:v>0.8002240627375664</c:v>
                </c:pt>
                <c:pt idx="6">
                  <c:v>1.4876414189123852</c:v>
                </c:pt>
                <c:pt idx="7">
                  <c:v>1.402593395187702</c:v>
                </c:pt>
                <c:pt idx="9">
                  <c:v>2.5130679533574587</c:v>
                </c:pt>
                <c:pt idx="10">
                  <c:v>2.960892531444679</c:v>
                </c:pt>
                <c:pt idx="11">
                  <c:v>5.075913100367722</c:v>
                </c:pt>
                <c:pt idx="12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MA_Data2!$AO$47:$AO$63</c:f>
              <c:numCache>
                <c:ptCount val="17"/>
                <c:pt idx="0">
                  <c:v>35.4573175721011</c:v>
                </c:pt>
                <c:pt idx="1">
                  <c:v>42.993348676057764</c:v>
                </c:pt>
                <c:pt idx="2">
                  <c:v>51.86477438823142</c:v>
                </c:pt>
                <c:pt idx="3">
                  <c:v>64.92043933913642</c:v>
                </c:pt>
                <c:pt idx="4">
                  <c:v>76.89572773951365</c:v>
                </c:pt>
                <c:pt idx="5">
                  <c:v>102.77452582692925</c:v>
                </c:pt>
                <c:pt idx="6">
                  <c:v>94.72274543534357</c:v>
                </c:pt>
                <c:pt idx="7">
                  <c:v>76.82857192296379</c:v>
                </c:pt>
                <c:pt idx="9">
                  <c:v>97.95726451073611</c:v>
                </c:pt>
                <c:pt idx="10">
                  <c:v>138.64237845895366</c:v>
                </c:pt>
                <c:pt idx="11">
                  <c:v>128.7427352313691</c:v>
                </c:pt>
                <c:pt idx="12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MA_Data2!$AQ$47:$AQ$63</c:f>
              <c:numCache>
                <c:ptCount val="17"/>
                <c:pt idx="0">
                  <c:v>18.139766903995284</c:v>
                </c:pt>
                <c:pt idx="1">
                  <c:v>20.271265139245102</c:v>
                </c:pt>
                <c:pt idx="2">
                  <c:v>25.013820518440763</c:v>
                </c:pt>
                <c:pt idx="3">
                  <c:v>30.49452462339686</c:v>
                </c:pt>
                <c:pt idx="4">
                  <c:v>30.310581526787292</c:v>
                </c:pt>
                <c:pt idx="5">
                  <c:v>34.66561560564744</c:v>
                </c:pt>
                <c:pt idx="6">
                  <c:v>30.45473473876171</c:v>
                </c:pt>
                <c:pt idx="7">
                  <c:v>23.128056326121545</c:v>
                </c:pt>
                <c:pt idx="9">
                  <c:v>27.479888959224652</c:v>
                </c:pt>
                <c:pt idx="10">
                  <c:v>38.18074013739078</c:v>
                </c:pt>
                <c:pt idx="11">
                  <c:v>33.25954114434044</c:v>
                </c:pt>
                <c:pt idx="12">
                  <c:v>0</c:v>
                </c:pt>
              </c:numCache>
            </c:numRef>
          </c:yVal>
          <c:smooth val="0"/>
        </c:ser>
        <c:axId val="54699769"/>
        <c:axId val="22535874"/>
      </c:scatterChart>
      <c:valAx>
        <c:axId val="5469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2535874"/>
        <c:crosses val="autoZero"/>
        <c:crossBetween val="midCat"/>
        <c:dispUnits/>
        <c:majorUnit val="1"/>
      </c:valAx>
      <c:valAx>
        <c:axId val="22535874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699769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MA_Data3!$L$4:$L$20</c:f>
              <c:numCache>
                <c:ptCount val="17"/>
                <c:pt idx="0">
                  <c:v>5.566429657937217</c:v>
                </c:pt>
                <c:pt idx="1">
                  <c:v>5.175816244167054</c:v>
                </c:pt>
                <c:pt idx="2">
                  <c:v>5.260204797306775</c:v>
                </c:pt>
                <c:pt idx="3">
                  <c:v>7.0784139143119305</c:v>
                </c:pt>
                <c:pt idx="4">
                  <c:v>6.960841775161793</c:v>
                </c:pt>
                <c:pt idx="5">
                  <c:v>6.962829031308643</c:v>
                </c:pt>
                <c:pt idx="6">
                  <c:v>3.7234023548075235</c:v>
                </c:pt>
                <c:pt idx="7">
                  <c:v>0.1510302528699524</c:v>
                </c:pt>
                <c:pt idx="9">
                  <c:v>7.004870490279689</c:v>
                </c:pt>
                <c:pt idx="10">
                  <c:v>7.266334153591899</c:v>
                </c:pt>
                <c:pt idx="11">
                  <c:v>7.15422416658563</c:v>
                </c:pt>
                <c:pt idx="12">
                  <c:v>7.33731655750732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MA_Data3!$M$4:$M$20</c:f>
              <c:numCache>
                <c:ptCount val="17"/>
                <c:pt idx="0">
                  <c:v>54.4207666372058</c:v>
                </c:pt>
                <c:pt idx="1">
                  <c:v>52.384284714585625</c:v>
                </c:pt>
                <c:pt idx="2">
                  <c:v>54.636065266682536</c:v>
                </c:pt>
                <c:pt idx="3">
                  <c:v>42.509679568928874</c:v>
                </c:pt>
                <c:pt idx="4">
                  <c:v>60.49970501696622</c:v>
                </c:pt>
                <c:pt idx="5">
                  <c:v>56.66764792463939</c:v>
                </c:pt>
                <c:pt idx="6">
                  <c:v>44.020278193725304</c:v>
                </c:pt>
                <c:pt idx="7">
                  <c:v>0.7156147130385001</c:v>
                </c:pt>
                <c:pt idx="9">
                  <c:v>76.31471778954248</c:v>
                </c:pt>
                <c:pt idx="10">
                  <c:v>65.97808321946253</c:v>
                </c:pt>
                <c:pt idx="11">
                  <c:v>68.2927151138047</c:v>
                </c:pt>
                <c:pt idx="12">
                  <c:v>54.08399309288763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MA_Data3!$N$4:$N$20</c:f>
              <c:numCache>
                <c:ptCount val="17"/>
                <c:pt idx="0">
                  <c:v>7.727032707244628</c:v>
                </c:pt>
                <c:pt idx="1">
                  <c:v>7.305292314507806</c:v>
                </c:pt>
                <c:pt idx="2">
                  <c:v>7.535677114760089</c:v>
                </c:pt>
                <c:pt idx="3">
                  <c:v>8.74271485401645</c:v>
                </c:pt>
                <c:pt idx="4">
                  <c:v>9.520045983618335</c:v>
                </c:pt>
                <c:pt idx="5">
                  <c:v>9.381111597273891</c:v>
                </c:pt>
                <c:pt idx="6">
                  <c:v>5.719533386167523</c:v>
                </c:pt>
                <c:pt idx="7">
                  <c:v>0.17932613542135903</c:v>
                </c:pt>
                <c:pt idx="9">
                  <c:v>10.675807623034153</c:v>
                </c:pt>
                <c:pt idx="10">
                  <c:v>10.445343380689788</c:v>
                </c:pt>
                <c:pt idx="11">
                  <c:v>10.513322010364686</c:v>
                </c:pt>
                <c:pt idx="12">
                  <c:v>9.93337581706087</c:v>
                </c:pt>
              </c:numCache>
            </c:numRef>
          </c:yVal>
          <c:smooth val="1"/>
        </c:ser>
        <c:axId val="51037033"/>
        <c:axId val="56680114"/>
      </c:scatterChart>
      <c:valAx>
        <c:axId val="5103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680114"/>
        <c:crossesAt val="0"/>
        <c:crossBetween val="midCat"/>
        <c:dispUnits/>
        <c:majorUnit val="1"/>
      </c:valAx>
      <c:valAx>
        <c:axId val="566801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03703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MA_Data2!$Q$4:$Q$20</c:f>
              <c:numCache>
                <c:ptCount val="17"/>
                <c:pt idx="0">
                  <c:v>65.5902004454343</c:v>
                </c:pt>
                <c:pt idx="1">
                  <c:v>65.24973432518597</c:v>
                </c:pt>
                <c:pt idx="2">
                  <c:v>63.726635514018696</c:v>
                </c:pt>
                <c:pt idx="3">
                  <c:v>61.66233766233766</c:v>
                </c:pt>
                <c:pt idx="4">
                  <c:v>58.98167975255769</c:v>
                </c:pt>
                <c:pt idx="5">
                  <c:v>56.75798052977134</c:v>
                </c:pt>
                <c:pt idx="6">
                  <c:v>51.23401724650609</c:v>
                </c:pt>
                <c:pt idx="7">
                  <c:v>57.12280701754386</c:v>
                </c:pt>
                <c:pt idx="9">
                  <c:v>48.30348727615457</c:v>
                </c:pt>
                <c:pt idx="10">
                  <c:v>48.97657733699093</c:v>
                </c:pt>
                <c:pt idx="11">
                  <c:v>47.23404255319149</c:v>
                </c:pt>
                <c:pt idx="12">
                  <c:v>44.272948822095856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MA_Data2!$R$4:$R$20</c:f>
              <c:numCache>
                <c:ptCount val="17"/>
                <c:pt idx="0">
                  <c:v>25.909428359316998</c:v>
                </c:pt>
                <c:pt idx="1">
                  <c:v>24.902585901523203</c:v>
                </c:pt>
                <c:pt idx="2">
                  <c:v>24.47429906542056</c:v>
                </c:pt>
                <c:pt idx="3">
                  <c:v>24.805194805194805</c:v>
                </c:pt>
                <c:pt idx="4">
                  <c:v>25.196288365453245</c:v>
                </c:pt>
                <c:pt idx="5">
                  <c:v>25.31129726058411</c:v>
                </c:pt>
                <c:pt idx="6">
                  <c:v>29.37853107344633</c:v>
                </c:pt>
                <c:pt idx="7">
                  <c:v>26.385964912280702</c:v>
                </c:pt>
                <c:pt idx="9">
                  <c:v>29.382657869934025</c:v>
                </c:pt>
                <c:pt idx="10">
                  <c:v>29.394387001477106</c:v>
                </c:pt>
                <c:pt idx="11">
                  <c:v>29.339305711086226</c:v>
                </c:pt>
                <c:pt idx="12">
                  <c:v>28.229082047116165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MA_Data2!$S$4:$S$20</c:f>
              <c:numCache>
                <c:ptCount val="17"/>
                <c:pt idx="0">
                  <c:v>0.1855976243504083</c:v>
                </c:pt>
                <c:pt idx="1">
                  <c:v>0.2479631597591215</c:v>
                </c:pt>
                <c:pt idx="2">
                  <c:v>0.29205607476635514</c:v>
                </c:pt>
                <c:pt idx="3">
                  <c:v>0.23376623376623376</c:v>
                </c:pt>
                <c:pt idx="4">
                  <c:v>0.23792529145848204</c:v>
                </c:pt>
                <c:pt idx="5">
                  <c:v>0.2716776092370387</c:v>
                </c:pt>
                <c:pt idx="6">
                  <c:v>0.17841213202497772</c:v>
                </c:pt>
                <c:pt idx="7">
                  <c:v>0.2807017543859649</c:v>
                </c:pt>
                <c:pt idx="9">
                  <c:v>0.23562676720075398</c:v>
                </c:pt>
                <c:pt idx="10">
                  <c:v>0.0844059928254906</c:v>
                </c:pt>
                <c:pt idx="11">
                  <c:v>0.11198208286674133</c:v>
                </c:pt>
                <c:pt idx="12">
                  <c:v>0.2437043054427295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MA_Data2!$T$4:$T$20</c:f>
              <c:numCache>
                <c:ptCount val="17"/>
                <c:pt idx="0">
                  <c:v>0.11135857461024498</c:v>
                </c:pt>
                <c:pt idx="1">
                  <c:v>0.10626992561105207</c:v>
                </c:pt>
                <c:pt idx="2">
                  <c:v>0.11682242990654204</c:v>
                </c:pt>
                <c:pt idx="3">
                  <c:v>0.2597402597402597</c:v>
                </c:pt>
                <c:pt idx="4">
                  <c:v>0.40447299547941945</c:v>
                </c:pt>
                <c:pt idx="5">
                  <c:v>0.2716776092370387</c:v>
                </c:pt>
                <c:pt idx="6">
                  <c:v>0.44603033006244425</c:v>
                </c:pt>
                <c:pt idx="7">
                  <c:v>0.14035087719298245</c:v>
                </c:pt>
                <c:pt idx="9">
                  <c:v>0.6833176248821866</c:v>
                </c:pt>
                <c:pt idx="10">
                  <c:v>0.42202996412745303</c:v>
                </c:pt>
                <c:pt idx="11">
                  <c:v>0.5823068309070548</c:v>
                </c:pt>
                <c:pt idx="12">
                  <c:v>1.462225832656377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MA_Data2!$U$4:$U$20</c:f>
              <c:numCache>
                <c:ptCount val="17"/>
                <c:pt idx="0">
                  <c:v>8.203414996288046</c:v>
                </c:pt>
                <c:pt idx="1">
                  <c:v>9.493446687920652</c:v>
                </c:pt>
                <c:pt idx="2">
                  <c:v>11.39018691588785</c:v>
                </c:pt>
                <c:pt idx="3">
                  <c:v>13.03896103896104</c:v>
                </c:pt>
                <c:pt idx="4">
                  <c:v>15.179633595051154</c:v>
                </c:pt>
                <c:pt idx="5">
                  <c:v>17.387366991170477</c:v>
                </c:pt>
                <c:pt idx="6">
                  <c:v>18.763009217960157</c:v>
                </c:pt>
                <c:pt idx="7">
                  <c:v>16.07017543859649</c:v>
                </c:pt>
                <c:pt idx="9">
                  <c:v>21.394910461828466</c:v>
                </c:pt>
                <c:pt idx="10">
                  <c:v>21.122599704579027</c:v>
                </c:pt>
                <c:pt idx="11">
                  <c:v>22.732362821948488</c:v>
                </c:pt>
                <c:pt idx="12">
                  <c:v>25.79203899268887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MA_Data2!$V$3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496275"/>
        <c:axId val="13466476"/>
      </c:scatterChart>
      <c:valAx>
        <c:axId val="1496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466476"/>
        <c:crosses val="autoZero"/>
        <c:crossBetween val="midCat"/>
        <c:dispUnits/>
        <c:majorUnit val="1"/>
      </c:valAx>
      <c:valAx>
        <c:axId val="13466476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962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MA_Data2!$R$4:$R$20</c:f>
              <c:numCache>
                <c:ptCount val="17"/>
                <c:pt idx="0">
                  <c:v>25.909428359316998</c:v>
                </c:pt>
                <c:pt idx="1">
                  <c:v>24.902585901523203</c:v>
                </c:pt>
                <c:pt idx="2">
                  <c:v>24.47429906542056</c:v>
                </c:pt>
                <c:pt idx="3">
                  <c:v>24.805194805194805</c:v>
                </c:pt>
                <c:pt idx="4">
                  <c:v>25.196288365453245</c:v>
                </c:pt>
                <c:pt idx="5">
                  <c:v>25.31129726058411</c:v>
                </c:pt>
                <c:pt idx="6">
                  <c:v>29.37853107344633</c:v>
                </c:pt>
                <c:pt idx="7">
                  <c:v>26.385964912280702</c:v>
                </c:pt>
                <c:pt idx="9">
                  <c:v>29.382657869934025</c:v>
                </c:pt>
                <c:pt idx="10">
                  <c:v>29.394387001477106</c:v>
                </c:pt>
                <c:pt idx="11">
                  <c:v>29.339305711086226</c:v>
                </c:pt>
                <c:pt idx="12">
                  <c:v>28.229082047116165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MA_Data2!$S$3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MA_Data2!$S$4:$S$20</c:f>
              <c:numCache>
                <c:ptCount val="17"/>
                <c:pt idx="0">
                  <c:v>0.1855976243504083</c:v>
                </c:pt>
                <c:pt idx="1">
                  <c:v>0.2479631597591215</c:v>
                </c:pt>
                <c:pt idx="2">
                  <c:v>0.29205607476635514</c:v>
                </c:pt>
                <c:pt idx="3">
                  <c:v>0.23376623376623376</c:v>
                </c:pt>
                <c:pt idx="4">
                  <c:v>0.23792529145848204</c:v>
                </c:pt>
                <c:pt idx="5">
                  <c:v>0.2716776092370387</c:v>
                </c:pt>
                <c:pt idx="6">
                  <c:v>0.17841213202497772</c:v>
                </c:pt>
                <c:pt idx="7">
                  <c:v>0.2807017543859649</c:v>
                </c:pt>
                <c:pt idx="9">
                  <c:v>0.23562676720075398</c:v>
                </c:pt>
                <c:pt idx="10">
                  <c:v>0.0844059928254906</c:v>
                </c:pt>
                <c:pt idx="11">
                  <c:v>0.11198208286674133</c:v>
                </c:pt>
                <c:pt idx="12">
                  <c:v>0.2437043054427295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MA_Data2!$T$3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MA_Data2!$T$4:$T$20</c:f>
              <c:numCache>
                <c:ptCount val="17"/>
                <c:pt idx="0">
                  <c:v>0.11135857461024498</c:v>
                </c:pt>
                <c:pt idx="1">
                  <c:v>0.10626992561105207</c:v>
                </c:pt>
                <c:pt idx="2">
                  <c:v>0.11682242990654204</c:v>
                </c:pt>
                <c:pt idx="3">
                  <c:v>0.2597402597402597</c:v>
                </c:pt>
                <c:pt idx="4">
                  <c:v>0.40447299547941945</c:v>
                </c:pt>
                <c:pt idx="5">
                  <c:v>0.2716776092370387</c:v>
                </c:pt>
                <c:pt idx="6">
                  <c:v>0.44603033006244425</c:v>
                </c:pt>
                <c:pt idx="7">
                  <c:v>0.14035087719298245</c:v>
                </c:pt>
                <c:pt idx="9">
                  <c:v>0.6833176248821866</c:v>
                </c:pt>
                <c:pt idx="10">
                  <c:v>0.42202996412745303</c:v>
                </c:pt>
                <c:pt idx="11">
                  <c:v>0.5823068309070548</c:v>
                </c:pt>
                <c:pt idx="12">
                  <c:v>1.462225832656377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MA_Data2!$U$4:$U$20</c:f>
              <c:numCache>
                <c:ptCount val="17"/>
                <c:pt idx="0">
                  <c:v>8.203414996288046</c:v>
                </c:pt>
                <c:pt idx="1">
                  <c:v>9.493446687920652</c:v>
                </c:pt>
                <c:pt idx="2">
                  <c:v>11.39018691588785</c:v>
                </c:pt>
                <c:pt idx="3">
                  <c:v>13.03896103896104</c:v>
                </c:pt>
                <c:pt idx="4">
                  <c:v>15.179633595051154</c:v>
                </c:pt>
                <c:pt idx="5">
                  <c:v>17.387366991170477</c:v>
                </c:pt>
                <c:pt idx="6">
                  <c:v>18.763009217960157</c:v>
                </c:pt>
                <c:pt idx="7">
                  <c:v>16.07017543859649</c:v>
                </c:pt>
                <c:pt idx="9">
                  <c:v>21.394910461828466</c:v>
                </c:pt>
                <c:pt idx="10">
                  <c:v>21.122599704579027</c:v>
                </c:pt>
                <c:pt idx="11">
                  <c:v>22.732362821948488</c:v>
                </c:pt>
                <c:pt idx="12">
                  <c:v>25.79203899268887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54089421"/>
        <c:axId val="17042742"/>
      </c:scatterChart>
      <c:valAx>
        <c:axId val="5408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17042742"/>
        <c:crosses val="autoZero"/>
        <c:crossBetween val="midCat"/>
        <c:dispUnits/>
        <c:majorUnit val="1"/>
      </c:valAx>
      <c:valAx>
        <c:axId val="17042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40894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MA_Data2!$D$4:$D$20</c:f>
              <c:numCache>
                <c:ptCount val="17"/>
                <c:pt idx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12</c:v>
                </c:pt>
                <c:pt idx="6">
                  <c:v>6</c:v>
                </c:pt>
                <c:pt idx="7">
                  <c:v>4</c:v>
                </c:pt>
                <c:pt idx="9">
                  <c:v>10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MA_Data2!$E$4:$E$20</c:f>
              <c:numCache>
                <c:ptCount val="17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17</c:v>
                </c:pt>
                <c:pt idx="5">
                  <c:v>12</c:v>
                </c:pt>
                <c:pt idx="6">
                  <c:v>15</c:v>
                </c:pt>
                <c:pt idx="7">
                  <c:v>2</c:v>
                </c:pt>
                <c:pt idx="9">
                  <c:v>29</c:v>
                </c:pt>
                <c:pt idx="10">
                  <c:v>20</c:v>
                </c:pt>
                <c:pt idx="11">
                  <c:v>26</c:v>
                </c:pt>
                <c:pt idx="12">
                  <c:v>36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MA_Data2!$F$3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MA_Data2!$F$4:$F$20</c:f>
              <c:numCache>
                <c:ptCount val="17"/>
                <c:pt idx="0">
                  <c:v>221</c:v>
                </c:pt>
                <c:pt idx="1">
                  <c:v>268</c:v>
                </c:pt>
                <c:pt idx="2">
                  <c:v>390</c:v>
                </c:pt>
                <c:pt idx="3">
                  <c:v>502</c:v>
                </c:pt>
                <c:pt idx="4">
                  <c:v>638</c:v>
                </c:pt>
                <c:pt idx="5">
                  <c:v>768</c:v>
                </c:pt>
                <c:pt idx="6">
                  <c:v>631</c:v>
                </c:pt>
                <c:pt idx="7">
                  <c:v>229</c:v>
                </c:pt>
                <c:pt idx="9">
                  <c:v>908</c:v>
                </c:pt>
                <c:pt idx="10">
                  <c:v>1001</c:v>
                </c:pt>
                <c:pt idx="11">
                  <c:v>1015</c:v>
                </c:pt>
                <c:pt idx="12">
                  <c:v>635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MA_Data2!$G$3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MA_Data2!$G$4:$G$20</c:f>
              <c:numCache>
                <c:ptCount val="17"/>
              </c:numCache>
            </c:numRef>
          </c:yVal>
          <c:smooth val="0"/>
        </c:ser>
        <c:axId val="19166951"/>
        <c:axId val="38284832"/>
      </c:scatterChart>
      <c:valAx>
        <c:axId val="1916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284832"/>
        <c:crosses val="autoZero"/>
        <c:crossBetween val="midCat"/>
        <c:dispUnits/>
        <c:majorUnit val="1"/>
      </c:valAx>
      <c:valAx>
        <c:axId val="3828483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166951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6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MA_Data2!$AM$4:$AM$20</c:f>
              <c:numCache>
                <c:ptCount val="17"/>
                <c:pt idx="0">
                  <c:v>56.053811659192824</c:v>
                </c:pt>
                <c:pt idx="1">
                  <c:v>74.80230818550973</c:v>
                </c:pt>
                <c:pt idx="2">
                  <c:v>102.7221366204417</c:v>
                </c:pt>
                <c:pt idx="3">
                  <c:v>89.7308075772682</c:v>
                </c:pt>
                <c:pt idx="4">
                  <c:v>97.24788485850434</c:v>
                </c:pt>
                <c:pt idx="5">
                  <c:v>114.14439265671074</c:v>
                </c:pt>
                <c:pt idx="6">
                  <c:v>56.385678037778405</c:v>
                </c:pt>
                <c:pt idx="7">
                  <c:v>37.43916136278548</c:v>
                </c:pt>
                <c:pt idx="9">
                  <c:v>91.71787581399614</c:v>
                </c:pt>
                <c:pt idx="10">
                  <c:v>36.513007759014144</c:v>
                </c:pt>
                <c:pt idx="11">
                  <c:v>45.44628249409198</c:v>
                </c:pt>
                <c:pt idx="12">
                  <c:v>53.86479935362241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MA_Data2!$AN$4:$AN$20</c:f>
              <c:numCache>
                <c:ptCount val="17"/>
                <c:pt idx="0">
                  <c:v>3.698224852071006</c:v>
                </c:pt>
                <c:pt idx="1">
                  <c:v>3.341092091635019</c:v>
                </c:pt>
                <c:pt idx="2">
                  <c:v>4.052397499670742</c:v>
                </c:pt>
                <c:pt idx="3">
                  <c:v>9.317580410718945</c:v>
                </c:pt>
                <c:pt idx="4">
                  <c:v>14.673894278907571</c:v>
                </c:pt>
                <c:pt idx="5">
                  <c:v>9.602688752850797</c:v>
                </c:pt>
                <c:pt idx="6">
                  <c:v>11.15731064184289</c:v>
                </c:pt>
                <c:pt idx="7">
                  <c:v>1.402593395187702</c:v>
                </c:pt>
                <c:pt idx="9">
                  <c:v>18.219742661841575</c:v>
                </c:pt>
                <c:pt idx="10">
                  <c:v>11.843570125778715</c:v>
                </c:pt>
                <c:pt idx="11">
                  <c:v>14.663748956617864</c:v>
                </c:pt>
                <c:pt idx="12">
                  <c:v>19.34371087600144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MA_Data2!$AO$3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MA_Data2!$AO$4:$AO$20</c:f>
              <c:numCache>
                <c:ptCount val="17"/>
                <c:pt idx="0">
                  <c:v>120.55487974514372</c:v>
                </c:pt>
                <c:pt idx="1">
                  <c:v>135.55549935509976</c:v>
                </c:pt>
                <c:pt idx="2">
                  <c:v>183.88420010372954</c:v>
                </c:pt>
                <c:pt idx="3">
                  <c:v>221.7010921649421</c:v>
                </c:pt>
                <c:pt idx="4">
                  <c:v>263.76061450435327</c:v>
                </c:pt>
                <c:pt idx="5">
                  <c:v>296.73246554541976</c:v>
                </c:pt>
                <c:pt idx="6">
                  <c:v>229.00403206782292</c:v>
                </c:pt>
                <c:pt idx="7">
                  <c:v>79.25109446107525</c:v>
                </c:pt>
                <c:pt idx="9">
                  <c:v>296.4839872524946</c:v>
                </c:pt>
                <c:pt idx="10">
                  <c:v>316.1298880123294</c:v>
                </c:pt>
                <c:pt idx="11">
                  <c:v>311.12827680914194</c:v>
                </c:pt>
                <c:pt idx="12">
                  <c:v>187.7215335814608</c:v>
                </c:pt>
              </c:numCache>
            </c:numRef>
          </c:yVal>
          <c:smooth val="0"/>
        </c:ser>
        <c:axId val="9019169"/>
        <c:axId val="14063658"/>
      </c:scatterChart>
      <c:valAx>
        <c:axId val="901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4063658"/>
        <c:crosses val="autoZero"/>
        <c:crossBetween val="midCat"/>
        <c:dispUnits/>
        <c:majorUnit val="1"/>
      </c:valAx>
      <c:valAx>
        <c:axId val="14063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019169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MA_Data2!$R$25:$R$41</c:f>
              <c:numCache>
                <c:ptCount val="17"/>
                <c:pt idx="0">
                  <c:v>25.213154689403165</c:v>
                </c:pt>
                <c:pt idx="1">
                  <c:v>25.015253203172666</c:v>
                </c:pt>
                <c:pt idx="2">
                  <c:v>25.089605734767023</c:v>
                </c:pt>
                <c:pt idx="3">
                  <c:v>22.53658536585366</c:v>
                </c:pt>
                <c:pt idx="4">
                  <c:v>24.417637271214645</c:v>
                </c:pt>
                <c:pt idx="5">
                  <c:v>24.274744027303754</c:v>
                </c:pt>
                <c:pt idx="6">
                  <c:v>27.890267798824297</c:v>
                </c:pt>
                <c:pt idx="7">
                  <c:v>24.242424242424242</c:v>
                </c:pt>
                <c:pt idx="9">
                  <c:v>29.264536003080476</c:v>
                </c:pt>
                <c:pt idx="10">
                  <c:v>30.48281505728314</c:v>
                </c:pt>
                <c:pt idx="11">
                  <c:v>31.27287515250102</c:v>
                </c:pt>
                <c:pt idx="12">
                  <c:v>28.229082047116165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MA_Data2!$S$24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MA_Data2!$S$25:$S$41</c:f>
              <c:numCache>
                <c:ptCount val="17"/>
                <c:pt idx="0">
                  <c:v>0.24360535931790497</c:v>
                </c:pt>
                <c:pt idx="1">
                  <c:v>0.24405125076266015</c:v>
                </c:pt>
                <c:pt idx="2">
                  <c:v>0.30721966205837176</c:v>
                </c:pt>
                <c:pt idx="3">
                  <c:v>0.14634146341463414</c:v>
                </c:pt>
                <c:pt idx="4">
                  <c:v>0.33277870216306155</c:v>
                </c:pt>
                <c:pt idx="5">
                  <c:v>0.21331058020477817</c:v>
                </c:pt>
                <c:pt idx="6">
                  <c:v>0.13063357282821686</c:v>
                </c:pt>
                <c:pt idx="7">
                  <c:v>0</c:v>
                </c:pt>
                <c:pt idx="9">
                  <c:v>0.15402387370042356</c:v>
                </c:pt>
                <c:pt idx="10">
                  <c:v>0</c:v>
                </c:pt>
                <c:pt idx="11">
                  <c:v>0.040666937779585195</c:v>
                </c:pt>
                <c:pt idx="12">
                  <c:v>0.2437043054427295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MA_Data2!$T$24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MA_Data2!$T$25:$T$41</c:f>
              <c:numCache>
                <c:ptCount val="17"/>
                <c:pt idx="0">
                  <c:v>0.12180267965895249</c:v>
                </c:pt>
                <c:pt idx="1">
                  <c:v>0.12202562538133008</c:v>
                </c:pt>
                <c:pt idx="2">
                  <c:v>0.2048131080389145</c:v>
                </c:pt>
                <c:pt idx="3">
                  <c:v>0.3902439024390244</c:v>
                </c:pt>
                <c:pt idx="4">
                  <c:v>0.5823627287853578</c:v>
                </c:pt>
                <c:pt idx="5">
                  <c:v>0.469283276450512</c:v>
                </c:pt>
                <c:pt idx="6">
                  <c:v>0.8491182233834096</c:v>
                </c:pt>
                <c:pt idx="7">
                  <c:v>0</c:v>
                </c:pt>
                <c:pt idx="9">
                  <c:v>0.9626492106276472</c:v>
                </c:pt>
                <c:pt idx="10">
                  <c:v>0.613747954173486</c:v>
                </c:pt>
                <c:pt idx="11">
                  <c:v>0.6913379422529483</c:v>
                </c:pt>
                <c:pt idx="12">
                  <c:v>1.462225832656377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MA_Data2!$U$25:$U$41</c:f>
              <c:numCache>
                <c:ptCount val="17"/>
                <c:pt idx="0">
                  <c:v>9.500609013398295</c:v>
                </c:pt>
                <c:pt idx="1">
                  <c:v>11.165344722391703</c:v>
                </c:pt>
                <c:pt idx="2">
                  <c:v>14.336917562724013</c:v>
                </c:pt>
                <c:pt idx="3">
                  <c:v>17.317073170731707</c:v>
                </c:pt>
                <c:pt idx="4">
                  <c:v>18.80199667221298</c:v>
                </c:pt>
                <c:pt idx="5">
                  <c:v>21.416382252559725</c:v>
                </c:pt>
                <c:pt idx="6">
                  <c:v>24.16721097322012</c:v>
                </c:pt>
                <c:pt idx="7">
                  <c:v>21.21212121212121</c:v>
                </c:pt>
                <c:pt idx="9">
                  <c:v>23.41162880246438</c:v>
                </c:pt>
                <c:pt idx="10">
                  <c:v>22.99509001636661</c:v>
                </c:pt>
                <c:pt idx="11">
                  <c:v>24.196827978853193</c:v>
                </c:pt>
                <c:pt idx="12">
                  <c:v>25.79203899268887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59464059"/>
        <c:axId val="65414484"/>
      </c:scatterChart>
      <c:valAx>
        <c:axId val="59464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414484"/>
        <c:crosses val="autoZero"/>
        <c:crossBetween val="midCat"/>
        <c:dispUnits/>
        <c:majorUnit val="1"/>
      </c:valAx>
      <c:valAx>
        <c:axId val="6541448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464059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MASSACHUSETTS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MA_Data2!$D$25:$D$41</c:f>
              <c:numCache>
                <c:ptCount val="1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8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MA_Data2!$E$25:$E$41</c:f>
              <c:numCache>
                <c:ptCount val="17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11</c:v>
                </c:pt>
                <c:pt idx="6">
                  <c:v>13</c:v>
                </c:pt>
                <c:pt idx="7">
                  <c:v>0</c:v>
                </c:pt>
                <c:pt idx="9">
                  <c:v>25</c:v>
                </c:pt>
                <c:pt idx="10">
                  <c:v>15</c:v>
                </c:pt>
                <c:pt idx="11">
                  <c:v>17</c:v>
                </c:pt>
                <c:pt idx="12">
                  <c:v>36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MA_Data2!$F$24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MA_Data2!$F$25:$F$41</c:f>
              <c:numCache>
                <c:ptCount val="17"/>
                <c:pt idx="0">
                  <c:v>156</c:v>
                </c:pt>
                <c:pt idx="1">
                  <c:v>183</c:v>
                </c:pt>
                <c:pt idx="2">
                  <c:v>280</c:v>
                </c:pt>
                <c:pt idx="3">
                  <c:v>355</c:v>
                </c:pt>
                <c:pt idx="4">
                  <c:v>452</c:v>
                </c:pt>
                <c:pt idx="5">
                  <c:v>502</c:v>
                </c:pt>
                <c:pt idx="6">
                  <c:v>370</c:v>
                </c:pt>
                <c:pt idx="7">
                  <c:v>7</c:v>
                </c:pt>
                <c:pt idx="9">
                  <c:v>608</c:v>
                </c:pt>
                <c:pt idx="10">
                  <c:v>562</c:v>
                </c:pt>
                <c:pt idx="11">
                  <c:v>595</c:v>
                </c:pt>
                <c:pt idx="12">
                  <c:v>635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MA_Data2!$G$24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MA_Data2!$G$25:$G$41</c:f>
              <c:numCache>
                <c:ptCount val="17"/>
              </c:numCache>
            </c:numRef>
          </c:yVal>
          <c:smooth val="0"/>
        </c:ser>
        <c:axId val="51859445"/>
        <c:axId val="64081822"/>
      </c:scatterChart>
      <c:valAx>
        <c:axId val="518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081822"/>
        <c:crosses val="autoZero"/>
        <c:crossBetween val="midCat"/>
        <c:dispUnits/>
        <c:majorUnit val="1"/>
      </c:valAx>
      <c:valAx>
        <c:axId val="64081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8594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MA_Data2!$AM$25:$AM$41</c:f>
              <c:numCache>
                <c:ptCount val="17"/>
                <c:pt idx="0">
                  <c:v>44.84304932735426</c:v>
                </c:pt>
                <c:pt idx="1">
                  <c:v>42.744176106005554</c:v>
                </c:pt>
                <c:pt idx="2">
                  <c:v>61.633281972265024</c:v>
                </c:pt>
                <c:pt idx="3">
                  <c:v>29.91026919242273</c:v>
                </c:pt>
                <c:pt idx="4">
                  <c:v>77.79830788680346</c:v>
                </c:pt>
                <c:pt idx="5">
                  <c:v>47.56016360696281</c:v>
                </c:pt>
                <c:pt idx="6">
                  <c:v>18.7952260125928</c:v>
                </c:pt>
                <c:pt idx="7">
                  <c:v>0</c:v>
                </c:pt>
                <c:pt idx="9">
                  <c:v>36.68715032559846</c:v>
                </c:pt>
                <c:pt idx="10">
                  <c:v>0</c:v>
                </c:pt>
                <c:pt idx="11">
                  <c:v>9.089256498818395</c:v>
                </c:pt>
                <c:pt idx="12">
                  <c:v>53.86479935362241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MA_Data2!$AN$25:$AN$41</c:f>
              <c:numCache>
                <c:ptCount val="17"/>
                <c:pt idx="0">
                  <c:v>2.4654832347140037</c:v>
                </c:pt>
                <c:pt idx="1">
                  <c:v>2.2273947277566792</c:v>
                </c:pt>
                <c:pt idx="2">
                  <c:v>4.052397499670742</c:v>
                </c:pt>
                <c:pt idx="3">
                  <c:v>7.454064328575156</c:v>
                </c:pt>
                <c:pt idx="4">
                  <c:v>12.084383523806236</c:v>
                </c:pt>
                <c:pt idx="5">
                  <c:v>8.802464690113233</c:v>
                </c:pt>
                <c:pt idx="6">
                  <c:v>9.669669222930505</c:v>
                </c:pt>
                <c:pt idx="7">
                  <c:v>0</c:v>
                </c:pt>
                <c:pt idx="9">
                  <c:v>15.706674708484117</c:v>
                </c:pt>
                <c:pt idx="10">
                  <c:v>8.882677594334035</c:v>
                </c:pt>
                <c:pt idx="11">
                  <c:v>9.587835856250141</c:v>
                </c:pt>
                <c:pt idx="12">
                  <c:v>19.34371087600144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MA_Data2!$AO$24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MA_Data2!$AO$25:$AO$41</c:f>
              <c:numCache>
                <c:ptCount val="17"/>
                <c:pt idx="0">
                  <c:v>85.09756217304262</c:v>
                </c:pt>
                <c:pt idx="1">
                  <c:v>92.562150679042</c:v>
                </c:pt>
                <c:pt idx="2">
                  <c:v>132.01942571549813</c:v>
                </c:pt>
                <c:pt idx="3">
                  <c:v>156.78065282580565</c:v>
                </c:pt>
                <c:pt idx="4">
                  <c:v>186.86488676483964</c:v>
                </c:pt>
                <c:pt idx="5">
                  <c:v>193.95793971849054</c:v>
                </c:pt>
                <c:pt idx="6">
                  <c:v>134.28128663247938</c:v>
                </c:pt>
                <c:pt idx="7">
                  <c:v>2.422522538111471</c:v>
                </c:pt>
                <c:pt idx="9">
                  <c:v>198.52672274175853</c:v>
                </c:pt>
                <c:pt idx="10">
                  <c:v>177.48750955337573</c:v>
                </c:pt>
                <c:pt idx="11">
                  <c:v>182.38554157777287</c:v>
                </c:pt>
                <c:pt idx="12">
                  <c:v>187.7215335814608</c:v>
                </c:pt>
              </c:numCache>
            </c:numRef>
          </c:yVal>
          <c:smooth val="0"/>
        </c:ser>
        <c:axId val="39865487"/>
        <c:axId val="23245064"/>
      </c:scatterChart>
      <c:valAx>
        <c:axId val="3986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245064"/>
        <c:crosses val="autoZero"/>
        <c:crossBetween val="midCat"/>
        <c:dispUnits/>
        <c:majorUnit val="1"/>
      </c:valAx>
      <c:valAx>
        <c:axId val="23245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8654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MA_Data1!$E$5:$E$21</c:f>
              <c:numCache>
                <c:ptCount val="17"/>
                <c:pt idx="0">
                  <c:v>439</c:v>
                </c:pt>
                <c:pt idx="1">
                  <c:v>365</c:v>
                </c:pt>
                <c:pt idx="2">
                  <c:v>381</c:v>
                </c:pt>
                <c:pt idx="3">
                  <c:v>367</c:v>
                </c:pt>
                <c:pt idx="4">
                  <c:v>378</c:v>
                </c:pt>
                <c:pt idx="5">
                  <c:v>336</c:v>
                </c:pt>
                <c:pt idx="6">
                  <c:v>181</c:v>
                </c:pt>
                <c:pt idx="7">
                  <c:v>6</c:v>
                </c:pt>
                <c:pt idx="9">
                  <c:v>432</c:v>
                </c:pt>
                <c:pt idx="10">
                  <c:v>373</c:v>
                </c:pt>
                <c:pt idx="11">
                  <c:v>366</c:v>
                </c:pt>
                <c:pt idx="12">
                  <c:v>359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MA_Data1!$F$5:$F$21</c:f>
              <c:numCache>
                <c:ptCount val="17"/>
                <c:pt idx="0">
                  <c:v>172</c:v>
                </c:pt>
                <c:pt idx="1">
                  <c:v>164</c:v>
                </c:pt>
                <c:pt idx="2">
                  <c:v>203</c:v>
                </c:pt>
                <c:pt idx="3">
                  <c:v>220</c:v>
                </c:pt>
                <c:pt idx="4">
                  <c:v>226</c:v>
                </c:pt>
                <c:pt idx="5">
                  <c:v>238</c:v>
                </c:pt>
                <c:pt idx="6">
                  <c:v>116</c:v>
                </c:pt>
                <c:pt idx="7">
                  <c:v>4</c:v>
                </c:pt>
                <c:pt idx="9">
                  <c:v>293</c:v>
                </c:pt>
                <c:pt idx="10">
                  <c:v>282</c:v>
                </c:pt>
                <c:pt idx="11">
                  <c:v>275</c:v>
                </c:pt>
                <c:pt idx="12">
                  <c:v>251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MA_Data1!$G$5:$G$21</c:f>
              <c:numCache>
                <c:ptCount val="17"/>
                <c:pt idx="0">
                  <c:v>611</c:v>
                </c:pt>
                <c:pt idx="1">
                  <c:v>529</c:v>
                </c:pt>
                <c:pt idx="2">
                  <c:v>584</c:v>
                </c:pt>
                <c:pt idx="3">
                  <c:v>587</c:v>
                </c:pt>
                <c:pt idx="4">
                  <c:v>604</c:v>
                </c:pt>
                <c:pt idx="5">
                  <c:v>574</c:v>
                </c:pt>
                <c:pt idx="6">
                  <c:v>297</c:v>
                </c:pt>
                <c:pt idx="7">
                  <c:v>10</c:v>
                </c:pt>
                <c:pt idx="9">
                  <c:v>725</c:v>
                </c:pt>
                <c:pt idx="10">
                  <c:v>655</c:v>
                </c:pt>
                <c:pt idx="11">
                  <c:v>641</c:v>
                </c:pt>
                <c:pt idx="12">
                  <c:v>610</c:v>
                </c:pt>
              </c:numCache>
            </c:numRef>
          </c:yVal>
          <c:smooth val="1"/>
        </c:ser>
        <c:axId val="40358979"/>
        <c:axId val="27686492"/>
      </c:scatterChart>
      <c:scatterChart>
        <c:scatterStyle val="lineMarker"/>
        <c:varyColors val="0"/>
        <c:ser>
          <c:idx val="5"/>
          <c:order val="3"/>
          <c:tx>
            <c:strRef>
              <c:f>MA_Data1!$A$23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MA_Data1!$F$28:$F$44</c:f>
              <c:numCache>
                <c:ptCount val="17"/>
                <c:pt idx="0">
                  <c:v>28.150572831423897</c:v>
                </c:pt>
                <c:pt idx="1">
                  <c:v>31.001890359168243</c:v>
                </c:pt>
                <c:pt idx="2">
                  <c:v>34.76027397260274</c:v>
                </c:pt>
                <c:pt idx="3">
                  <c:v>37.47870528109029</c:v>
                </c:pt>
                <c:pt idx="4">
                  <c:v>37.41721854304636</c:v>
                </c:pt>
                <c:pt idx="5">
                  <c:v>41.46341463414634</c:v>
                </c:pt>
                <c:pt idx="6">
                  <c:v>39.05723905723906</c:v>
                </c:pt>
                <c:pt idx="7">
                  <c:v>40</c:v>
                </c:pt>
                <c:pt idx="9">
                  <c:v>40.41379310344828</c:v>
                </c:pt>
                <c:pt idx="10">
                  <c:v>43.05343511450382</c:v>
                </c:pt>
                <c:pt idx="11">
                  <c:v>42.90171606864275</c:v>
                </c:pt>
                <c:pt idx="12">
                  <c:v>41.147540983606554</c:v>
                </c:pt>
              </c:numCache>
            </c:numRef>
          </c:yVal>
          <c:smooth val="0"/>
        </c:ser>
        <c:axId val="47851837"/>
        <c:axId val="28013350"/>
      </c:scatterChart>
      <c:valAx>
        <c:axId val="4035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686492"/>
        <c:crossesAt val="0"/>
        <c:crossBetween val="midCat"/>
        <c:dispUnits/>
        <c:majorUnit val="1"/>
      </c:valAx>
      <c:valAx>
        <c:axId val="27686492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358979"/>
        <c:crosses val="autoZero"/>
        <c:crossBetween val="midCat"/>
        <c:dispUnits/>
        <c:majorUnit val="100"/>
      </c:valAx>
      <c:valAx>
        <c:axId val="47851837"/>
        <c:scaling>
          <c:orientation val="minMax"/>
        </c:scaling>
        <c:axPos val="b"/>
        <c:delete val="1"/>
        <c:majorTickMark val="in"/>
        <c:minorTickMark val="none"/>
        <c:tickLblPos val="nextTo"/>
        <c:crossAx val="28013350"/>
        <c:crosses val="max"/>
        <c:crossBetween val="midCat"/>
        <c:dispUnits/>
      </c:valAx>
      <c:valAx>
        <c:axId val="28013350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85183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MASSACHUSETTS</a:t>
            </a:r>
          </a:p>
        </c:rich>
      </c:tx>
      <c:layout>
        <c:manualLayout>
          <c:xMode val="factor"/>
          <c:yMode val="factor"/>
          <c:x val="0.00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MA_Data3!$L$24:$L$40</c:f>
              <c:numCache>
                <c:ptCount val="17"/>
                <c:pt idx="0">
                  <c:v>8.311777618484484</c:v>
                </c:pt>
                <c:pt idx="1">
                  <c:v>6.894791712120345</c:v>
                </c:pt>
                <c:pt idx="2">
                  <c:v>7.183290422128607</c:v>
                </c:pt>
                <c:pt idx="3">
                  <c:v>6.9274077508066085</c:v>
                </c:pt>
                <c:pt idx="4">
                  <c:v>7.130618403824275</c:v>
                </c:pt>
                <c:pt idx="5">
                  <c:v>6.323001498701903</c:v>
                </c:pt>
                <c:pt idx="6">
                  <c:v>3.4037162940412213</c:v>
                </c:pt>
                <c:pt idx="7">
                  <c:v>0.11327268965246429</c:v>
                </c:pt>
                <c:pt idx="9">
                  <c:v>8.268043857379306</c:v>
                </c:pt>
                <c:pt idx="10">
                  <c:v>7.151299839814719</c:v>
                </c:pt>
                <c:pt idx="11">
                  <c:v>7.019962587051852</c:v>
                </c:pt>
                <c:pt idx="12">
                  <c:v>6.877536929882841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MA_Data3!$M$24:$M$40</c:f>
              <c:numCache>
                <c:ptCount val="17"/>
                <c:pt idx="0">
                  <c:v>70.37873580149923</c:v>
                </c:pt>
                <c:pt idx="1">
                  <c:v>65.58032590222933</c:v>
                </c:pt>
                <c:pt idx="2">
                  <c:v>79.22229463668968</c:v>
                </c:pt>
                <c:pt idx="3">
                  <c:v>84.25341896544461</c:v>
                </c:pt>
                <c:pt idx="4">
                  <c:v>84.92505176294638</c:v>
                </c:pt>
                <c:pt idx="5">
                  <c:v>87.57727406535179</c:v>
                </c:pt>
                <c:pt idx="6">
                  <c:v>41.8553464792798</c:v>
                </c:pt>
                <c:pt idx="7">
                  <c:v>1.4312294260770002</c:v>
                </c:pt>
                <c:pt idx="9">
                  <c:v>100.2700103692195</c:v>
                </c:pt>
                <c:pt idx="10">
                  <c:v>94.44578410095652</c:v>
                </c:pt>
                <c:pt idx="11">
                  <c:v>90.7270369869386</c:v>
                </c:pt>
                <c:pt idx="12">
                  <c:v>81.77760401394454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MA_Data3!$N$24:$N$40</c:f>
              <c:numCache>
                <c:ptCount val="17"/>
                <c:pt idx="0">
                  <c:v>11.056714248539736</c:v>
                </c:pt>
                <c:pt idx="1">
                  <c:v>9.54197440586328</c:v>
                </c:pt>
                <c:pt idx="2">
                  <c:v>10.503187195751533</c:v>
                </c:pt>
                <c:pt idx="3">
                  <c:v>10.559616500633037</c:v>
                </c:pt>
                <c:pt idx="4">
                  <c:v>10.849259951142406</c:v>
                </c:pt>
                <c:pt idx="5">
                  <c:v>10.27625583365499</c:v>
                </c:pt>
                <c:pt idx="6">
                  <c:v>5.308441924036733</c:v>
                </c:pt>
                <c:pt idx="7">
                  <c:v>0.17932613542135903</c:v>
                </c:pt>
                <c:pt idx="9">
                  <c:v>13.140849790661731</c:v>
                </c:pt>
                <c:pt idx="10">
                  <c:v>11.877951240194117</c:v>
                </c:pt>
                <c:pt idx="11">
                  <c:v>11.619033463178901</c:v>
                </c:pt>
                <c:pt idx="12">
                  <c:v>11.037084241178746</c:v>
                </c:pt>
              </c:numCache>
            </c:numRef>
          </c:yVal>
          <c:smooth val="1"/>
        </c:ser>
        <c:axId val="50793559"/>
        <c:axId val="54488848"/>
      </c:scatterChart>
      <c:valAx>
        <c:axId val="5079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488848"/>
        <c:crossesAt val="0"/>
        <c:crossBetween val="midCat"/>
        <c:dispUnits/>
        <c:majorUnit val="1"/>
      </c:valAx>
      <c:valAx>
        <c:axId val="54488848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793559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MA_Data1!$H$5:$H$21</c:f>
              <c:numCache>
                <c:ptCount val="17"/>
                <c:pt idx="0">
                  <c:v>69</c:v>
                </c:pt>
                <c:pt idx="1">
                  <c:v>71</c:v>
                </c:pt>
                <c:pt idx="2">
                  <c:v>115</c:v>
                </c:pt>
                <c:pt idx="3">
                  <c:v>105</c:v>
                </c:pt>
                <c:pt idx="4">
                  <c:v>108</c:v>
                </c:pt>
                <c:pt idx="5">
                  <c:v>129</c:v>
                </c:pt>
                <c:pt idx="6">
                  <c:v>67</c:v>
                </c:pt>
                <c:pt idx="7">
                  <c:v>0</c:v>
                </c:pt>
                <c:pt idx="9">
                  <c:v>89</c:v>
                </c:pt>
                <c:pt idx="10">
                  <c:v>82</c:v>
                </c:pt>
                <c:pt idx="11">
                  <c:v>76</c:v>
                </c:pt>
                <c:pt idx="12">
                  <c:v>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MA_Data1!$I$5:$I$21</c:f>
              <c:numCache>
                <c:ptCount val="17"/>
                <c:pt idx="0">
                  <c:v>38</c:v>
                </c:pt>
                <c:pt idx="1">
                  <c:v>33</c:v>
                </c:pt>
                <c:pt idx="2">
                  <c:v>48</c:v>
                </c:pt>
                <c:pt idx="3">
                  <c:v>29</c:v>
                </c:pt>
                <c:pt idx="4">
                  <c:v>61</c:v>
                </c:pt>
                <c:pt idx="5">
                  <c:v>48</c:v>
                </c:pt>
                <c:pt idx="6">
                  <c:v>32</c:v>
                </c:pt>
                <c:pt idx="7">
                  <c:v>1</c:v>
                </c:pt>
                <c:pt idx="9">
                  <c:v>26</c:v>
                </c:pt>
                <c:pt idx="10">
                  <c:v>26</c:v>
                </c:pt>
                <c:pt idx="11">
                  <c:v>37</c:v>
                </c:pt>
                <c:pt idx="12">
                  <c:v>27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MA_Data1!$J$5:$J$21</c:f>
              <c:numCache>
                <c:ptCount val="17"/>
                <c:pt idx="0">
                  <c:v>107</c:v>
                </c:pt>
                <c:pt idx="1">
                  <c:v>104</c:v>
                </c:pt>
                <c:pt idx="2">
                  <c:v>163</c:v>
                </c:pt>
                <c:pt idx="3">
                  <c:v>134</c:v>
                </c:pt>
                <c:pt idx="4">
                  <c:v>169</c:v>
                </c:pt>
                <c:pt idx="5">
                  <c:v>177</c:v>
                </c:pt>
                <c:pt idx="6">
                  <c:v>99</c:v>
                </c:pt>
                <c:pt idx="7">
                  <c:v>1</c:v>
                </c:pt>
                <c:pt idx="9">
                  <c:v>115</c:v>
                </c:pt>
                <c:pt idx="10">
                  <c:v>108</c:v>
                </c:pt>
                <c:pt idx="11">
                  <c:v>113</c:v>
                </c:pt>
                <c:pt idx="12">
                  <c:v>106</c:v>
                </c:pt>
              </c:numCache>
            </c:numRef>
          </c:yVal>
          <c:smooth val="1"/>
        </c:ser>
        <c:axId val="20637585"/>
        <c:axId val="51520538"/>
      </c:scatterChart>
      <c:scatterChart>
        <c:scatterStyle val="lineMarker"/>
        <c:varyColors val="0"/>
        <c:ser>
          <c:idx val="5"/>
          <c:order val="3"/>
          <c:tx>
            <c:strRef>
              <c:f>MA_Data1!$A$23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MA_Data1!$I$28:$I$44</c:f>
              <c:numCache>
                <c:ptCount val="17"/>
                <c:pt idx="0">
                  <c:v>35.51401869158878</c:v>
                </c:pt>
                <c:pt idx="1">
                  <c:v>31.73076923076923</c:v>
                </c:pt>
                <c:pt idx="2">
                  <c:v>29.447852760736197</c:v>
                </c:pt>
                <c:pt idx="3">
                  <c:v>21.641791044776117</c:v>
                </c:pt>
                <c:pt idx="4">
                  <c:v>36.09467455621302</c:v>
                </c:pt>
                <c:pt idx="5">
                  <c:v>27.11864406779661</c:v>
                </c:pt>
                <c:pt idx="6">
                  <c:v>32.323232323232325</c:v>
                </c:pt>
                <c:pt idx="7">
                  <c:v>100</c:v>
                </c:pt>
                <c:pt idx="9">
                  <c:v>22.608695652173914</c:v>
                </c:pt>
                <c:pt idx="10">
                  <c:v>24.074074074074073</c:v>
                </c:pt>
                <c:pt idx="11">
                  <c:v>32.743362831858406</c:v>
                </c:pt>
                <c:pt idx="12">
                  <c:v>25.471698113207548</c:v>
                </c:pt>
              </c:numCache>
            </c:numRef>
          </c:yVal>
          <c:smooth val="0"/>
        </c:ser>
        <c:axId val="61031659"/>
        <c:axId val="12414020"/>
      </c:scatterChart>
      <c:valAx>
        <c:axId val="20637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520538"/>
        <c:crossesAt val="0"/>
        <c:crossBetween val="midCat"/>
        <c:dispUnits/>
        <c:majorUnit val="1"/>
      </c:valAx>
      <c:valAx>
        <c:axId val="51520538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637585"/>
        <c:crosses val="autoZero"/>
        <c:crossBetween val="midCat"/>
        <c:dispUnits/>
        <c:majorUnit val="50"/>
      </c:valAx>
      <c:valAx>
        <c:axId val="61031659"/>
        <c:scaling>
          <c:orientation val="minMax"/>
        </c:scaling>
        <c:axPos val="b"/>
        <c:delete val="1"/>
        <c:majorTickMark val="in"/>
        <c:minorTickMark val="none"/>
        <c:tickLblPos val="nextTo"/>
        <c:crossAx val="12414020"/>
        <c:crosses val="max"/>
        <c:crossBetween val="midCat"/>
        <c:dispUnits/>
      </c:valAx>
      <c:valAx>
        <c:axId val="12414020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031659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MA_Data3!$L$44:$L$60</c:f>
              <c:numCache>
                <c:ptCount val="17"/>
                <c:pt idx="0">
                  <c:v>1.3064069605362858</c:v>
                </c:pt>
                <c:pt idx="1">
                  <c:v>1.3411786618097108</c:v>
                </c:pt>
                <c:pt idx="2">
                  <c:v>2.168184773083438</c:v>
                </c:pt>
                <c:pt idx="3">
                  <c:v>1.9819558960073405</c:v>
                </c:pt>
                <c:pt idx="4">
                  <c:v>2.037319543949793</c:v>
                </c:pt>
                <c:pt idx="5">
                  <c:v>2.427580932537338</c:v>
                </c:pt>
                <c:pt idx="6">
                  <c:v>1.2599391806671922</c:v>
                </c:pt>
                <c:pt idx="7">
                  <c:v>0</c:v>
                </c:pt>
                <c:pt idx="9">
                  <c:v>1.703370146543422</c:v>
                </c:pt>
                <c:pt idx="10">
                  <c:v>1.5721356216214661</c:v>
                </c:pt>
                <c:pt idx="11">
                  <c:v>1.4576971492238817</c:v>
                </c:pt>
                <c:pt idx="12">
                  <c:v>1.513441274263912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MA_Data3!$M$44:$M$60</c:f>
              <c:numCache>
                <c:ptCount val="17"/>
                <c:pt idx="0">
                  <c:v>15.548790467773086</c:v>
                </c:pt>
                <c:pt idx="1">
                  <c:v>13.196041187643706</c:v>
                </c:pt>
                <c:pt idx="2">
                  <c:v>18.732365234291155</c:v>
                </c:pt>
                <c:pt idx="3">
                  <c:v>11.106132499990425</c:v>
                </c:pt>
                <c:pt idx="4">
                  <c:v>22.922248484689064</c:v>
                </c:pt>
                <c:pt idx="5">
                  <c:v>17.66264350897851</c:v>
                </c:pt>
                <c:pt idx="6">
                  <c:v>11.546302477042703</c:v>
                </c:pt>
                <c:pt idx="7">
                  <c:v>0.35780735651925005</c:v>
                </c:pt>
                <c:pt idx="9">
                  <c:v>8.89768010102289</c:v>
                </c:pt>
                <c:pt idx="10">
                  <c:v>8.707767328456985</c:v>
                </c:pt>
                <c:pt idx="11">
                  <c:v>12.206910430969922</c:v>
                </c:pt>
                <c:pt idx="12">
                  <c:v>8.796794057276903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MA_Data3!$N$44:$N$60</c:f>
              <c:numCache>
                <c:ptCount val="17"/>
                <c:pt idx="0">
                  <c:v>1.9362822006444382</c:v>
                </c:pt>
                <c:pt idx="1">
                  <c:v>1.8759269153303995</c:v>
                </c:pt>
                <c:pt idx="2">
                  <c:v>2.9315402618279105</c:v>
                </c:pt>
                <c:pt idx="3">
                  <c:v>2.410542778679433</c:v>
                </c:pt>
                <c:pt idx="4">
                  <c:v>3.035637304210375</c:v>
                </c:pt>
                <c:pt idx="5">
                  <c:v>3.168810596789082</c:v>
                </c:pt>
                <c:pt idx="6">
                  <c:v>1.7694806413455775</c:v>
                </c:pt>
                <c:pt idx="7">
                  <c:v>0.017932613542135906</c:v>
                </c:pt>
                <c:pt idx="9">
                  <c:v>2.084410656449792</c:v>
                </c:pt>
                <c:pt idx="10">
                  <c:v>1.958501883879335</c:v>
                </c:pt>
                <c:pt idx="11">
                  <c:v>2.0482851502951887</c:v>
                </c:pt>
                <c:pt idx="12">
                  <c:v>1.9179195566638476</c:v>
                </c:pt>
              </c:numCache>
            </c:numRef>
          </c:yVal>
          <c:smooth val="1"/>
        </c:ser>
        <c:axId val="44617317"/>
        <c:axId val="66011534"/>
      </c:scatterChart>
      <c:valAx>
        <c:axId val="446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011534"/>
        <c:crossesAt val="0"/>
        <c:crossBetween val="midCat"/>
        <c:dispUnits/>
        <c:majorUnit val="1"/>
      </c:valAx>
      <c:valAx>
        <c:axId val="6601153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617317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MA_Data1!$K$5:$K$21</c:f>
              <c:numCache>
                <c:ptCount val="17"/>
                <c:pt idx="0">
                  <c:v>68</c:v>
                </c:pt>
                <c:pt idx="1">
                  <c:v>95</c:v>
                </c:pt>
                <c:pt idx="2">
                  <c:v>129</c:v>
                </c:pt>
                <c:pt idx="3">
                  <c:v>178</c:v>
                </c:pt>
                <c:pt idx="4">
                  <c:v>267</c:v>
                </c:pt>
                <c:pt idx="5">
                  <c:v>240</c:v>
                </c:pt>
                <c:pt idx="6">
                  <c:v>144</c:v>
                </c:pt>
                <c:pt idx="7">
                  <c:v>4</c:v>
                </c:pt>
                <c:pt idx="9">
                  <c:v>188</c:v>
                </c:pt>
                <c:pt idx="10">
                  <c:v>154</c:v>
                </c:pt>
                <c:pt idx="11">
                  <c:v>129</c:v>
                </c:pt>
                <c:pt idx="12">
                  <c:v>128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MA_Data1!$L$5:$L$21</c:f>
              <c:numCache>
                <c:ptCount val="17"/>
                <c:pt idx="0">
                  <c:v>20</c:v>
                </c:pt>
                <c:pt idx="1">
                  <c:v>26</c:v>
                </c:pt>
                <c:pt idx="2">
                  <c:v>45</c:v>
                </c:pt>
                <c:pt idx="3">
                  <c:v>65</c:v>
                </c:pt>
                <c:pt idx="4">
                  <c:v>97</c:v>
                </c:pt>
                <c:pt idx="5">
                  <c:v>84</c:v>
                </c:pt>
                <c:pt idx="6">
                  <c:v>96</c:v>
                </c:pt>
                <c:pt idx="7">
                  <c:v>1</c:v>
                </c:pt>
                <c:pt idx="9">
                  <c:v>175</c:v>
                </c:pt>
                <c:pt idx="10">
                  <c:v>203</c:v>
                </c:pt>
                <c:pt idx="11">
                  <c:v>209</c:v>
                </c:pt>
                <c:pt idx="12">
                  <c:v>199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MA_Data1!$M$5:$M$21</c:f>
              <c:numCache>
                <c:ptCount val="17"/>
                <c:pt idx="0">
                  <c:v>88</c:v>
                </c:pt>
                <c:pt idx="1">
                  <c:v>121</c:v>
                </c:pt>
                <c:pt idx="2">
                  <c:v>174</c:v>
                </c:pt>
                <c:pt idx="3">
                  <c:v>243</c:v>
                </c:pt>
                <c:pt idx="4">
                  <c:v>364</c:v>
                </c:pt>
                <c:pt idx="5">
                  <c:v>324</c:v>
                </c:pt>
                <c:pt idx="6">
                  <c:v>240</c:v>
                </c:pt>
                <c:pt idx="7">
                  <c:v>5</c:v>
                </c:pt>
                <c:pt idx="9">
                  <c:v>363</c:v>
                </c:pt>
                <c:pt idx="10">
                  <c:v>357</c:v>
                </c:pt>
                <c:pt idx="11">
                  <c:v>338</c:v>
                </c:pt>
                <c:pt idx="12">
                  <c:v>327</c:v>
                </c:pt>
              </c:numCache>
            </c:numRef>
          </c:yVal>
          <c:smooth val="1"/>
        </c:ser>
        <c:axId val="57232895"/>
        <c:axId val="45334008"/>
      </c:scatterChart>
      <c:scatterChart>
        <c:scatterStyle val="lineMarker"/>
        <c:varyColors val="0"/>
        <c:ser>
          <c:idx val="5"/>
          <c:order val="3"/>
          <c:tx>
            <c:strRef>
              <c:f>MA_Data1!$A$23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MA_Data1!$L$28:$L$44</c:f>
              <c:numCache>
                <c:ptCount val="17"/>
                <c:pt idx="0">
                  <c:v>22.727272727272727</c:v>
                </c:pt>
                <c:pt idx="1">
                  <c:v>21.487603305785125</c:v>
                </c:pt>
                <c:pt idx="2">
                  <c:v>25.862068965517242</c:v>
                </c:pt>
                <c:pt idx="3">
                  <c:v>26.74897119341564</c:v>
                </c:pt>
                <c:pt idx="4">
                  <c:v>26.64835164835165</c:v>
                </c:pt>
                <c:pt idx="5">
                  <c:v>25.925925925925924</c:v>
                </c:pt>
                <c:pt idx="6">
                  <c:v>40</c:v>
                </c:pt>
                <c:pt idx="7">
                  <c:v>20</c:v>
                </c:pt>
                <c:pt idx="9">
                  <c:v>48.209366391184574</c:v>
                </c:pt>
                <c:pt idx="10">
                  <c:v>56.86274509803921</c:v>
                </c:pt>
                <c:pt idx="11">
                  <c:v>61.834319526627226</c:v>
                </c:pt>
                <c:pt idx="12">
                  <c:v>60.85626911314985</c:v>
                </c:pt>
              </c:numCache>
            </c:numRef>
          </c:yVal>
          <c:smooth val="0"/>
        </c:ser>
        <c:axId val="5352889"/>
        <c:axId val="48176002"/>
      </c:scatterChart>
      <c:valAx>
        <c:axId val="572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334008"/>
        <c:crossesAt val="0"/>
        <c:crossBetween val="midCat"/>
        <c:dispUnits/>
        <c:majorUnit val="1"/>
      </c:valAx>
      <c:valAx>
        <c:axId val="4533400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232895"/>
        <c:crosses val="autoZero"/>
        <c:crossBetween val="midCat"/>
        <c:dispUnits/>
        <c:majorUnit val="50"/>
      </c:valAx>
      <c:valAx>
        <c:axId val="5352889"/>
        <c:scaling>
          <c:orientation val="minMax"/>
        </c:scaling>
        <c:axPos val="b"/>
        <c:delete val="1"/>
        <c:majorTickMark val="in"/>
        <c:minorTickMark val="none"/>
        <c:tickLblPos val="nextTo"/>
        <c:crossAx val="48176002"/>
        <c:crosses val="max"/>
        <c:crossBetween val="midCat"/>
        <c:dispUnits/>
      </c:valAx>
      <c:valAx>
        <c:axId val="48176002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5288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="70" zoomScaleNormal="70" workbookViewId="0" topLeftCell="A72">
      <selection activeCell="G110" sqref="G110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55</v>
      </c>
    </row>
    <row r="2" ht="12.75">
      <c r="A2" s="4" t="str">
        <f>CONCATENATE("New Admissions by Race (BW Only) x Offense: ",$A$1)</f>
        <v>New Admissions by Race (BW Only) x Offense: MASSACHUSETTS</v>
      </c>
    </row>
    <row r="3" spans="2:19" s="4" customFormat="1" ht="12.75">
      <c r="B3" s="30" t="s">
        <v>30</v>
      </c>
      <c r="C3" s="30"/>
      <c r="D3" s="30"/>
      <c r="E3" s="30" t="s">
        <v>31</v>
      </c>
      <c r="F3" s="30"/>
      <c r="G3" s="30"/>
      <c r="H3" s="30" t="s">
        <v>32</v>
      </c>
      <c r="I3" s="30"/>
      <c r="J3" s="30"/>
      <c r="K3" s="30" t="s">
        <v>33</v>
      </c>
      <c r="L3" s="30"/>
      <c r="M3" s="30"/>
      <c r="N3" s="30" t="s">
        <v>34</v>
      </c>
      <c r="O3" s="30"/>
      <c r="P3" s="30"/>
      <c r="Q3" s="30" t="s">
        <v>35</v>
      </c>
      <c r="R3" s="30"/>
      <c r="S3" s="30"/>
    </row>
    <row r="4" spans="1:19" s="12" customFormat="1" ht="12.75">
      <c r="A4" s="15" t="s">
        <v>41</v>
      </c>
      <c r="B4" s="16" t="s">
        <v>27</v>
      </c>
      <c r="C4" s="16" t="s">
        <v>28</v>
      </c>
      <c r="D4" s="17" t="s">
        <v>47</v>
      </c>
      <c r="E4" s="16" t="s">
        <v>27</v>
      </c>
      <c r="F4" s="16" t="s">
        <v>28</v>
      </c>
      <c r="G4" s="17" t="s">
        <v>47</v>
      </c>
      <c r="H4" s="16" t="s">
        <v>27</v>
      </c>
      <c r="I4" s="16" t="s">
        <v>28</v>
      </c>
      <c r="J4" s="17" t="s">
        <v>47</v>
      </c>
      <c r="K4" s="16" t="s">
        <v>27</v>
      </c>
      <c r="L4" s="16" t="s">
        <v>28</v>
      </c>
      <c r="M4" s="17" t="s">
        <v>47</v>
      </c>
      <c r="N4" s="16" t="s">
        <v>27</v>
      </c>
      <c r="O4" s="16" t="s">
        <v>28</v>
      </c>
      <c r="P4" s="17" t="s">
        <v>47</v>
      </c>
      <c r="Q4" s="16" t="s">
        <v>27</v>
      </c>
      <c r="R4" s="16" t="s">
        <v>28</v>
      </c>
      <c r="S4" s="17" t="s">
        <v>47</v>
      </c>
    </row>
    <row r="5" spans="1:19" ht="12.75">
      <c r="A5" s="9">
        <v>1983</v>
      </c>
      <c r="B5" s="8">
        <v>294</v>
      </c>
      <c r="C5" s="8">
        <v>133</v>
      </c>
      <c r="D5" s="10">
        <v>427</v>
      </c>
      <c r="E5">
        <v>439</v>
      </c>
      <c r="F5">
        <v>172</v>
      </c>
      <c r="G5" s="10">
        <v>611</v>
      </c>
      <c r="H5">
        <v>69</v>
      </c>
      <c r="I5">
        <v>38</v>
      </c>
      <c r="J5" s="10">
        <v>107</v>
      </c>
      <c r="K5">
        <v>68</v>
      </c>
      <c r="L5">
        <v>20</v>
      </c>
      <c r="M5" s="10">
        <v>88</v>
      </c>
      <c r="N5">
        <v>196</v>
      </c>
      <c r="O5">
        <v>51</v>
      </c>
      <c r="P5" s="10">
        <v>247</v>
      </c>
      <c r="Q5">
        <v>1066</v>
      </c>
      <c r="R5">
        <v>414</v>
      </c>
      <c r="S5" s="10">
        <v>1480</v>
      </c>
    </row>
    <row r="6" spans="1:19" ht="12.75">
      <c r="A6" s="9">
        <v>1984</v>
      </c>
      <c r="B6" s="8">
        <v>274</v>
      </c>
      <c r="C6" s="8">
        <v>131</v>
      </c>
      <c r="D6" s="10">
        <v>405</v>
      </c>
      <c r="E6">
        <v>365</v>
      </c>
      <c r="F6">
        <v>164</v>
      </c>
      <c r="G6" s="10">
        <v>529</v>
      </c>
      <c r="H6">
        <v>71</v>
      </c>
      <c r="I6">
        <v>33</v>
      </c>
      <c r="J6" s="10">
        <v>104</v>
      </c>
      <c r="K6">
        <v>95</v>
      </c>
      <c r="L6">
        <v>26</v>
      </c>
      <c r="M6" s="10">
        <v>121</v>
      </c>
      <c r="N6">
        <v>235</v>
      </c>
      <c r="O6">
        <v>56</v>
      </c>
      <c r="P6" s="10">
        <v>291</v>
      </c>
      <c r="Q6">
        <v>1040</v>
      </c>
      <c r="R6">
        <v>410</v>
      </c>
      <c r="S6" s="10">
        <v>1450</v>
      </c>
    </row>
    <row r="7" spans="1:19" ht="12.75">
      <c r="A7" s="9">
        <v>1985</v>
      </c>
      <c r="B7" s="8">
        <v>279</v>
      </c>
      <c r="C7" s="8">
        <v>140</v>
      </c>
      <c r="D7" s="10">
        <v>419</v>
      </c>
      <c r="E7">
        <v>381</v>
      </c>
      <c r="F7">
        <v>203</v>
      </c>
      <c r="G7" s="10">
        <v>584</v>
      </c>
      <c r="H7">
        <v>115</v>
      </c>
      <c r="I7">
        <v>48</v>
      </c>
      <c r="J7" s="10">
        <v>163</v>
      </c>
      <c r="K7">
        <v>129</v>
      </c>
      <c r="L7">
        <v>45</v>
      </c>
      <c r="M7" s="10">
        <v>174</v>
      </c>
      <c r="N7">
        <v>269</v>
      </c>
      <c r="O7">
        <v>54</v>
      </c>
      <c r="P7" s="10">
        <v>323</v>
      </c>
      <c r="Q7">
        <v>1173</v>
      </c>
      <c r="R7">
        <v>490</v>
      </c>
      <c r="S7" s="10">
        <v>1663</v>
      </c>
    </row>
    <row r="8" spans="1:19" ht="12.75">
      <c r="A8" s="9">
        <v>1986</v>
      </c>
      <c r="B8" s="8">
        <v>375</v>
      </c>
      <c r="C8" s="8">
        <v>111</v>
      </c>
      <c r="D8" s="10">
        <v>486</v>
      </c>
      <c r="E8">
        <v>367</v>
      </c>
      <c r="F8">
        <v>220</v>
      </c>
      <c r="G8" s="10">
        <v>587</v>
      </c>
      <c r="H8">
        <v>105</v>
      </c>
      <c r="I8">
        <v>29</v>
      </c>
      <c r="J8" s="10">
        <v>134</v>
      </c>
      <c r="K8">
        <v>178</v>
      </c>
      <c r="L8">
        <v>65</v>
      </c>
      <c r="M8" s="10">
        <v>243</v>
      </c>
      <c r="N8">
        <v>197</v>
      </c>
      <c r="O8">
        <v>37</v>
      </c>
      <c r="P8" s="10">
        <v>234</v>
      </c>
      <c r="Q8">
        <v>1222</v>
      </c>
      <c r="R8">
        <v>462</v>
      </c>
      <c r="S8" s="10">
        <v>1684</v>
      </c>
    </row>
    <row r="9" spans="1:19" ht="12.75">
      <c r="A9" s="9">
        <v>1987</v>
      </c>
      <c r="B9" s="8">
        <v>369</v>
      </c>
      <c r="C9" s="8">
        <v>161</v>
      </c>
      <c r="D9" s="10">
        <v>530</v>
      </c>
      <c r="E9">
        <v>378</v>
      </c>
      <c r="F9">
        <v>226</v>
      </c>
      <c r="G9" s="10">
        <v>604</v>
      </c>
      <c r="H9">
        <v>108</v>
      </c>
      <c r="I9">
        <v>61</v>
      </c>
      <c r="J9" s="10">
        <v>169</v>
      </c>
      <c r="K9">
        <v>267</v>
      </c>
      <c r="L9">
        <v>97</v>
      </c>
      <c r="M9" s="10">
        <v>364</v>
      </c>
      <c r="N9">
        <v>221</v>
      </c>
      <c r="O9">
        <v>42</v>
      </c>
      <c r="P9" s="10">
        <v>263</v>
      </c>
      <c r="Q9">
        <v>1343</v>
      </c>
      <c r="R9">
        <v>587</v>
      </c>
      <c r="S9" s="10">
        <v>1930</v>
      </c>
    </row>
    <row r="10" spans="1:19" ht="12.75">
      <c r="A10" s="9">
        <v>1988</v>
      </c>
      <c r="B10" s="8">
        <v>370</v>
      </c>
      <c r="C10" s="8">
        <v>154</v>
      </c>
      <c r="D10" s="10">
        <v>524</v>
      </c>
      <c r="E10">
        <v>336</v>
      </c>
      <c r="F10">
        <v>238</v>
      </c>
      <c r="G10" s="10">
        <v>574</v>
      </c>
      <c r="H10">
        <v>129</v>
      </c>
      <c r="I10">
        <v>48</v>
      </c>
      <c r="J10" s="10">
        <v>177</v>
      </c>
      <c r="K10">
        <v>240</v>
      </c>
      <c r="L10">
        <v>84</v>
      </c>
      <c r="M10" s="10">
        <v>324</v>
      </c>
      <c r="N10">
        <v>182</v>
      </c>
      <c r="O10">
        <v>45</v>
      </c>
      <c r="P10" s="10">
        <v>227</v>
      </c>
      <c r="Q10">
        <v>1257</v>
      </c>
      <c r="R10">
        <v>569</v>
      </c>
      <c r="S10" s="10">
        <v>1826</v>
      </c>
    </row>
    <row r="11" spans="1:19" ht="12.75">
      <c r="A11" s="9">
        <v>1989</v>
      </c>
      <c r="B11" s="8">
        <v>198</v>
      </c>
      <c r="C11" s="8">
        <v>122</v>
      </c>
      <c r="D11" s="10">
        <v>320</v>
      </c>
      <c r="E11">
        <v>181</v>
      </c>
      <c r="F11">
        <v>116</v>
      </c>
      <c r="G11" s="10">
        <v>297</v>
      </c>
      <c r="H11">
        <v>67</v>
      </c>
      <c r="I11">
        <v>32</v>
      </c>
      <c r="J11" s="10">
        <v>99</v>
      </c>
      <c r="K11">
        <v>144</v>
      </c>
      <c r="L11">
        <v>96</v>
      </c>
      <c r="M11" s="10">
        <v>240</v>
      </c>
      <c r="N11">
        <v>129</v>
      </c>
      <c r="O11">
        <v>61</v>
      </c>
      <c r="P11" s="10">
        <v>190</v>
      </c>
      <c r="Q11">
        <v>719</v>
      </c>
      <c r="R11">
        <v>427</v>
      </c>
      <c r="S11" s="10">
        <v>1146</v>
      </c>
    </row>
    <row r="12" spans="1:19" ht="12.75">
      <c r="A12" s="9">
        <v>1990</v>
      </c>
      <c r="B12" s="8">
        <v>8</v>
      </c>
      <c r="C12" s="8">
        <v>2</v>
      </c>
      <c r="D12" s="10">
        <v>10</v>
      </c>
      <c r="E12">
        <v>6</v>
      </c>
      <c r="F12">
        <v>4</v>
      </c>
      <c r="G12" s="10">
        <v>10</v>
      </c>
      <c r="H12">
        <v>0</v>
      </c>
      <c r="I12">
        <v>1</v>
      </c>
      <c r="J12" s="10">
        <v>1</v>
      </c>
      <c r="K12">
        <v>4</v>
      </c>
      <c r="L12">
        <v>1</v>
      </c>
      <c r="M12" s="10">
        <v>5</v>
      </c>
      <c r="P12" s="10"/>
      <c r="Q12">
        <v>18</v>
      </c>
      <c r="R12">
        <v>8</v>
      </c>
      <c r="S12" s="10">
        <v>26</v>
      </c>
    </row>
    <row r="13" spans="1:19" ht="12.75">
      <c r="A13" s="9">
        <v>1991</v>
      </c>
      <c r="B13" s="8"/>
      <c r="C13" s="8"/>
      <c r="D13" s="10"/>
      <c r="G13" s="10"/>
      <c r="J13" s="10"/>
      <c r="M13" s="10"/>
      <c r="P13" s="10"/>
      <c r="S13" s="10"/>
    </row>
    <row r="14" spans="1:19" ht="12.75">
      <c r="A14" s="9">
        <v>1992</v>
      </c>
      <c r="B14" s="8">
        <v>366</v>
      </c>
      <c r="C14" s="8">
        <v>223</v>
      </c>
      <c r="D14" s="10">
        <v>589</v>
      </c>
      <c r="E14">
        <v>432</v>
      </c>
      <c r="F14">
        <v>293</v>
      </c>
      <c r="G14" s="10">
        <v>725</v>
      </c>
      <c r="H14">
        <v>89</v>
      </c>
      <c r="I14">
        <v>26</v>
      </c>
      <c r="J14" s="10">
        <v>115</v>
      </c>
      <c r="K14">
        <v>188</v>
      </c>
      <c r="L14">
        <v>175</v>
      </c>
      <c r="M14" s="10">
        <v>363</v>
      </c>
      <c r="N14">
        <v>125</v>
      </c>
      <c r="O14">
        <v>43</v>
      </c>
      <c r="P14" s="10">
        <v>168</v>
      </c>
      <c r="Q14">
        <v>1200</v>
      </c>
      <c r="R14">
        <v>760</v>
      </c>
      <c r="S14" s="10">
        <v>1960</v>
      </c>
    </row>
    <row r="15" spans="1:19" ht="12.75">
      <c r="A15" s="9">
        <v>1993</v>
      </c>
      <c r="B15" s="8">
        <v>379</v>
      </c>
      <c r="C15" s="8">
        <v>197</v>
      </c>
      <c r="D15" s="10">
        <v>576</v>
      </c>
      <c r="E15">
        <v>373</v>
      </c>
      <c r="F15">
        <v>282</v>
      </c>
      <c r="G15" s="10">
        <v>655</v>
      </c>
      <c r="H15">
        <v>82</v>
      </c>
      <c r="I15">
        <v>26</v>
      </c>
      <c r="J15" s="10">
        <v>108</v>
      </c>
      <c r="K15">
        <v>154</v>
      </c>
      <c r="L15">
        <v>203</v>
      </c>
      <c r="M15" s="10">
        <v>357</v>
      </c>
      <c r="N15">
        <v>134</v>
      </c>
      <c r="O15">
        <v>37</v>
      </c>
      <c r="P15" s="10">
        <v>171</v>
      </c>
      <c r="Q15">
        <v>1122</v>
      </c>
      <c r="R15">
        <v>745</v>
      </c>
      <c r="S15" s="10">
        <v>1867</v>
      </c>
    </row>
    <row r="16" spans="1:19" ht="12.75">
      <c r="A16" s="9">
        <v>1994</v>
      </c>
      <c r="B16" s="8">
        <v>373</v>
      </c>
      <c r="C16" s="8">
        <v>207</v>
      </c>
      <c r="D16" s="10">
        <v>580</v>
      </c>
      <c r="E16">
        <v>366</v>
      </c>
      <c r="F16">
        <v>275</v>
      </c>
      <c r="G16" s="10">
        <v>641</v>
      </c>
      <c r="H16">
        <v>76</v>
      </c>
      <c r="I16">
        <v>37</v>
      </c>
      <c r="J16" s="10">
        <v>113</v>
      </c>
      <c r="K16">
        <v>129</v>
      </c>
      <c r="L16">
        <v>209</v>
      </c>
      <c r="M16" s="10">
        <v>338</v>
      </c>
      <c r="N16">
        <v>133</v>
      </c>
      <c r="O16">
        <v>41</v>
      </c>
      <c r="P16" s="10">
        <v>174</v>
      </c>
      <c r="Q16">
        <v>1077</v>
      </c>
      <c r="R16">
        <v>769</v>
      </c>
      <c r="S16" s="10">
        <v>1846</v>
      </c>
    </row>
    <row r="17" spans="1:19" ht="12.75">
      <c r="A17" s="9">
        <v>1995</v>
      </c>
      <c r="B17" s="8">
        <v>383</v>
      </c>
      <c r="C17" s="8">
        <v>166</v>
      </c>
      <c r="D17" s="10">
        <v>549</v>
      </c>
      <c r="E17">
        <v>359</v>
      </c>
      <c r="F17">
        <v>251</v>
      </c>
      <c r="G17" s="10">
        <v>610</v>
      </c>
      <c r="H17">
        <v>79</v>
      </c>
      <c r="I17">
        <v>27</v>
      </c>
      <c r="J17" s="10">
        <v>106</v>
      </c>
      <c r="K17">
        <v>128</v>
      </c>
      <c r="L17">
        <v>199</v>
      </c>
      <c r="M17" s="10">
        <v>327</v>
      </c>
      <c r="N17">
        <v>141</v>
      </c>
      <c r="O17">
        <v>52</v>
      </c>
      <c r="P17" s="10">
        <v>193</v>
      </c>
      <c r="Q17">
        <v>1090</v>
      </c>
      <c r="R17">
        <v>695</v>
      </c>
      <c r="S17" s="10">
        <v>1785</v>
      </c>
    </row>
    <row r="18" spans="1:19" ht="12.75">
      <c r="A18" s="9">
        <v>1996</v>
      </c>
      <c r="B18" s="8"/>
      <c r="C18" s="8"/>
      <c r="D18" s="10"/>
      <c r="G18" s="10"/>
      <c r="J18" s="10"/>
      <c r="M18" s="10"/>
      <c r="P18" s="10"/>
      <c r="S18" s="10"/>
    </row>
    <row r="19" spans="1:19" ht="12.75">
      <c r="A19" s="9">
        <v>1997</v>
      </c>
      <c r="B19" s="8"/>
      <c r="C19" s="8"/>
      <c r="D19" s="10"/>
      <c r="G19" s="10"/>
      <c r="J19" s="10"/>
      <c r="M19" s="10"/>
      <c r="P19" s="10"/>
      <c r="S19" s="10"/>
    </row>
    <row r="20" spans="1:19" ht="12.75">
      <c r="A20" s="9">
        <v>1998</v>
      </c>
      <c r="B20" s="8"/>
      <c r="C20" s="8"/>
      <c r="D20" s="10"/>
      <c r="G20" s="10"/>
      <c r="J20" s="10"/>
      <c r="M20" s="10"/>
      <c r="P20" s="10"/>
      <c r="S20" s="10"/>
    </row>
    <row r="21" spans="1:19" ht="12.75">
      <c r="A21" s="9">
        <v>1999</v>
      </c>
      <c r="B21" s="8"/>
      <c r="C21" s="8"/>
      <c r="D21" s="10"/>
      <c r="G21" s="10"/>
      <c r="J21" s="10"/>
      <c r="M21" s="10"/>
      <c r="P21" s="10"/>
      <c r="S21" s="10"/>
    </row>
    <row r="22" ht="12.75" hidden="1"/>
    <row r="23" ht="12.75" hidden="1">
      <c r="A23" t="s">
        <v>48</v>
      </c>
    </row>
    <row r="25" ht="12.75">
      <c r="A25" s="4" t="str">
        <f>CONCATENATE("Percent of Total New Admissions by Race (BW Only) x Offense: ",$A$1)</f>
        <v>Percent of Total New Admissions by Race (BW Only) x Offense: MASSACHUSETTS</v>
      </c>
    </row>
    <row r="26" spans="2:19" s="4" customFormat="1" ht="12.75">
      <c r="B26" s="30" t="s">
        <v>30</v>
      </c>
      <c r="C26" s="30"/>
      <c r="D26" s="30"/>
      <c r="E26" s="30" t="s">
        <v>31</v>
      </c>
      <c r="F26" s="30"/>
      <c r="G26" s="30"/>
      <c r="H26" s="30" t="s">
        <v>32</v>
      </c>
      <c r="I26" s="30"/>
      <c r="J26" s="30"/>
      <c r="K26" s="30" t="s">
        <v>33</v>
      </c>
      <c r="L26" s="30"/>
      <c r="M26" s="30"/>
      <c r="N26" s="30" t="s">
        <v>34</v>
      </c>
      <c r="O26" s="30"/>
      <c r="P26" s="30"/>
      <c r="Q26" s="30" t="s">
        <v>35</v>
      </c>
      <c r="R26" s="30"/>
      <c r="S26" s="30"/>
    </row>
    <row r="27" spans="1:19" s="12" customFormat="1" ht="12.75">
      <c r="A27" s="15" t="s">
        <v>41</v>
      </c>
      <c r="B27" s="16" t="s">
        <v>27</v>
      </c>
      <c r="C27" s="16" t="s">
        <v>28</v>
      </c>
      <c r="D27" s="17" t="s">
        <v>47</v>
      </c>
      <c r="E27" s="16" t="s">
        <v>27</v>
      </c>
      <c r="F27" s="16" t="s">
        <v>28</v>
      </c>
      <c r="G27" s="17" t="s">
        <v>47</v>
      </c>
      <c r="H27" s="16" t="s">
        <v>27</v>
      </c>
      <c r="I27" s="16" t="s">
        <v>28</v>
      </c>
      <c r="J27" s="17" t="s">
        <v>47</v>
      </c>
      <c r="K27" s="16" t="s">
        <v>27</v>
      </c>
      <c r="L27" s="16" t="s">
        <v>28</v>
      </c>
      <c r="M27" s="17" t="s">
        <v>47</v>
      </c>
      <c r="N27" s="16" t="s">
        <v>27</v>
      </c>
      <c r="O27" s="16" t="s">
        <v>28</v>
      </c>
      <c r="P27" s="17" t="s">
        <v>47</v>
      </c>
      <c r="Q27" s="16" t="s">
        <v>27</v>
      </c>
      <c r="R27" s="16" t="s">
        <v>28</v>
      </c>
      <c r="S27" s="17" t="s">
        <v>47</v>
      </c>
    </row>
    <row r="28" spans="1:19" ht="12.75">
      <c r="A28" s="9">
        <v>1983</v>
      </c>
      <c r="B28" s="1">
        <f aca="true" t="shared" si="0" ref="B28:D31">(B5/$D5)*100</f>
        <v>68.85245901639344</v>
      </c>
      <c r="C28" s="1">
        <f t="shared" si="0"/>
        <v>31.147540983606557</v>
      </c>
      <c r="D28" s="11">
        <f t="shared" si="0"/>
        <v>100</v>
      </c>
      <c r="E28" s="1">
        <f aca="true" t="shared" si="1" ref="E28:G31">(E5/$G5)*100</f>
        <v>71.84942716857611</v>
      </c>
      <c r="F28" s="1">
        <f t="shared" si="1"/>
        <v>28.150572831423897</v>
      </c>
      <c r="G28" s="11">
        <f t="shared" si="1"/>
        <v>100</v>
      </c>
      <c r="H28" s="1">
        <f aca="true" t="shared" si="2" ref="H28:J31">(H5/$J5)*100</f>
        <v>64.48598130841121</v>
      </c>
      <c r="I28" s="1">
        <f t="shared" si="2"/>
        <v>35.51401869158878</v>
      </c>
      <c r="J28" s="11">
        <f t="shared" si="2"/>
        <v>100</v>
      </c>
      <c r="K28" s="1">
        <f aca="true" t="shared" si="3" ref="K28:M31">(K5/$M5)*100</f>
        <v>77.27272727272727</v>
      </c>
      <c r="L28" s="1">
        <f t="shared" si="3"/>
        <v>22.727272727272727</v>
      </c>
      <c r="M28" s="11">
        <f t="shared" si="3"/>
        <v>100</v>
      </c>
      <c r="N28" s="1">
        <f aca="true" t="shared" si="4" ref="N28:P31">(N5/$P5)*100</f>
        <v>79.35222672064778</v>
      </c>
      <c r="O28" s="1">
        <f t="shared" si="4"/>
        <v>20.647773279352226</v>
      </c>
      <c r="P28" s="11">
        <f t="shared" si="4"/>
        <v>100</v>
      </c>
      <c r="Q28" s="1">
        <f aca="true" t="shared" si="5" ref="Q28:S31">(Q5/$S5)*100</f>
        <v>72.02702702702702</v>
      </c>
      <c r="R28" s="1">
        <f t="shared" si="5"/>
        <v>27.972972972972972</v>
      </c>
      <c r="S28" s="11">
        <f t="shared" si="5"/>
        <v>100</v>
      </c>
    </row>
    <row r="29" spans="1:19" ht="12.75">
      <c r="A29" s="9">
        <v>1984</v>
      </c>
      <c r="B29" s="1">
        <f aca="true" t="shared" si="6" ref="B29:C31">(B6/$D6)*100</f>
        <v>67.65432098765433</v>
      </c>
      <c r="C29" s="1">
        <f t="shared" si="6"/>
        <v>32.34567901234568</v>
      </c>
      <c r="D29" s="11">
        <f t="shared" si="0"/>
        <v>100</v>
      </c>
      <c r="E29" s="1">
        <f t="shared" si="1"/>
        <v>68.99810964083176</v>
      </c>
      <c r="F29" s="1">
        <f t="shared" si="1"/>
        <v>31.001890359168243</v>
      </c>
      <c r="G29" s="11">
        <f t="shared" si="1"/>
        <v>100</v>
      </c>
      <c r="H29" s="1">
        <f t="shared" si="2"/>
        <v>68.26923076923077</v>
      </c>
      <c r="I29" s="1">
        <f t="shared" si="2"/>
        <v>31.73076923076923</v>
      </c>
      <c r="J29" s="11">
        <f t="shared" si="2"/>
        <v>100</v>
      </c>
      <c r="K29" s="1">
        <f t="shared" si="3"/>
        <v>78.51239669421489</v>
      </c>
      <c r="L29" s="1">
        <f t="shared" si="3"/>
        <v>21.487603305785125</v>
      </c>
      <c r="M29" s="11">
        <f t="shared" si="3"/>
        <v>100</v>
      </c>
      <c r="N29" s="1">
        <f t="shared" si="4"/>
        <v>80.75601374570446</v>
      </c>
      <c r="O29" s="1">
        <f t="shared" si="4"/>
        <v>19.243986254295535</v>
      </c>
      <c r="P29" s="11">
        <f t="shared" si="4"/>
        <v>100</v>
      </c>
      <c r="Q29" s="1">
        <f t="shared" si="5"/>
        <v>71.72413793103448</v>
      </c>
      <c r="R29" s="1">
        <f t="shared" si="5"/>
        <v>28.27586206896552</v>
      </c>
      <c r="S29" s="11">
        <f t="shared" si="5"/>
        <v>100</v>
      </c>
    </row>
    <row r="30" spans="1:19" ht="12.75">
      <c r="A30" s="9">
        <v>1985</v>
      </c>
      <c r="B30" s="1">
        <f t="shared" si="6"/>
        <v>66.5871121718377</v>
      </c>
      <c r="C30" s="1">
        <f t="shared" si="6"/>
        <v>33.41288782816229</v>
      </c>
      <c r="D30" s="11">
        <f t="shared" si="0"/>
        <v>100</v>
      </c>
      <c r="E30" s="1">
        <f t="shared" si="1"/>
        <v>65.23972602739725</v>
      </c>
      <c r="F30" s="1">
        <f t="shared" si="1"/>
        <v>34.76027397260274</v>
      </c>
      <c r="G30" s="11">
        <f t="shared" si="1"/>
        <v>100</v>
      </c>
      <c r="H30" s="1">
        <f t="shared" si="2"/>
        <v>70.5521472392638</v>
      </c>
      <c r="I30" s="1">
        <f t="shared" si="2"/>
        <v>29.447852760736197</v>
      </c>
      <c r="J30" s="11">
        <f t="shared" si="2"/>
        <v>100</v>
      </c>
      <c r="K30" s="1">
        <f t="shared" si="3"/>
        <v>74.13793103448276</v>
      </c>
      <c r="L30" s="1">
        <f t="shared" si="3"/>
        <v>25.862068965517242</v>
      </c>
      <c r="M30" s="11">
        <f t="shared" si="3"/>
        <v>100</v>
      </c>
      <c r="N30" s="1">
        <f t="shared" si="4"/>
        <v>83.28173374613003</v>
      </c>
      <c r="O30" s="1">
        <f t="shared" si="4"/>
        <v>16.718266253869967</v>
      </c>
      <c r="P30" s="11">
        <f t="shared" si="4"/>
        <v>100</v>
      </c>
      <c r="Q30" s="1">
        <f t="shared" si="5"/>
        <v>70.53517739025857</v>
      </c>
      <c r="R30" s="1">
        <f t="shared" si="5"/>
        <v>29.464822609741432</v>
      </c>
      <c r="S30" s="11">
        <f t="shared" si="5"/>
        <v>100</v>
      </c>
    </row>
    <row r="31" spans="1:19" ht="12.75">
      <c r="A31" s="9">
        <v>1986</v>
      </c>
      <c r="B31" s="1">
        <f t="shared" si="6"/>
        <v>77.1604938271605</v>
      </c>
      <c r="C31" s="1">
        <f t="shared" si="6"/>
        <v>22.839506172839506</v>
      </c>
      <c r="D31" s="11">
        <f t="shared" si="0"/>
        <v>100</v>
      </c>
      <c r="E31" s="1">
        <f t="shared" si="1"/>
        <v>62.521294718909715</v>
      </c>
      <c r="F31" s="1">
        <f t="shared" si="1"/>
        <v>37.47870528109029</v>
      </c>
      <c r="G31" s="11">
        <f t="shared" si="1"/>
        <v>100</v>
      </c>
      <c r="H31" s="1">
        <f t="shared" si="2"/>
        <v>78.35820895522389</v>
      </c>
      <c r="I31" s="1">
        <f t="shared" si="2"/>
        <v>21.641791044776117</v>
      </c>
      <c r="J31" s="11">
        <f t="shared" si="2"/>
        <v>100</v>
      </c>
      <c r="K31" s="1">
        <f t="shared" si="3"/>
        <v>73.25102880658436</v>
      </c>
      <c r="L31" s="1">
        <f t="shared" si="3"/>
        <v>26.74897119341564</v>
      </c>
      <c r="M31" s="11">
        <f t="shared" si="3"/>
        <v>100</v>
      </c>
      <c r="N31" s="1">
        <f t="shared" si="4"/>
        <v>84.1880341880342</v>
      </c>
      <c r="O31" s="1">
        <f t="shared" si="4"/>
        <v>15.81196581196581</v>
      </c>
      <c r="P31" s="11">
        <f t="shared" si="4"/>
        <v>100</v>
      </c>
      <c r="Q31" s="1">
        <f t="shared" si="5"/>
        <v>72.56532066508314</v>
      </c>
      <c r="R31" s="1">
        <f t="shared" si="5"/>
        <v>27.43467933491687</v>
      </c>
      <c r="S31" s="11">
        <f t="shared" si="5"/>
        <v>100</v>
      </c>
    </row>
    <row r="32" spans="1:19" ht="12.75">
      <c r="A32" s="9">
        <v>1987</v>
      </c>
      <c r="B32" s="1">
        <f aca="true" t="shared" si="7" ref="B32:C40">(B9/$D9)*100</f>
        <v>69.62264150943396</v>
      </c>
      <c r="C32" s="1">
        <f t="shared" si="7"/>
        <v>30.377358490566035</v>
      </c>
      <c r="D32" s="11">
        <f aca="true" t="shared" si="8" ref="D32:D40">(D9/$D9)*100</f>
        <v>100</v>
      </c>
      <c r="E32" s="1">
        <f aca="true" t="shared" si="9" ref="E32:G40">(E9/$G9)*100</f>
        <v>62.58278145695364</v>
      </c>
      <c r="F32" s="1">
        <f t="shared" si="9"/>
        <v>37.41721854304636</v>
      </c>
      <c r="G32" s="11">
        <f t="shared" si="9"/>
        <v>100</v>
      </c>
      <c r="H32" s="1">
        <f aca="true" t="shared" si="10" ref="H32:J40">(H9/$J9)*100</f>
        <v>63.905325443786985</v>
      </c>
      <c r="I32" s="1">
        <f t="shared" si="10"/>
        <v>36.09467455621302</v>
      </c>
      <c r="J32" s="11">
        <f t="shared" si="10"/>
        <v>100</v>
      </c>
      <c r="K32" s="1">
        <f aca="true" t="shared" si="11" ref="K32:M40">(K9/$M9)*100</f>
        <v>73.35164835164835</v>
      </c>
      <c r="L32" s="1">
        <f t="shared" si="11"/>
        <v>26.64835164835165</v>
      </c>
      <c r="M32" s="11">
        <f t="shared" si="11"/>
        <v>100</v>
      </c>
      <c r="N32" s="1">
        <f aca="true" t="shared" si="12" ref="N32:P40">(N9/$P9)*100</f>
        <v>84.03041825095056</v>
      </c>
      <c r="O32" s="1">
        <f t="shared" si="12"/>
        <v>15.96958174904943</v>
      </c>
      <c r="P32" s="11">
        <f t="shared" si="12"/>
        <v>100</v>
      </c>
      <c r="Q32" s="1">
        <f aca="true" t="shared" si="13" ref="Q32:S40">(Q9/$S9)*100</f>
        <v>69.58549222797927</v>
      </c>
      <c r="R32" s="1">
        <f t="shared" si="13"/>
        <v>30.414507772020727</v>
      </c>
      <c r="S32" s="11">
        <f t="shared" si="13"/>
        <v>100</v>
      </c>
    </row>
    <row r="33" spans="1:19" ht="12.75">
      <c r="A33" s="9">
        <v>1988</v>
      </c>
      <c r="B33" s="1">
        <f t="shared" si="7"/>
        <v>70.61068702290076</v>
      </c>
      <c r="C33" s="1">
        <f t="shared" si="7"/>
        <v>29.389312977099237</v>
      </c>
      <c r="D33" s="11">
        <f t="shared" si="8"/>
        <v>100</v>
      </c>
      <c r="E33" s="1">
        <f t="shared" si="9"/>
        <v>58.536585365853654</v>
      </c>
      <c r="F33" s="1">
        <f t="shared" si="9"/>
        <v>41.46341463414634</v>
      </c>
      <c r="G33" s="11">
        <f t="shared" si="9"/>
        <v>100</v>
      </c>
      <c r="H33" s="1">
        <f t="shared" si="10"/>
        <v>72.88135593220339</v>
      </c>
      <c r="I33" s="1">
        <f t="shared" si="10"/>
        <v>27.11864406779661</v>
      </c>
      <c r="J33" s="11">
        <f t="shared" si="10"/>
        <v>100</v>
      </c>
      <c r="K33" s="1">
        <f t="shared" si="11"/>
        <v>74.07407407407408</v>
      </c>
      <c r="L33" s="1">
        <f t="shared" si="11"/>
        <v>25.925925925925924</v>
      </c>
      <c r="M33" s="11">
        <f t="shared" si="11"/>
        <v>100</v>
      </c>
      <c r="N33" s="1">
        <f t="shared" si="12"/>
        <v>80.1762114537445</v>
      </c>
      <c r="O33" s="1">
        <f t="shared" si="12"/>
        <v>19.823788546255507</v>
      </c>
      <c r="P33" s="11">
        <f t="shared" si="12"/>
        <v>100</v>
      </c>
      <c r="Q33" s="1">
        <f t="shared" si="13"/>
        <v>68.83899233296825</v>
      </c>
      <c r="R33" s="1">
        <f t="shared" si="13"/>
        <v>31.161007667031765</v>
      </c>
      <c r="S33" s="11">
        <f t="shared" si="13"/>
        <v>100</v>
      </c>
    </row>
    <row r="34" spans="1:19" ht="12.75">
      <c r="A34" s="9">
        <v>1989</v>
      </c>
      <c r="B34" s="1">
        <f t="shared" si="7"/>
        <v>61.875</v>
      </c>
      <c r="C34" s="1">
        <f t="shared" si="7"/>
        <v>38.125</v>
      </c>
      <c r="D34" s="11">
        <f t="shared" si="8"/>
        <v>100</v>
      </c>
      <c r="E34" s="1">
        <f t="shared" si="9"/>
        <v>60.94276094276094</v>
      </c>
      <c r="F34" s="1">
        <f t="shared" si="9"/>
        <v>39.05723905723906</v>
      </c>
      <c r="G34" s="11">
        <f t="shared" si="9"/>
        <v>100</v>
      </c>
      <c r="H34" s="1">
        <f t="shared" si="10"/>
        <v>67.67676767676768</v>
      </c>
      <c r="I34" s="1">
        <f t="shared" si="10"/>
        <v>32.323232323232325</v>
      </c>
      <c r="J34" s="11">
        <f t="shared" si="10"/>
        <v>100</v>
      </c>
      <c r="K34" s="1">
        <f t="shared" si="11"/>
        <v>60</v>
      </c>
      <c r="L34" s="1">
        <f t="shared" si="11"/>
        <v>40</v>
      </c>
      <c r="M34" s="11">
        <f t="shared" si="11"/>
        <v>100</v>
      </c>
      <c r="N34" s="1">
        <f t="shared" si="12"/>
        <v>67.89473684210526</v>
      </c>
      <c r="O34" s="1">
        <f t="shared" si="12"/>
        <v>32.10526315789474</v>
      </c>
      <c r="P34" s="11">
        <f t="shared" si="12"/>
        <v>100</v>
      </c>
      <c r="Q34" s="1">
        <f t="shared" si="13"/>
        <v>62.73996509598604</v>
      </c>
      <c r="R34" s="1">
        <f t="shared" si="13"/>
        <v>37.26003490401396</v>
      </c>
      <c r="S34" s="11">
        <f t="shared" si="13"/>
        <v>100</v>
      </c>
    </row>
    <row r="35" spans="1:19" ht="12.75">
      <c r="A35" s="9">
        <v>1990</v>
      </c>
      <c r="B35" s="1">
        <f t="shared" si="7"/>
        <v>80</v>
      </c>
      <c r="C35" s="1">
        <f t="shared" si="7"/>
        <v>20</v>
      </c>
      <c r="D35" s="11">
        <f t="shared" si="8"/>
        <v>100</v>
      </c>
      <c r="E35" s="1">
        <f t="shared" si="9"/>
        <v>60</v>
      </c>
      <c r="F35" s="1">
        <f t="shared" si="9"/>
        <v>40</v>
      </c>
      <c r="G35" s="11">
        <f t="shared" si="9"/>
        <v>100</v>
      </c>
      <c r="H35" s="1">
        <f t="shared" si="10"/>
        <v>0</v>
      </c>
      <c r="I35" s="1">
        <f t="shared" si="10"/>
        <v>100</v>
      </c>
      <c r="J35" s="11">
        <f t="shared" si="10"/>
        <v>100</v>
      </c>
      <c r="K35" s="1">
        <f t="shared" si="11"/>
        <v>80</v>
      </c>
      <c r="L35" s="1">
        <f t="shared" si="11"/>
        <v>20</v>
      </c>
      <c r="M35" s="11">
        <f t="shared" si="11"/>
        <v>100</v>
      </c>
      <c r="N35" s="1" t="e">
        <f t="shared" si="12"/>
        <v>#DIV/0!</v>
      </c>
      <c r="O35" s="1" t="e">
        <f t="shared" si="12"/>
        <v>#DIV/0!</v>
      </c>
      <c r="P35" s="11" t="e">
        <f t="shared" si="12"/>
        <v>#DIV/0!</v>
      </c>
      <c r="Q35" s="1">
        <f t="shared" si="13"/>
        <v>69.23076923076923</v>
      </c>
      <c r="R35" s="1">
        <f t="shared" si="13"/>
        <v>30.76923076923077</v>
      </c>
      <c r="S35" s="11">
        <f t="shared" si="13"/>
        <v>100</v>
      </c>
    </row>
    <row r="36" spans="1:19" ht="12.75">
      <c r="A36" s="9">
        <v>1991</v>
      </c>
      <c r="B36" s="1"/>
      <c r="C36" s="1"/>
      <c r="D36" s="11"/>
      <c r="E36" s="1"/>
      <c r="F36" s="1"/>
      <c r="G36" s="11"/>
      <c r="H36" s="1"/>
      <c r="I36" s="1"/>
      <c r="J36" s="11"/>
      <c r="K36" s="1"/>
      <c r="L36" s="1"/>
      <c r="M36" s="11"/>
      <c r="N36" s="1"/>
      <c r="O36" s="1"/>
      <c r="P36" s="11"/>
      <c r="Q36" s="1"/>
      <c r="R36" s="1"/>
      <c r="S36" s="11"/>
    </row>
    <row r="37" spans="1:19" ht="12.75">
      <c r="A37" s="9">
        <v>1992</v>
      </c>
      <c r="B37" s="1">
        <f t="shared" si="7"/>
        <v>62.13921901528013</v>
      </c>
      <c r="C37" s="1">
        <f t="shared" si="7"/>
        <v>37.86078098471987</v>
      </c>
      <c r="D37" s="11">
        <f t="shared" si="8"/>
        <v>100</v>
      </c>
      <c r="E37" s="1">
        <f t="shared" si="9"/>
        <v>59.586206896551715</v>
      </c>
      <c r="F37" s="1">
        <f t="shared" si="9"/>
        <v>40.41379310344828</v>
      </c>
      <c r="G37" s="11">
        <f t="shared" si="9"/>
        <v>100</v>
      </c>
      <c r="H37" s="1">
        <f t="shared" si="10"/>
        <v>77.39130434782608</v>
      </c>
      <c r="I37" s="1">
        <f t="shared" si="10"/>
        <v>22.608695652173914</v>
      </c>
      <c r="J37" s="11">
        <f t="shared" si="10"/>
        <v>100</v>
      </c>
      <c r="K37" s="1">
        <f t="shared" si="11"/>
        <v>51.790633608815426</v>
      </c>
      <c r="L37" s="1">
        <f t="shared" si="11"/>
        <v>48.209366391184574</v>
      </c>
      <c r="M37" s="11">
        <f t="shared" si="11"/>
        <v>100</v>
      </c>
      <c r="N37" s="1">
        <f t="shared" si="12"/>
        <v>74.40476190476191</v>
      </c>
      <c r="O37" s="1">
        <f t="shared" si="12"/>
        <v>25.595238095238095</v>
      </c>
      <c r="P37" s="11">
        <f t="shared" si="12"/>
        <v>100</v>
      </c>
      <c r="Q37" s="1">
        <f t="shared" si="13"/>
        <v>61.224489795918366</v>
      </c>
      <c r="R37" s="1">
        <f t="shared" si="13"/>
        <v>38.775510204081634</v>
      </c>
      <c r="S37" s="11">
        <f t="shared" si="13"/>
        <v>100</v>
      </c>
    </row>
    <row r="38" spans="1:19" ht="12.75">
      <c r="A38" s="9">
        <v>1993</v>
      </c>
      <c r="B38" s="1">
        <f t="shared" si="7"/>
        <v>65.79861111111111</v>
      </c>
      <c r="C38" s="1">
        <f t="shared" si="7"/>
        <v>34.20138888888889</v>
      </c>
      <c r="D38" s="11">
        <f t="shared" si="8"/>
        <v>100</v>
      </c>
      <c r="E38" s="1">
        <f t="shared" si="9"/>
        <v>56.94656488549619</v>
      </c>
      <c r="F38" s="1">
        <f t="shared" si="9"/>
        <v>43.05343511450382</v>
      </c>
      <c r="G38" s="11">
        <f t="shared" si="9"/>
        <v>100</v>
      </c>
      <c r="H38" s="1">
        <f t="shared" si="10"/>
        <v>75.92592592592592</v>
      </c>
      <c r="I38" s="1">
        <f t="shared" si="10"/>
        <v>24.074074074074073</v>
      </c>
      <c r="J38" s="11">
        <f t="shared" si="10"/>
        <v>100</v>
      </c>
      <c r="K38" s="1">
        <f t="shared" si="11"/>
        <v>43.13725490196079</v>
      </c>
      <c r="L38" s="1">
        <f t="shared" si="11"/>
        <v>56.86274509803921</v>
      </c>
      <c r="M38" s="11">
        <f t="shared" si="11"/>
        <v>100</v>
      </c>
      <c r="N38" s="1">
        <f t="shared" si="12"/>
        <v>78.3625730994152</v>
      </c>
      <c r="O38" s="1">
        <f t="shared" si="12"/>
        <v>21.637426900584796</v>
      </c>
      <c r="P38" s="11">
        <f t="shared" si="12"/>
        <v>100</v>
      </c>
      <c r="Q38" s="1">
        <f t="shared" si="13"/>
        <v>60.09641135511515</v>
      </c>
      <c r="R38" s="1">
        <f t="shared" si="13"/>
        <v>39.90358864488484</v>
      </c>
      <c r="S38" s="11">
        <f t="shared" si="13"/>
        <v>100</v>
      </c>
    </row>
    <row r="39" spans="1:19" ht="12.75">
      <c r="A39" s="9">
        <v>1994</v>
      </c>
      <c r="B39" s="1">
        <f t="shared" si="7"/>
        <v>64.3103448275862</v>
      </c>
      <c r="C39" s="1">
        <f t="shared" si="7"/>
        <v>35.689655172413794</v>
      </c>
      <c r="D39" s="11">
        <f t="shared" si="8"/>
        <v>100</v>
      </c>
      <c r="E39" s="1">
        <f t="shared" si="9"/>
        <v>57.09828393135725</v>
      </c>
      <c r="F39" s="1">
        <f t="shared" si="9"/>
        <v>42.90171606864275</v>
      </c>
      <c r="G39" s="11">
        <f t="shared" si="9"/>
        <v>100</v>
      </c>
      <c r="H39" s="1">
        <f t="shared" si="10"/>
        <v>67.2566371681416</v>
      </c>
      <c r="I39" s="1">
        <f t="shared" si="10"/>
        <v>32.743362831858406</v>
      </c>
      <c r="J39" s="11">
        <f t="shared" si="10"/>
        <v>100</v>
      </c>
      <c r="K39" s="1">
        <f t="shared" si="11"/>
        <v>38.16568047337278</v>
      </c>
      <c r="L39" s="1">
        <f t="shared" si="11"/>
        <v>61.834319526627226</v>
      </c>
      <c r="M39" s="11">
        <f t="shared" si="11"/>
        <v>100</v>
      </c>
      <c r="N39" s="1">
        <f t="shared" si="12"/>
        <v>76.4367816091954</v>
      </c>
      <c r="O39" s="1">
        <f t="shared" si="12"/>
        <v>23.563218390804597</v>
      </c>
      <c r="P39" s="11">
        <f t="shared" si="12"/>
        <v>100</v>
      </c>
      <c r="Q39" s="1">
        <f t="shared" si="13"/>
        <v>58.34236186348862</v>
      </c>
      <c r="R39" s="1">
        <f t="shared" si="13"/>
        <v>41.65763813651138</v>
      </c>
      <c r="S39" s="11">
        <f t="shared" si="13"/>
        <v>100</v>
      </c>
    </row>
    <row r="40" spans="1:19" ht="12.75">
      <c r="A40" s="9">
        <v>1995</v>
      </c>
      <c r="B40" s="1">
        <f t="shared" si="7"/>
        <v>69.76320582877959</v>
      </c>
      <c r="C40" s="1">
        <f t="shared" si="7"/>
        <v>30.2367941712204</v>
      </c>
      <c r="D40" s="11">
        <f t="shared" si="8"/>
        <v>100</v>
      </c>
      <c r="E40" s="1">
        <f t="shared" si="9"/>
        <v>58.852459016393446</v>
      </c>
      <c r="F40" s="1">
        <f t="shared" si="9"/>
        <v>41.147540983606554</v>
      </c>
      <c r="G40" s="11">
        <f t="shared" si="9"/>
        <v>100</v>
      </c>
      <c r="H40" s="1">
        <f t="shared" si="10"/>
        <v>74.52830188679245</v>
      </c>
      <c r="I40" s="1">
        <f t="shared" si="10"/>
        <v>25.471698113207548</v>
      </c>
      <c r="J40" s="11">
        <f t="shared" si="10"/>
        <v>100</v>
      </c>
      <c r="K40" s="1">
        <f t="shared" si="11"/>
        <v>39.14373088685015</v>
      </c>
      <c r="L40" s="1">
        <f t="shared" si="11"/>
        <v>60.85626911314985</v>
      </c>
      <c r="M40" s="11">
        <f t="shared" si="11"/>
        <v>100</v>
      </c>
      <c r="N40" s="1">
        <f t="shared" si="12"/>
        <v>73.05699481865285</v>
      </c>
      <c r="O40" s="1">
        <f t="shared" si="12"/>
        <v>26.94300518134715</v>
      </c>
      <c r="P40" s="11">
        <f t="shared" si="12"/>
        <v>100</v>
      </c>
      <c r="Q40" s="1">
        <f t="shared" si="13"/>
        <v>61.06442577030813</v>
      </c>
      <c r="R40" s="1">
        <f t="shared" si="13"/>
        <v>38.93557422969188</v>
      </c>
      <c r="S40" s="11">
        <f t="shared" si="13"/>
        <v>100</v>
      </c>
    </row>
    <row r="41" spans="1:19" ht="12.75">
      <c r="A41" s="9">
        <v>1996</v>
      </c>
      <c r="B41" s="1"/>
      <c r="C41" s="1"/>
      <c r="D41" s="11"/>
      <c r="E41" s="1"/>
      <c r="F41" s="1"/>
      <c r="G41" s="11"/>
      <c r="H41" s="1"/>
      <c r="I41" s="1"/>
      <c r="J41" s="11"/>
      <c r="K41" s="1"/>
      <c r="L41" s="1"/>
      <c r="M41" s="11"/>
      <c r="N41" s="1"/>
      <c r="O41" s="1"/>
      <c r="P41" s="11"/>
      <c r="Q41" s="1"/>
      <c r="R41" s="1"/>
      <c r="S41" s="11"/>
    </row>
    <row r="42" spans="1:19" ht="12.75">
      <c r="A42" s="9">
        <v>1997</v>
      </c>
      <c r="B42" s="1"/>
      <c r="C42" s="1"/>
      <c r="D42" s="11"/>
      <c r="E42" s="1"/>
      <c r="F42" s="1"/>
      <c r="G42" s="11"/>
      <c r="H42" s="1"/>
      <c r="I42" s="1"/>
      <c r="J42" s="11"/>
      <c r="K42" s="1"/>
      <c r="L42" s="1"/>
      <c r="M42" s="11"/>
      <c r="N42" s="1"/>
      <c r="O42" s="1"/>
      <c r="P42" s="11"/>
      <c r="Q42" s="1"/>
      <c r="R42" s="1"/>
      <c r="S42" s="11"/>
    </row>
    <row r="43" spans="1:19" ht="12.75">
      <c r="A43" s="9">
        <v>1998</v>
      </c>
      <c r="B43" s="1"/>
      <c r="C43" s="1"/>
      <c r="D43" s="11"/>
      <c r="E43" s="1"/>
      <c r="F43" s="1"/>
      <c r="G43" s="11"/>
      <c r="H43" s="1"/>
      <c r="I43" s="1"/>
      <c r="J43" s="11"/>
      <c r="K43" s="1"/>
      <c r="L43" s="1"/>
      <c r="M43" s="11"/>
      <c r="N43" s="1"/>
      <c r="O43" s="1"/>
      <c r="P43" s="11"/>
      <c r="Q43" s="1"/>
      <c r="R43" s="1"/>
      <c r="S43" s="11"/>
    </row>
    <row r="44" spans="1:19" ht="12.75">
      <c r="A44" s="9">
        <v>1999</v>
      </c>
      <c r="B44" s="1"/>
      <c r="C44" s="1"/>
      <c r="D44" s="11"/>
      <c r="E44" s="1"/>
      <c r="F44" s="1"/>
      <c r="G44" s="11"/>
      <c r="H44" s="1"/>
      <c r="I44" s="1"/>
      <c r="J44" s="11"/>
      <c r="K44" s="1"/>
      <c r="L44" s="1"/>
      <c r="M44" s="11"/>
      <c r="N44" s="1"/>
      <c r="O44" s="1"/>
      <c r="P44" s="11"/>
      <c r="Q44" s="1"/>
      <c r="R44" s="1"/>
      <c r="S44" s="11"/>
    </row>
    <row r="47" spans="1:9" ht="12.75">
      <c r="A47" s="4" t="str">
        <f>CONCATENATE("New Admissions (All Races): ",$A$1)</f>
        <v>New Admissions (All Races): MASSACHUSETTS</v>
      </c>
      <c r="I47" s="4" t="str">
        <f>CONCATENATE("Percent of Total, New Admissions (All Races): ",$A$1)</f>
        <v>Percent of Total, New Admissions (All Races): MASSACHUSETTS</v>
      </c>
    </row>
    <row r="48" spans="1:15" s="4" customFormat="1" ht="12.75">
      <c r="A48" s="18" t="s">
        <v>36</v>
      </c>
      <c r="B48" s="14" t="s">
        <v>30</v>
      </c>
      <c r="C48" s="14" t="s">
        <v>31</v>
      </c>
      <c r="D48" s="14" t="s">
        <v>32</v>
      </c>
      <c r="E48" s="14" t="s">
        <v>33</v>
      </c>
      <c r="F48" s="14" t="s">
        <v>34</v>
      </c>
      <c r="G48" s="14" t="s">
        <v>35</v>
      </c>
      <c r="I48" s="18" t="s">
        <v>36</v>
      </c>
      <c r="J48" s="14" t="s">
        <v>30</v>
      </c>
      <c r="K48" s="14" t="s">
        <v>31</v>
      </c>
      <c r="L48" s="14" t="s">
        <v>32</v>
      </c>
      <c r="M48" s="14" t="s">
        <v>33</v>
      </c>
      <c r="N48" s="14" t="s">
        <v>34</v>
      </c>
      <c r="O48" s="14" t="s">
        <v>35</v>
      </c>
    </row>
    <row r="49" spans="1:15" ht="12.75">
      <c r="A49" s="9">
        <v>1983</v>
      </c>
      <c r="B49">
        <v>482</v>
      </c>
      <c r="C49">
        <v>663</v>
      </c>
      <c r="D49">
        <v>116</v>
      </c>
      <c r="E49">
        <v>120</v>
      </c>
      <c r="F49">
        <v>261</v>
      </c>
      <c r="G49">
        <v>1642</v>
      </c>
      <c r="I49" s="9">
        <v>1983</v>
      </c>
      <c r="J49" s="1">
        <f aca="true" t="shared" si="14" ref="J49:O52">(B49/$G49)*100</f>
        <v>29.35444579780755</v>
      </c>
      <c r="K49" s="1">
        <f t="shared" si="14"/>
        <v>40.377588306942755</v>
      </c>
      <c r="L49" s="1">
        <f t="shared" si="14"/>
        <v>7.064555420219245</v>
      </c>
      <c r="M49" s="1">
        <f t="shared" si="14"/>
        <v>7.3081607795371495</v>
      </c>
      <c r="N49" s="1">
        <f t="shared" si="14"/>
        <v>15.895249695493302</v>
      </c>
      <c r="O49">
        <f t="shared" si="14"/>
        <v>100</v>
      </c>
    </row>
    <row r="50" spans="1:15" ht="12.75">
      <c r="A50" s="9">
        <v>1984</v>
      </c>
      <c r="B50">
        <v>447</v>
      </c>
      <c r="C50">
        <v>577</v>
      </c>
      <c r="D50">
        <v>111</v>
      </c>
      <c r="E50">
        <v>204</v>
      </c>
      <c r="F50">
        <v>300</v>
      </c>
      <c r="G50">
        <v>1639</v>
      </c>
      <c r="I50" s="9">
        <v>1984</v>
      </c>
      <c r="J50" s="1">
        <f t="shared" si="14"/>
        <v>27.27272727272727</v>
      </c>
      <c r="K50" s="1">
        <f t="shared" si="14"/>
        <v>35.204392922513726</v>
      </c>
      <c r="L50" s="1">
        <f t="shared" si="14"/>
        <v>6.772422208663819</v>
      </c>
      <c r="M50" s="1">
        <f t="shared" si="14"/>
        <v>12.446613788895668</v>
      </c>
      <c r="N50" s="1">
        <f t="shared" si="14"/>
        <v>18.303843807199513</v>
      </c>
      <c r="O50">
        <f t="shared" si="14"/>
        <v>100</v>
      </c>
    </row>
    <row r="51" spans="1:15" ht="12.75">
      <c r="A51" s="9">
        <v>1985</v>
      </c>
      <c r="B51">
        <v>492</v>
      </c>
      <c r="C51">
        <v>640</v>
      </c>
      <c r="D51">
        <v>172</v>
      </c>
      <c r="E51">
        <v>307</v>
      </c>
      <c r="F51">
        <v>342</v>
      </c>
      <c r="G51">
        <v>1953</v>
      </c>
      <c r="I51" s="9">
        <v>1985</v>
      </c>
      <c r="J51" s="1">
        <f t="shared" si="14"/>
        <v>25.19201228878648</v>
      </c>
      <c r="K51" s="1">
        <f t="shared" si="14"/>
        <v>32.77009728622632</v>
      </c>
      <c r="L51" s="1">
        <f t="shared" si="14"/>
        <v>8.806963645673322</v>
      </c>
      <c r="M51" s="1">
        <f t="shared" si="14"/>
        <v>15.719406041986685</v>
      </c>
      <c r="N51" s="1">
        <f t="shared" si="14"/>
        <v>17.51152073732719</v>
      </c>
      <c r="O51">
        <f t="shared" si="14"/>
        <v>100</v>
      </c>
    </row>
    <row r="52" spans="1:15" ht="12.75">
      <c r="A52" s="9">
        <v>1986</v>
      </c>
      <c r="B52">
        <v>551</v>
      </c>
      <c r="C52">
        <v>659</v>
      </c>
      <c r="D52">
        <v>140</v>
      </c>
      <c r="E52">
        <v>441</v>
      </c>
      <c r="F52">
        <v>259</v>
      </c>
      <c r="G52">
        <v>2050</v>
      </c>
      <c r="I52" s="9">
        <v>1986</v>
      </c>
      <c r="J52" s="1">
        <f t="shared" si="14"/>
        <v>26.878048780487806</v>
      </c>
      <c r="K52" s="1">
        <f t="shared" si="14"/>
        <v>32.146341463414636</v>
      </c>
      <c r="L52" s="1">
        <f t="shared" si="14"/>
        <v>6.829268292682928</v>
      </c>
      <c r="M52" s="1">
        <f t="shared" si="14"/>
        <v>21.51219512195122</v>
      </c>
      <c r="N52" s="1">
        <f t="shared" si="14"/>
        <v>12.634146341463415</v>
      </c>
      <c r="O52">
        <f t="shared" si="14"/>
        <v>100</v>
      </c>
    </row>
    <row r="53" spans="1:15" ht="12.75">
      <c r="A53" s="9">
        <v>1987</v>
      </c>
      <c r="B53">
        <v>596</v>
      </c>
      <c r="C53">
        <v>681</v>
      </c>
      <c r="D53">
        <v>187</v>
      </c>
      <c r="E53">
        <v>647</v>
      </c>
      <c r="F53">
        <v>293</v>
      </c>
      <c r="G53">
        <v>2404</v>
      </c>
      <c r="I53" s="9">
        <v>1987</v>
      </c>
      <c r="J53" s="1">
        <f aca="true" t="shared" si="15" ref="J53:J61">(B53/$G53)*100</f>
        <v>24.792013311148086</v>
      </c>
      <c r="K53" s="1">
        <f aca="true" t="shared" si="16" ref="K53:K61">(C53/$G53)*100</f>
        <v>28.32778702163062</v>
      </c>
      <c r="L53" s="1">
        <f aca="true" t="shared" si="17" ref="L53:L61">(D53/$G53)*100</f>
        <v>7.778702163061564</v>
      </c>
      <c r="M53" s="1">
        <f aca="true" t="shared" si="18" ref="M53:M61">(E53/$G53)*100</f>
        <v>26.9134775374376</v>
      </c>
      <c r="N53" s="1">
        <f aca="true" t="shared" si="19" ref="N53:N61">(F53/$G53)*100</f>
        <v>12.18801996672213</v>
      </c>
      <c r="O53">
        <f aca="true" t="shared" si="20" ref="O53:O61">(G53/$G53)*100</f>
        <v>100</v>
      </c>
    </row>
    <row r="54" spans="1:15" ht="12.75">
      <c r="A54" s="9">
        <v>1988</v>
      </c>
      <c r="B54">
        <v>615</v>
      </c>
      <c r="C54">
        <v>641</v>
      </c>
      <c r="D54">
        <v>196</v>
      </c>
      <c r="E54">
        <v>642</v>
      </c>
      <c r="F54">
        <v>250</v>
      </c>
      <c r="G54">
        <v>2344</v>
      </c>
      <c r="I54" s="9">
        <v>1988</v>
      </c>
      <c r="J54" s="1">
        <f t="shared" si="15"/>
        <v>26.237201365187712</v>
      </c>
      <c r="K54" s="1">
        <f t="shared" si="16"/>
        <v>27.34641638225256</v>
      </c>
      <c r="L54" s="1">
        <f t="shared" si="17"/>
        <v>8.361774744027302</v>
      </c>
      <c r="M54" s="1">
        <f t="shared" si="18"/>
        <v>27.389078498293518</v>
      </c>
      <c r="N54" s="1">
        <f t="shared" si="19"/>
        <v>10.665529010238908</v>
      </c>
      <c r="O54">
        <f t="shared" si="20"/>
        <v>100</v>
      </c>
    </row>
    <row r="55" spans="1:15" ht="12.75">
      <c r="A55" s="9">
        <v>1989</v>
      </c>
      <c r="B55">
        <v>388</v>
      </c>
      <c r="C55">
        <v>346</v>
      </c>
      <c r="D55">
        <v>108</v>
      </c>
      <c r="E55">
        <v>451</v>
      </c>
      <c r="F55">
        <v>238</v>
      </c>
      <c r="G55">
        <v>1531</v>
      </c>
      <c r="I55" s="9">
        <v>1989</v>
      </c>
      <c r="J55" s="1">
        <f t="shared" si="15"/>
        <v>25.34291312867407</v>
      </c>
      <c r="K55" s="1">
        <f t="shared" si="16"/>
        <v>22.599608099281514</v>
      </c>
      <c r="L55" s="1">
        <f t="shared" si="17"/>
        <v>7.0542129327237095</v>
      </c>
      <c r="M55" s="1">
        <f t="shared" si="18"/>
        <v>29.457870672762898</v>
      </c>
      <c r="N55" s="1">
        <f t="shared" si="19"/>
        <v>15.545395166557805</v>
      </c>
      <c r="O55">
        <f t="shared" si="20"/>
        <v>100</v>
      </c>
    </row>
    <row r="56" spans="1:15" ht="12.75">
      <c r="A56" s="9">
        <v>1990</v>
      </c>
      <c r="B56">
        <v>10</v>
      </c>
      <c r="C56">
        <v>14</v>
      </c>
      <c r="D56">
        <v>1</v>
      </c>
      <c r="E56">
        <v>8</v>
      </c>
      <c r="F56">
        <v>0</v>
      </c>
      <c r="G56">
        <v>33</v>
      </c>
      <c r="I56" s="9">
        <v>1990</v>
      </c>
      <c r="J56" s="1">
        <f t="shared" si="15"/>
        <v>30.303030303030305</v>
      </c>
      <c r="K56" s="1">
        <f t="shared" si="16"/>
        <v>42.42424242424242</v>
      </c>
      <c r="L56" s="1">
        <f t="shared" si="17"/>
        <v>3.0303030303030303</v>
      </c>
      <c r="M56" s="1">
        <f t="shared" si="18"/>
        <v>24.242424242424242</v>
      </c>
      <c r="N56" s="1">
        <f t="shared" si="19"/>
        <v>0</v>
      </c>
      <c r="O56">
        <f t="shared" si="20"/>
        <v>100</v>
      </c>
    </row>
    <row r="57" spans="1:14" ht="12.75">
      <c r="A57" s="9">
        <v>1991</v>
      </c>
      <c r="I57" s="9">
        <v>1991</v>
      </c>
      <c r="J57" s="1"/>
      <c r="K57" s="1"/>
      <c r="L57" s="1"/>
      <c r="M57" s="1"/>
      <c r="N57" s="1"/>
    </row>
    <row r="58" spans="1:15" ht="12.75">
      <c r="A58" s="9">
        <v>1992</v>
      </c>
      <c r="B58">
        <v>691</v>
      </c>
      <c r="C58">
        <v>882</v>
      </c>
      <c r="D58">
        <v>133</v>
      </c>
      <c r="E58">
        <v>700</v>
      </c>
      <c r="F58">
        <v>191</v>
      </c>
      <c r="G58">
        <v>2597</v>
      </c>
      <c r="I58" s="9">
        <v>1992</v>
      </c>
      <c r="J58" s="1">
        <f t="shared" si="15"/>
        <v>26.607624181748168</v>
      </c>
      <c r="K58" s="1">
        <f t="shared" si="16"/>
        <v>33.9622641509434</v>
      </c>
      <c r="L58" s="1">
        <f t="shared" si="17"/>
        <v>5.121293800539084</v>
      </c>
      <c r="M58" s="1">
        <f t="shared" si="18"/>
        <v>26.954177897574123</v>
      </c>
      <c r="N58" s="1">
        <f t="shared" si="19"/>
        <v>7.354639969195226</v>
      </c>
      <c r="O58">
        <f t="shared" si="20"/>
        <v>100</v>
      </c>
    </row>
    <row r="59" spans="1:15" ht="12.75">
      <c r="A59" s="9">
        <v>1993</v>
      </c>
      <c r="B59">
        <v>685</v>
      </c>
      <c r="C59">
        <v>771</v>
      </c>
      <c r="D59">
        <v>121</v>
      </c>
      <c r="E59">
        <v>669</v>
      </c>
      <c r="F59">
        <v>198</v>
      </c>
      <c r="G59">
        <v>2444</v>
      </c>
      <c r="I59" s="9">
        <v>1993</v>
      </c>
      <c r="J59" s="1">
        <f t="shared" si="15"/>
        <v>28.0278232405892</v>
      </c>
      <c r="K59" s="1">
        <f t="shared" si="16"/>
        <v>31.546644844517186</v>
      </c>
      <c r="L59" s="1">
        <f t="shared" si="17"/>
        <v>4.950900163666121</v>
      </c>
      <c r="M59" s="1">
        <f t="shared" si="18"/>
        <v>27.373158756137478</v>
      </c>
      <c r="N59" s="1">
        <f t="shared" si="19"/>
        <v>8.101472995090015</v>
      </c>
      <c r="O59">
        <f t="shared" si="20"/>
        <v>100</v>
      </c>
    </row>
    <row r="60" spans="1:15" ht="12.75">
      <c r="A60" s="9">
        <v>1994</v>
      </c>
      <c r="B60">
        <v>698</v>
      </c>
      <c r="C60">
        <v>772</v>
      </c>
      <c r="D60">
        <v>133</v>
      </c>
      <c r="E60">
        <v>650</v>
      </c>
      <c r="F60">
        <v>206</v>
      </c>
      <c r="G60">
        <v>2459</v>
      </c>
      <c r="I60" s="9">
        <v>1994</v>
      </c>
      <c r="J60" s="1">
        <f t="shared" si="15"/>
        <v>28.385522570150467</v>
      </c>
      <c r="K60" s="1">
        <f t="shared" si="16"/>
        <v>31.394875965839773</v>
      </c>
      <c r="L60" s="1">
        <f t="shared" si="17"/>
        <v>5.408702724684831</v>
      </c>
      <c r="M60" s="1">
        <f t="shared" si="18"/>
        <v>26.433509556730378</v>
      </c>
      <c r="N60" s="1">
        <f t="shared" si="19"/>
        <v>8.37738918259455</v>
      </c>
      <c r="O60">
        <f t="shared" si="20"/>
        <v>100</v>
      </c>
    </row>
    <row r="61" spans="1:15" ht="12.75">
      <c r="A61" s="9">
        <v>1995</v>
      </c>
      <c r="B61">
        <v>671</v>
      </c>
      <c r="C61">
        <v>753</v>
      </c>
      <c r="D61">
        <v>128</v>
      </c>
      <c r="E61">
        <v>674</v>
      </c>
      <c r="F61">
        <v>236</v>
      </c>
      <c r="G61">
        <v>2462</v>
      </c>
      <c r="I61" s="9">
        <v>1995</v>
      </c>
      <c r="J61" s="1">
        <f t="shared" si="15"/>
        <v>27.25426482534525</v>
      </c>
      <c r="K61" s="1">
        <f t="shared" si="16"/>
        <v>30.584890333062553</v>
      </c>
      <c r="L61" s="1">
        <f t="shared" si="17"/>
        <v>5.199025182778229</v>
      </c>
      <c r="M61" s="1">
        <f t="shared" si="18"/>
        <v>27.376116978066612</v>
      </c>
      <c r="N61" s="1">
        <f t="shared" si="19"/>
        <v>9.58570268074736</v>
      </c>
      <c r="O61">
        <f t="shared" si="20"/>
        <v>100</v>
      </c>
    </row>
    <row r="62" spans="1:14" ht="12.75">
      <c r="A62" s="9">
        <v>1996</v>
      </c>
      <c r="I62" s="9">
        <v>1996</v>
      </c>
      <c r="J62" s="1"/>
      <c r="K62" s="1"/>
      <c r="L62" s="1"/>
      <c r="M62" s="1"/>
      <c r="N62" s="1"/>
    </row>
    <row r="63" spans="1:14" ht="12.75">
      <c r="A63" s="9">
        <v>1997</v>
      </c>
      <c r="I63" s="9">
        <v>1997</v>
      </c>
      <c r="J63" s="1"/>
      <c r="K63" s="1"/>
      <c r="L63" s="1"/>
      <c r="M63" s="1"/>
      <c r="N63" s="1"/>
    </row>
    <row r="64" spans="1:14" ht="12.75">
      <c r="A64" s="9">
        <v>1998</v>
      </c>
      <c r="I64" s="9">
        <v>1998</v>
      </c>
      <c r="J64" s="1"/>
      <c r="K64" s="1"/>
      <c r="L64" s="1"/>
      <c r="M64" s="1"/>
      <c r="N64" s="1"/>
    </row>
    <row r="65" spans="1:14" ht="12.75">
      <c r="A65" s="9">
        <v>1999</v>
      </c>
      <c r="I65" s="9">
        <v>1999</v>
      </c>
      <c r="J65" s="1"/>
      <c r="K65" s="1"/>
      <c r="L65" s="1"/>
      <c r="M65" s="1"/>
      <c r="N65" s="1"/>
    </row>
    <row r="66" spans="1:14" ht="12.75">
      <c r="A66" t="s">
        <v>50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MASSACHUSETTS</v>
      </c>
      <c r="I68" s="4" t="str">
        <f>CONCATENATE("Black New Admissions: ",$A$1)</f>
        <v>Black New Admissions: MASSACHUSETTS</v>
      </c>
    </row>
    <row r="69" spans="1:15" s="4" customFormat="1" ht="12.75">
      <c r="A69" s="18" t="s">
        <v>36</v>
      </c>
      <c r="B69" s="14" t="s">
        <v>30</v>
      </c>
      <c r="C69" s="14" t="s">
        <v>31</v>
      </c>
      <c r="D69" s="14" t="s">
        <v>32</v>
      </c>
      <c r="E69" s="14" t="s">
        <v>33</v>
      </c>
      <c r="F69" s="14" t="s">
        <v>34</v>
      </c>
      <c r="G69" s="14" t="s">
        <v>35</v>
      </c>
      <c r="I69" s="18" t="s">
        <v>36</v>
      </c>
      <c r="J69" s="14" t="s">
        <v>30</v>
      </c>
      <c r="K69" s="14" t="s">
        <v>31</v>
      </c>
      <c r="L69" s="14" t="s">
        <v>32</v>
      </c>
      <c r="M69" s="14" t="s">
        <v>33</v>
      </c>
      <c r="N69" s="14" t="s">
        <v>34</v>
      </c>
      <c r="O69" s="14" t="s">
        <v>35</v>
      </c>
    </row>
    <row r="70" spans="1:15" ht="12.75">
      <c r="A70" s="9">
        <v>1983</v>
      </c>
      <c r="B70">
        <v>294</v>
      </c>
      <c r="C70">
        <v>439</v>
      </c>
      <c r="D70">
        <v>69</v>
      </c>
      <c r="E70">
        <v>68</v>
      </c>
      <c r="F70">
        <v>196</v>
      </c>
      <c r="G70">
        <v>1066</v>
      </c>
      <c r="I70" s="9">
        <v>1983</v>
      </c>
      <c r="J70">
        <v>133</v>
      </c>
      <c r="K70">
        <v>172</v>
      </c>
      <c r="L70">
        <v>38</v>
      </c>
      <c r="M70">
        <v>20</v>
      </c>
      <c r="N70">
        <v>51</v>
      </c>
      <c r="O70">
        <v>414</v>
      </c>
    </row>
    <row r="71" spans="1:15" ht="12.75">
      <c r="A71" s="9">
        <v>1984</v>
      </c>
      <c r="B71">
        <v>274</v>
      </c>
      <c r="C71">
        <v>365</v>
      </c>
      <c r="D71">
        <v>71</v>
      </c>
      <c r="E71">
        <v>95</v>
      </c>
      <c r="F71">
        <v>235</v>
      </c>
      <c r="G71">
        <v>1040</v>
      </c>
      <c r="I71" s="9">
        <v>1984</v>
      </c>
      <c r="J71">
        <v>131</v>
      </c>
      <c r="K71">
        <v>164</v>
      </c>
      <c r="L71">
        <v>33</v>
      </c>
      <c r="M71">
        <v>26</v>
      </c>
      <c r="N71">
        <v>56</v>
      </c>
      <c r="O71">
        <v>410</v>
      </c>
    </row>
    <row r="72" spans="1:15" ht="12.75">
      <c r="A72" s="9">
        <v>1985</v>
      </c>
      <c r="B72">
        <v>279</v>
      </c>
      <c r="C72">
        <v>381</v>
      </c>
      <c r="D72">
        <v>115</v>
      </c>
      <c r="E72">
        <v>129</v>
      </c>
      <c r="F72">
        <v>269</v>
      </c>
      <c r="G72">
        <v>1173</v>
      </c>
      <c r="I72" s="9">
        <v>1985</v>
      </c>
      <c r="J72">
        <v>140</v>
      </c>
      <c r="K72">
        <v>203</v>
      </c>
      <c r="L72">
        <v>48</v>
      </c>
      <c r="M72">
        <v>45</v>
      </c>
      <c r="N72">
        <v>54</v>
      </c>
      <c r="O72">
        <v>490</v>
      </c>
    </row>
    <row r="73" spans="1:15" ht="12.75">
      <c r="A73" s="9">
        <v>1986</v>
      </c>
      <c r="B73">
        <v>375</v>
      </c>
      <c r="C73">
        <v>367</v>
      </c>
      <c r="D73">
        <v>105</v>
      </c>
      <c r="E73">
        <v>178</v>
      </c>
      <c r="F73">
        <v>197</v>
      </c>
      <c r="G73">
        <v>1222</v>
      </c>
      <c r="I73" s="9">
        <v>1986</v>
      </c>
      <c r="J73">
        <v>111</v>
      </c>
      <c r="K73">
        <v>220</v>
      </c>
      <c r="L73">
        <v>29</v>
      </c>
      <c r="M73">
        <v>65</v>
      </c>
      <c r="N73">
        <v>37</v>
      </c>
      <c r="O73">
        <v>462</v>
      </c>
    </row>
    <row r="74" spans="1:15" ht="12.75">
      <c r="A74" s="9">
        <v>1987</v>
      </c>
      <c r="B74">
        <v>369</v>
      </c>
      <c r="C74">
        <v>378</v>
      </c>
      <c r="D74">
        <v>108</v>
      </c>
      <c r="E74">
        <v>267</v>
      </c>
      <c r="F74">
        <v>221</v>
      </c>
      <c r="G74">
        <v>1343</v>
      </c>
      <c r="I74" s="9">
        <v>1987</v>
      </c>
      <c r="J74">
        <v>161</v>
      </c>
      <c r="K74">
        <v>226</v>
      </c>
      <c r="L74">
        <v>61</v>
      </c>
      <c r="M74">
        <v>97</v>
      </c>
      <c r="N74">
        <v>42</v>
      </c>
      <c r="O74">
        <v>587</v>
      </c>
    </row>
    <row r="75" spans="1:15" ht="12.75">
      <c r="A75" s="9">
        <v>1988</v>
      </c>
      <c r="B75">
        <v>370</v>
      </c>
      <c r="C75">
        <v>336</v>
      </c>
      <c r="D75">
        <v>129</v>
      </c>
      <c r="E75">
        <v>240</v>
      </c>
      <c r="F75">
        <v>182</v>
      </c>
      <c r="G75">
        <v>1257</v>
      </c>
      <c r="I75" s="9">
        <v>1988</v>
      </c>
      <c r="J75">
        <v>154</v>
      </c>
      <c r="K75">
        <v>238</v>
      </c>
      <c r="L75">
        <v>48</v>
      </c>
      <c r="M75">
        <v>84</v>
      </c>
      <c r="N75">
        <v>45</v>
      </c>
      <c r="O75">
        <v>569</v>
      </c>
    </row>
    <row r="76" spans="1:15" ht="12.75">
      <c r="A76" s="9">
        <v>1989</v>
      </c>
      <c r="B76">
        <v>198</v>
      </c>
      <c r="C76">
        <v>181</v>
      </c>
      <c r="D76">
        <v>67</v>
      </c>
      <c r="E76">
        <v>144</v>
      </c>
      <c r="F76">
        <v>129</v>
      </c>
      <c r="G76">
        <v>719</v>
      </c>
      <c r="I76" s="9">
        <v>1989</v>
      </c>
      <c r="J76">
        <v>122</v>
      </c>
      <c r="K76">
        <v>116</v>
      </c>
      <c r="L76">
        <v>32</v>
      </c>
      <c r="M76">
        <v>96</v>
      </c>
      <c r="N76">
        <v>61</v>
      </c>
      <c r="O76">
        <v>427</v>
      </c>
    </row>
    <row r="77" spans="1:15" ht="12.75">
      <c r="A77" s="9">
        <v>1990</v>
      </c>
      <c r="B77">
        <v>8</v>
      </c>
      <c r="C77">
        <v>6</v>
      </c>
      <c r="D77">
        <v>0</v>
      </c>
      <c r="E77">
        <v>4</v>
      </c>
      <c r="F77">
        <v>0</v>
      </c>
      <c r="G77">
        <v>18</v>
      </c>
      <c r="I77" s="9">
        <v>1990</v>
      </c>
      <c r="J77">
        <v>2</v>
      </c>
      <c r="K77">
        <v>4</v>
      </c>
      <c r="L77">
        <v>1</v>
      </c>
      <c r="M77">
        <v>1</v>
      </c>
      <c r="N77">
        <v>0</v>
      </c>
      <c r="O77">
        <v>8</v>
      </c>
    </row>
    <row r="78" spans="1:9" ht="12.75">
      <c r="A78" s="9">
        <v>1991</v>
      </c>
      <c r="I78" s="9">
        <v>1991</v>
      </c>
    </row>
    <row r="79" spans="1:15" ht="12.75">
      <c r="A79" s="9">
        <v>1992</v>
      </c>
      <c r="B79">
        <v>366</v>
      </c>
      <c r="C79">
        <v>432</v>
      </c>
      <c r="D79">
        <v>89</v>
      </c>
      <c r="E79">
        <v>188</v>
      </c>
      <c r="F79">
        <v>125</v>
      </c>
      <c r="G79">
        <v>1200</v>
      </c>
      <c r="I79" s="9">
        <v>1992</v>
      </c>
      <c r="J79">
        <v>223</v>
      </c>
      <c r="K79">
        <v>293</v>
      </c>
      <c r="L79">
        <v>26</v>
      </c>
      <c r="M79">
        <v>175</v>
      </c>
      <c r="N79">
        <v>43</v>
      </c>
      <c r="O79">
        <v>760</v>
      </c>
    </row>
    <row r="80" spans="1:15" ht="12.75">
      <c r="A80" s="9">
        <v>1993</v>
      </c>
      <c r="B80">
        <v>379</v>
      </c>
      <c r="C80">
        <v>373</v>
      </c>
      <c r="D80">
        <v>82</v>
      </c>
      <c r="E80">
        <v>154</v>
      </c>
      <c r="F80">
        <v>134</v>
      </c>
      <c r="G80">
        <v>1122</v>
      </c>
      <c r="I80" s="9">
        <v>1993</v>
      </c>
      <c r="J80">
        <v>197</v>
      </c>
      <c r="K80">
        <v>282</v>
      </c>
      <c r="L80">
        <v>26</v>
      </c>
      <c r="M80">
        <v>203</v>
      </c>
      <c r="N80">
        <v>37</v>
      </c>
      <c r="O80">
        <v>745</v>
      </c>
    </row>
    <row r="81" spans="1:15" ht="12.75">
      <c r="A81" s="9">
        <v>1994</v>
      </c>
      <c r="B81">
        <v>373</v>
      </c>
      <c r="C81">
        <v>366</v>
      </c>
      <c r="D81">
        <v>76</v>
      </c>
      <c r="E81">
        <v>129</v>
      </c>
      <c r="F81">
        <v>133</v>
      </c>
      <c r="G81">
        <v>1077</v>
      </c>
      <c r="I81" s="9">
        <v>1994</v>
      </c>
      <c r="J81">
        <v>207</v>
      </c>
      <c r="K81">
        <v>275</v>
      </c>
      <c r="L81">
        <v>37</v>
      </c>
      <c r="M81">
        <v>209</v>
      </c>
      <c r="N81">
        <v>41</v>
      </c>
      <c r="O81">
        <v>769</v>
      </c>
    </row>
    <row r="82" spans="1:15" ht="12.75">
      <c r="A82" s="9">
        <v>1995</v>
      </c>
      <c r="B82">
        <v>383</v>
      </c>
      <c r="C82">
        <v>359</v>
      </c>
      <c r="D82">
        <v>79</v>
      </c>
      <c r="E82">
        <v>128</v>
      </c>
      <c r="F82">
        <v>141</v>
      </c>
      <c r="G82">
        <v>1090</v>
      </c>
      <c r="I82" s="9">
        <v>1995</v>
      </c>
      <c r="J82">
        <v>166</v>
      </c>
      <c r="K82">
        <v>251</v>
      </c>
      <c r="L82">
        <v>27</v>
      </c>
      <c r="M82">
        <v>199</v>
      </c>
      <c r="N82">
        <v>52</v>
      </c>
      <c r="O82">
        <v>695</v>
      </c>
    </row>
    <row r="83" spans="1:9" ht="12.75">
      <c r="A83" s="9">
        <v>1996</v>
      </c>
      <c r="I83" s="9">
        <v>1996</v>
      </c>
    </row>
    <row r="84" spans="1:9" ht="12.75">
      <c r="A84" s="9">
        <v>1997</v>
      </c>
      <c r="I84" s="9">
        <v>1997</v>
      </c>
    </row>
    <row r="85" spans="1:9" ht="12.75">
      <c r="A85" s="9">
        <v>1998</v>
      </c>
      <c r="I85" s="9">
        <v>1998</v>
      </c>
    </row>
    <row r="86" spans="1:9" ht="12.75">
      <c r="A86" s="9">
        <v>1999</v>
      </c>
      <c r="I86" s="9">
        <v>1999</v>
      </c>
    </row>
    <row r="88" spans="1:9" ht="12.75">
      <c r="A88" s="4" t="str">
        <f>CONCATENATE("Percent of Total Offenses, White New Admissions: ",$A$1)</f>
        <v>Percent of Total Offenses, White New Admissions: MASSACHUSETTS</v>
      </c>
      <c r="I88" s="4" t="str">
        <f>CONCATENATE("Percent of Total Offenses, Black New Admissions: ",$A$1)</f>
        <v>Percent of Total Offenses, Black New Admissions: MASSACHUSETTS</v>
      </c>
    </row>
    <row r="89" spans="1:15" s="4" customFormat="1" ht="12.75">
      <c r="A89" s="18" t="s">
        <v>36</v>
      </c>
      <c r="B89" s="14" t="s">
        <v>30</v>
      </c>
      <c r="C89" s="14" t="s">
        <v>31</v>
      </c>
      <c r="D89" s="14" t="s">
        <v>32</v>
      </c>
      <c r="E89" s="14" t="s">
        <v>33</v>
      </c>
      <c r="F89" s="14" t="s">
        <v>34</v>
      </c>
      <c r="G89" s="14" t="s">
        <v>35</v>
      </c>
      <c r="I89" s="18" t="s">
        <v>36</v>
      </c>
      <c r="J89" s="14" t="s">
        <v>30</v>
      </c>
      <c r="K89" s="14" t="s">
        <v>31</v>
      </c>
      <c r="L89" s="14" t="s">
        <v>32</v>
      </c>
      <c r="M89" s="14" t="s">
        <v>33</v>
      </c>
      <c r="N89" s="14" t="s">
        <v>34</v>
      </c>
      <c r="O89" s="14" t="s">
        <v>35</v>
      </c>
    </row>
    <row r="90" spans="1:15" ht="12.75">
      <c r="A90" s="9">
        <v>1983</v>
      </c>
      <c r="B90" s="1">
        <f aca="true" t="shared" si="21" ref="B90:G90">(B70/$G70)*100</f>
        <v>27.5797373358349</v>
      </c>
      <c r="C90" s="1">
        <f t="shared" si="21"/>
        <v>41.18198874296436</v>
      </c>
      <c r="D90" s="1">
        <f t="shared" si="21"/>
        <v>6.47279549718574</v>
      </c>
      <c r="E90" s="1">
        <f t="shared" si="21"/>
        <v>6.378986866791744</v>
      </c>
      <c r="F90" s="1">
        <f t="shared" si="21"/>
        <v>18.386491557223263</v>
      </c>
      <c r="G90" s="1">
        <f t="shared" si="21"/>
        <v>100</v>
      </c>
      <c r="I90" s="9">
        <v>1983</v>
      </c>
      <c r="J90" s="1">
        <f aca="true" t="shared" si="22" ref="J90:O90">(J70/$O70)*100</f>
        <v>32.125603864734295</v>
      </c>
      <c r="K90" s="1">
        <f t="shared" si="22"/>
        <v>41.54589371980676</v>
      </c>
      <c r="L90" s="1">
        <f t="shared" si="22"/>
        <v>9.178743961352657</v>
      </c>
      <c r="M90" s="1">
        <f t="shared" si="22"/>
        <v>4.830917874396135</v>
      </c>
      <c r="N90" s="1">
        <f t="shared" si="22"/>
        <v>12.318840579710146</v>
      </c>
      <c r="O90" s="1">
        <f t="shared" si="22"/>
        <v>100</v>
      </c>
    </row>
    <row r="91" spans="1:15" ht="12.75">
      <c r="A91" s="9">
        <v>1984</v>
      </c>
      <c r="B91" s="1">
        <f aca="true" t="shared" si="23" ref="B91:G91">(B71/$G71)*100</f>
        <v>26.346153846153847</v>
      </c>
      <c r="C91" s="1">
        <f t="shared" si="23"/>
        <v>35.09615384615385</v>
      </c>
      <c r="D91" s="1">
        <f t="shared" si="23"/>
        <v>6.826923076923077</v>
      </c>
      <c r="E91" s="1">
        <f t="shared" si="23"/>
        <v>9.134615384615383</v>
      </c>
      <c r="F91" s="1">
        <f t="shared" si="23"/>
        <v>22.596153846153847</v>
      </c>
      <c r="G91" s="1">
        <f t="shared" si="23"/>
        <v>100</v>
      </c>
      <c r="I91" s="9">
        <v>1984</v>
      </c>
      <c r="J91" s="1">
        <f aca="true" t="shared" si="24" ref="J91:O91">(J71/$O71)*100</f>
        <v>31.951219512195124</v>
      </c>
      <c r="K91" s="1">
        <f t="shared" si="24"/>
        <v>40</v>
      </c>
      <c r="L91" s="1">
        <f t="shared" si="24"/>
        <v>8.048780487804878</v>
      </c>
      <c r="M91" s="1">
        <f t="shared" si="24"/>
        <v>6.341463414634147</v>
      </c>
      <c r="N91" s="1">
        <f t="shared" si="24"/>
        <v>13.658536585365855</v>
      </c>
      <c r="O91" s="1">
        <f t="shared" si="24"/>
        <v>100</v>
      </c>
    </row>
    <row r="92" spans="1:15" ht="12.75">
      <c r="A92" s="9">
        <v>1985</v>
      </c>
      <c r="B92" s="1">
        <f aca="true" t="shared" si="25" ref="B92:G92">(B72/$G72)*100</f>
        <v>23.785166240409207</v>
      </c>
      <c r="C92" s="1">
        <f t="shared" si="25"/>
        <v>32.48081841432225</v>
      </c>
      <c r="D92" s="1">
        <f t="shared" si="25"/>
        <v>9.803921568627452</v>
      </c>
      <c r="E92" s="1">
        <f t="shared" si="25"/>
        <v>10.997442455242968</v>
      </c>
      <c r="F92" s="1">
        <f t="shared" si="25"/>
        <v>22.932651321398122</v>
      </c>
      <c r="G92" s="1">
        <f t="shared" si="25"/>
        <v>100</v>
      </c>
      <c r="I92" s="9">
        <v>1985</v>
      </c>
      <c r="J92" s="1">
        <f aca="true" t="shared" si="26" ref="J92:O92">(J72/$O72)*100</f>
        <v>28.57142857142857</v>
      </c>
      <c r="K92" s="1">
        <f t="shared" si="26"/>
        <v>41.42857142857143</v>
      </c>
      <c r="L92" s="1">
        <f t="shared" si="26"/>
        <v>9.795918367346939</v>
      </c>
      <c r="M92" s="1">
        <f t="shared" si="26"/>
        <v>9.183673469387756</v>
      </c>
      <c r="N92" s="1">
        <f t="shared" si="26"/>
        <v>11.020408163265307</v>
      </c>
      <c r="O92" s="1">
        <f t="shared" si="26"/>
        <v>100</v>
      </c>
    </row>
    <row r="93" spans="1:15" ht="12.75">
      <c r="A93" s="9">
        <v>1986</v>
      </c>
      <c r="B93" s="1">
        <f aca="true" t="shared" si="27" ref="B93:G93">(B73/$G73)*100</f>
        <v>30.687397708674304</v>
      </c>
      <c r="C93" s="1">
        <f t="shared" si="27"/>
        <v>30.032733224222586</v>
      </c>
      <c r="D93" s="1">
        <f t="shared" si="27"/>
        <v>8.592471358428805</v>
      </c>
      <c r="E93" s="1">
        <f t="shared" si="27"/>
        <v>14.566284779050736</v>
      </c>
      <c r="F93" s="1">
        <f t="shared" si="27"/>
        <v>16.121112929623568</v>
      </c>
      <c r="G93" s="1">
        <f t="shared" si="27"/>
        <v>100</v>
      </c>
      <c r="I93" s="9">
        <v>1986</v>
      </c>
      <c r="J93" s="1">
        <f aca="true" t="shared" si="28" ref="J93:O93">(J73/$O73)*100</f>
        <v>24.025974025974026</v>
      </c>
      <c r="K93" s="1">
        <f t="shared" si="28"/>
        <v>47.61904761904761</v>
      </c>
      <c r="L93" s="1">
        <f t="shared" si="28"/>
        <v>6.277056277056277</v>
      </c>
      <c r="M93" s="1">
        <f t="shared" si="28"/>
        <v>14.06926406926407</v>
      </c>
      <c r="N93" s="1">
        <f t="shared" si="28"/>
        <v>8.008658008658008</v>
      </c>
      <c r="O93" s="1">
        <f t="shared" si="28"/>
        <v>100</v>
      </c>
    </row>
    <row r="94" spans="1:15" ht="12.75">
      <c r="A94" s="9">
        <v>1987</v>
      </c>
      <c r="B94" s="1">
        <f aca="true" t="shared" si="29" ref="B94:G102">(B74/$G74)*100</f>
        <v>27.475800446760985</v>
      </c>
      <c r="C94" s="1">
        <f t="shared" si="29"/>
        <v>28.145941921072225</v>
      </c>
      <c r="D94" s="1">
        <f t="shared" si="29"/>
        <v>8.041697691734921</v>
      </c>
      <c r="E94" s="1">
        <f t="shared" si="29"/>
        <v>19.880863737900224</v>
      </c>
      <c r="F94" s="1">
        <f t="shared" si="29"/>
        <v>16.455696202531644</v>
      </c>
      <c r="G94" s="1">
        <f t="shared" si="29"/>
        <v>100</v>
      </c>
      <c r="I94" s="9">
        <v>1987</v>
      </c>
      <c r="J94" s="1">
        <f aca="true" t="shared" si="30" ref="J94:O102">(J74/$O74)*100</f>
        <v>27.427597955706982</v>
      </c>
      <c r="K94" s="1">
        <f t="shared" si="30"/>
        <v>38.50085178875639</v>
      </c>
      <c r="L94" s="1">
        <f t="shared" si="30"/>
        <v>10.391822827938672</v>
      </c>
      <c r="M94" s="1">
        <f t="shared" si="30"/>
        <v>16.524701873935264</v>
      </c>
      <c r="N94" s="1">
        <f t="shared" si="30"/>
        <v>7.155025553662692</v>
      </c>
      <c r="O94" s="1">
        <f t="shared" si="30"/>
        <v>100</v>
      </c>
    </row>
    <row r="95" spans="1:15" ht="12.75">
      <c r="A95" s="9">
        <v>1988</v>
      </c>
      <c r="B95" s="1">
        <f t="shared" si="29"/>
        <v>29.4351630867144</v>
      </c>
      <c r="C95" s="1">
        <f t="shared" si="29"/>
        <v>26.730310262529834</v>
      </c>
      <c r="D95" s="1">
        <f t="shared" si="29"/>
        <v>10.26252983293556</v>
      </c>
      <c r="E95" s="1">
        <f t="shared" si="29"/>
        <v>19.09307875894988</v>
      </c>
      <c r="F95" s="1">
        <f t="shared" si="29"/>
        <v>14.478918058870327</v>
      </c>
      <c r="G95" s="1">
        <f t="shared" si="29"/>
        <v>100</v>
      </c>
      <c r="I95" s="9">
        <v>1988</v>
      </c>
      <c r="J95" s="1">
        <f t="shared" si="30"/>
        <v>27.06502636203866</v>
      </c>
      <c r="K95" s="1">
        <f t="shared" si="30"/>
        <v>41.82776801405975</v>
      </c>
      <c r="L95" s="1">
        <f t="shared" si="30"/>
        <v>8.43585237258348</v>
      </c>
      <c r="M95" s="1">
        <f t="shared" si="30"/>
        <v>14.762741652021088</v>
      </c>
      <c r="N95" s="1">
        <f t="shared" si="30"/>
        <v>7.9086115992970125</v>
      </c>
      <c r="O95" s="1">
        <f t="shared" si="30"/>
        <v>100</v>
      </c>
    </row>
    <row r="96" spans="1:15" ht="12.75">
      <c r="A96" s="9">
        <v>1989</v>
      </c>
      <c r="B96" s="1">
        <f t="shared" si="29"/>
        <v>27.53824756606398</v>
      </c>
      <c r="C96" s="1">
        <f t="shared" si="29"/>
        <v>25.17385257301808</v>
      </c>
      <c r="D96" s="1">
        <f t="shared" si="29"/>
        <v>9.318497913769123</v>
      </c>
      <c r="E96" s="1">
        <f t="shared" si="29"/>
        <v>20.027816411682892</v>
      </c>
      <c r="F96" s="1">
        <f t="shared" si="29"/>
        <v>17.941585535465926</v>
      </c>
      <c r="G96" s="1">
        <f t="shared" si="29"/>
        <v>100</v>
      </c>
      <c r="I96" s="9">
        <v>1989</v>
      </c>
      <c r="J96" s="1">
        <f t="shared" si="30"/>
        <v>28.57142857142857</v>
      </c>
      <c r="K96" s="1">
        <f t="shared" si="30"/>
        <v>27.166276346604217</v>
      </c>
      <c r="L96" s="1">
        <f t="shared" si="30"/>
        <v>7.494145199063232</v>
      </c>
      <c r="M96" s="1">
        <f t="shared" si="30"/>
        <v>22.482435597189696</v>
      </c>
      <c r="N96" s="1">
        <f t="shared" si="30"/>
        <v>14.285714285714285</v>
      </c>
      <c r="O96" s="1">
        <f t="shared" si="30"/>
        <v>100</v>
      </c>
    </row>
    <row r="97" spans="1:15" ht="12.75">
      <c r="A97" s="9">
        <v>1990</v>
      </c>
      <c r="B97" s="1">
        <f t="shared" si="29"/>
        <v>44.44444444444444</v>
      </c>
      <c r="C97" s="1">
        <f t="shared" si="29"/>
        <v>33.33333333333333</v>
      </c>
      <c r="D97" s="1">
        <f t="shared" si="29"/>
        <v>0</v>
      </c>
      <c r="E97" s="1">
        <f t="shared" si="29"/>
        <v>22.22222222222222</v>
      </c>
      <c r="F97" s="1">
        <f t="shared" si="29"/>
        <v>0</v>
      </c>
      <c r="G97" s="1">
        <f t="shared" si="29"/>
        <v>100</v>
      </c>
      <c r="I97" s="9">
        <v>1990</v>
      </c>
      <c r="J97" s="1">
        <f t="shared" si="30"/>
        <v>25</v>
      </c>
      <c r="K97" s="1">
        <f t="shared" si="30"/>
        <v>50</v>
      </c>
      <c r="L97" s="1">
        <f t="shared" si="30"/>
        <v>12.5</v>
      </c>
      <c r="M97" s="1">
        <f t="shared" si="30"/>
        <v>12.5</v>
      </c>
      <c r="N97" s="1">
        <f t="shared" si="30"/>
        <v>0</v>
      </c>
      <c r="O97" s="1">
        <f t="shared" si="30"/>
        <v>100</v>
      </c>
    </row>
    <row r="98" spans="1:15" ht="12.75">
      <c r="A98" s="9">
        <v>1991</v>
      </c>
      <c r="B98" s="1"/>
      <c r="C98" s="1"/>
      <c r="D98" s="1"/>
      <c r="E98" s="1"/>
      <c r="F98" s="1"/>
      <c r="G98" s="1"/>
      <c r="I98" s="9">
        <v>1991</v>
      </c>
      <c r="J98" s="1"/>
      <c r="K98" s="1"/>
      <c r="L98" s="1"/>
      <c r="M98" s="1"/>
      <c r="N98" s="1"/>
      <c r="O98" s="1"/>
    </row>
    <row r="99" spans="1:15" ht="12.75">
      <c r="A99" s="9">
        <v>1992</v>
      </c>
      <c r="B99" s="1">
        <f t="shared" si="29"/>
        <v>30.5</v>
      </c>
      <c r="C99" s="1">
        <f t="shared" si="29"/>
        <v>36</v>
      </c>
      <c r="D99" s="1">
        <f t="shared" si="29"/>
        <v>7.416666666666667</v>
      </c>
      <c r="E99" s="1">
        <f t="shared" si="29"/>
        <v>15.666666666666668</v>
      </c>
      <c r="F99" s="1">
        <f t="shared" si="29"/>
        <v>10.416666666666668</v>
      </c>
      <c r="G99" s="1">
        <f t="shared" si="29"/>
        <v>100</v>
      </c>
      <c r="I99" s="9">
        <v>1992</v>
      </c>
      <c r="J99" s="1">
        <f t="shared" si="30"/>
        <v>29.342105263157897</v>
      </c>
      <c r="K99" s="1">
        <f t="shared" si="30"/>
        <v>38.55263157894736</v>
      </c>
      <c r="L99" s="1">
        <f t="shared" si="30"/>
        <v>3.421052631578948</v>
      </c>
      <c r="M99" s="1">
        <f t="shared" si="30"/>
        <v>23.026315789473685</v>
      </c>
      <c r="N99" s="1">
        <f t="shared" si="30"/>
        <v>5.657894736842105</v>
      </c>
      <c r="O99" s="1">
        <f t="shared" si="30"/>
        <v>100</v>
      </c>
    </row>
    <row r="100" spans="1:15" ht="12.75">
      <c r="A100" s="9">
        <v>1993</v>
      </c>
      <c r="B100" s="1">
        <f t="shared" si="29"/>
        <v>33.7789661319073</v>
      </c>
      <c r="C100" s="1">
        <f t="shared" si="29"/>
        <v>33.24420677361854</v>
      </c>
      <c r="D100" s="1">
        <f t="shared" si="29"/>
        <v>7.308377896613191</v>
      </c>
      <c r="E100" s="1">
        <f t="shared" si="29"/>
        <v>13.725490196078432</v>
      </c>
      <c r="F100" s="1">
        <f t="shared" si="29"/>
        <v>11.942959001782532</v>
      </c>
      <c r="G100" s="1">
        <f t="shared" si="29"/>
        <v>100</v>
      </c>
      <c r="I100" s="9">
        <v>1993</v>
      </c>
      <c r="J100" s="1">
        <f t="shared" si="30"/>
        <v>26.44295302013423</v>
      </c>
      <c r="K100" s="1">
        <f t="shared" si="30"/>
        <v>37.852348993288594</v>
      </c>
      <c r="L100" s="1">
        <f t="shared" si="30"/>
        <v>3.48993288590604</v>
      </c>
      <c r="M100" s="1">
        <f t="shared" si="30"/>
        <v>27.248322147651006</v>
      </c>
      <c r="N100" s="1">
        <f t="shared" si="30"/>
        <v>4.966442953020135</v>
      </c>
      <c r="O100" s="1">
        <f t="shared" si="30"/>
        <v>100</v>
      </c>
    </row>
    <row r="101" spans="1:15" ht="12.75">
      <c r="A101" s="9">
        <v>1994</v>
      </c>
      <c r="B101" s="1">
        <f t="shared" si="29"/>
        <v>34.63324048282266</v>
      </c>
      <c r="C101" s="1">
        <f t="shared" si="29"/>
        <v>33.98328690807799</v>
      </c>
      <c r="D101" s="1">
        <f t="shared" si="29"/>
        <v>7.056638811513463</v>
      </c>
      <c r="E101" s="1">
        <f t="shared" si="29"/>
        <v>11.977715877437326</v>
      </c>
      <c r="F101" s="1">
        <f t="shared" si="29"/>
        <v>12.349117920148561</v>
      </c>
      <c r="G101" s="1">
        <f t="shared" si="29"/>
        <v>100</v>
      </c>
      <c r="I101" s="9">
        <v>1994</v>
      </c>
      <c r="J101" s="1">
        <f t="shared" si="30"/>
        <v>26.918075422626785</v>
      </c>
      <c r="K101" s="1">
        <f t="shared" si="30"/>
        <v>35.76072821846554</v>
      </c>
      <c r="L101" s="1">
        <f t="shared" si="30"/>
        <v>4.811443433029909</v>
      </c>
      <c r="M101" s="1">
        <f t="shared" si="30"/>
        <v>27.17815344603381</v>
      </c>
      <c r="N101" s="1">
        <f t="shared" si="30"/>
        <v>5.331599479843954</v>
      </c>
      <c r="O101" s="1">
        <f t="shared" si="30"/>
        <v>100</v>
      </c>
    </row>
    <row r="102" spans="1:15" ht="12.75">
      <c r="A102" s="9">
        <v>1995</v>
      </c>
      <c r="B102" s="1">
        <f t="shared" si="29"/>
        <v>35.137614678899084</v>
      </c>
      <c r="C102" s="1">
        <f t="shared" si="29"/>
        <v>32.93577981651376</v>
      </c>
      <c r="D102" s="1">
        <f t="shared" si="29"/>
        <v>7.247706422018349</v>
      </c>
      <c r="E102" s="1">
        <f t="shared" si="29"/>
        <v>11.743119266055047</v>
      </c>
      <c r="F102" s="1">
        <f t="shared" si="29"/>
        <v>12.935779816513762</v>
      </c>
      <c r="G102" s="1">
        <f t="shared" si="29"/>
        <v>100</v>
      </c>
      <c r="I102" s="9">
        <v>1995</v>
      </c>
      <c r="J102" s="1">
        <f t="shared" si="30"/>
        <v>23.884892086330936</v>
      </c>
      <c r="K102" s="1">
        <f t="shared" si="30"/>
        <v>36.115107913669064</v>
      </c>
      <c r="L102" s="1">
        <f t="shared" si="30"/>
        <v>3.884892086330935</v>
      </c>
      <c r="M102" s="1">
        <f t="shared" si="30"/>
        <v>28.633093525179852</v>
      </c>
      <c r="N102" s="1">
        <f t="shared" si="30"/>
        <v>7.482014388489208</v>
      </c>
      <c r="O102" s="1">
        <f t="shared" si="30"/>
        <v>100</v>
      </c>
    </row>
    <row r="103" spans="1:15" ht="12.75">
      <c r="A103" s="9">
        <v>1996</v>
      </c>
      <c r="B103" s="1"/>
      <c r="C103" s="1"/>
      <c r="D103" s="1"/>
      <c r="E103" s="1"/>
      <c r="F103" s="1"/>
      <c r="G103" s="1"/>
      <c r="I103" s="9">
        <v>1996</v>
      </c>
      <c r="J103" s="1"/>
      <c r="K103" s="1"/>
      <c r="L103" s="1"/>
      <c r="M103" s="1"/>
      <c r="N103" s="1"/>
      <c r="O103" s="1"/>
    </row>
    <row r="104" spans="1:15" ht="12.75">
      <c r="A104" s="9">
        <v>1997</v>
      </c>
      <c r="B104" s="1"/>
      <c r="C104" s="1"/>
      <c r="D104" s="1"/>
      <c r="E104" s="1"/>
      <c r="F104" s="1"/>
      <c r="G104" s="1"/>
      <c r="I104" s="9">
        <v>1997</v>
      </c>
      <c r="J104" s="1"/>
      <c r="K104" s="1"/>
      <c r="L104" s="1"/>
      <c r="M104" s="1"/>
      <c r="N104" s="1"/>
      <c r="O104" s="1"/>
    </row>
    <row r="105" spans="1:15" ht="12.75">
      <c r="A105" s="9">
        <v>1998</v>
      </c>
      <c r="B105" s="1"/>
      <c r="C105" s="1"/>
      <c r="D105" s="1"/>
      <c r="E105" s="1"/>
      <c r="F105" s="1"/>
      <c r="G105" s="1"/>
      <c r="I105" s="9">
        <v>1998</v>
      </c>
      <c r="J105" s="1"/>
      <c r="K105" s="1"/>
      <c r="L105" s="1"/>
      <c r="M105" s="1"/>
      <c r="N105" s="1"/>
      <c r="O105" s="1"/>
    </row>
    <row r="106" spans="1:15" ht="12.75">
      <c r="A106" s="9">
        <v>1999</v>
      </c>
      <c r="B106" s="1"/>
      <c r="C106" s="1"/>
      <c r="D106" s="1"/>
      <c r="E106" s="1"/>
      <c r="F106" s="1"/>
      <c r="G106" s="1"/>
      <c r="I106" s="9">
        <v>1999</v>
      </c>
      <c r="J106" s="1"/>
      <c r="K106" s="1"/>
      <c r="L106" s="1"/>
      <c r="M106" s="1"/>
      <c r="N106" s="1"/>
      <c r="O106" s="1"/>
    </row>
    <row r="108" spans="1:9" ht="12.75">
      <c r="A108" s="4" t="str">
        <f>CONCATENATE("Admissions by Admission-Type, All Races: ",$A$1)</f>
        <v>Admissions by Admission-Type, All Races: MASSACHUSETTS</v>
      </c>
      <c r="I108" s="4" t="str">
        <f>CONCATENATE("Percent of Total, Admissions by Admission-Type, All Races: ",$A$1)</f>
        <v>Percent of Total, Admissions by Admission-Type, All Races: MASSACHUSETTS</v>
      </c>
    </row>
    <row r="109" spans="1:13" s="4" customFormat="1" ht="12.75">
      <c r="A109" s="18" t="s">
        <v>36</v>
      </c>
      <c r="B109" s="14" t="s">
        <v>40</v>
      </c>
      <c r="C109" s="14" t="s">
        <v>37</v>
      </c>
      <c r="D109" s="14" t="s">
        <v>51</v>
      </c>
      <c r="E109" s="14" t="s">
        <v>38</v>
      </c>
      <c r="F109" s="14" t="s">
        <v>52</v>
      </c>
      <c r="G109" s="14" t="s">
        <v>29</v>
      </c>
      <c r="I109" s="18" t="s">
        <v>36</v>
      </c>
      <c r="J109" s="14" t="s">
        <v>40</v>
      </c>
      <c r="K109" s="14" t="s">
        <v>39</v>
      </c>
      <c r="L109" s="14" t="s">
        <v>38</v>
      </c>
      <c r="M109" s="14" t="s">
        <v>29</v>
      </c>
    </row>
    <row r="110" spans="1:13" ht="12.75">
      <c r="A110" s="9">
        <v>1983</v>
      </c>
      <c r="B110">
        <v>1642</v>
      </c>
      <c r="C110">
        <v>382</v>
      </c>
      <c r="E110">
        <v>670</v>
      </c>
      <c r="F110" s="2">
        <v>697</v>
      </c>
      <c r="G110">
        <v>2694</v>
      </c>
      <c r="I110" s="9">
        <v>1983</v>
      </c>
      <c r="J110" s="1">
        <f>(B110/$G110)*100</f>
        <v>60.95025983667409</v>
      </c>
      <c r="K110" s="1">
        <f>((C110+D110)/$G110)*100</f>
        <v>14.179658500371195</v>
      </c>
      <c r="L110" s="1">
        <f>(E110/$G110)*100</f>
        <v>24.870081662954714</v>
      </c>
      <c r="M110" s="1">
        <f>(G110/$G110)*100</f>
        <v>100</v>
      </c>
    </row>
    <row r="111" spans="1:13" ht="12.75">
      <c r="A111" s="9">
        <v>1984</v>
      </c>
      <c r="B111">
        <v>1639</v>
      </c>
      <c r="C111">
        <v>514</v>
      </c>
      <c r="E111">
        <v>670</v>
      </c>
      <c r="F111" s="2">
        <v>879</v>
      </c>
      <c r="G111">
        <v>2823</v>
      </c>
      <c r="I111" s="9">
        <v>1984</v>
      </c>
      <c r="J111" s="1">
        <f>(B111/$G111)*100</f>
        <v>58.058802692171454</v>
      </c>
      <c r="K111" s="1">
        <f>((C111+D111)/$G111)*100</f>
        <v>18.20758058802692</v>
      </c>
      <c r="L111" s="1">
        <f>(E111/$G111)*100</f>
        <v>23.733616719801628</v>
      </c>
      <c r="M111" s="1">
        <f>(G111/$G111)*100</f>
        <v>100</v>
      </c>
    </row>
    <row r="112" spans="1:13" ht="12.75">
      <c r="A112" s="9">
        <v>1985</v>
      </c>
      <c r="B112">
        <v>1953</v>
      </c>
      <c r="C112">
        <v>686</v>
      </c>
      <c r="E112">
        <v>785</v>
      </c>
      <c r="F112" s="2">
        <v>1011</v>
      </c>
      <c r="G112">
        <v>3424</v>
      </c>
      <c r="I112" s="9">
        <v>1985</v>
      </c>
      <c r="J112" s="1">
        <f>(B112/$G112)*100</f>
        <v>57.038551401869164</v>
      </c>
      <c r="K112" s="1">
        <f>((C112+D112)/$G112)*100</f>
        <v>20.035046728971963</v>
      </c>
      <c r="L112" s="1">
        <f>(E112/$G112)*100</f>
        <v>22.926401869158877</v>
      </c>
      <c r="M112" s="1">
        <f>(G112/$G112)*100</f>
        <v>100</v>
      </c>
    </row>
    <row r="113" spans="1:13" ht="12.75">
      <c r="A113" s="9">
        <v>1986</v>
      </c>
      <c r="B113">
        <v>2050</v>
      </c>
      <c r="C113">
        <v>841</v>
      </c>
      <c r="E113">
        <v>959</v>
      </c>
      <c r="F113" s="2">
        <v>1240</v>
      </c>
      <c r="G113">
        <v>3850</v>
      </c>
      <c r="I113" s="9">
        <v>1986</v>
      </c>
      <c r="J113" s="1">
        <f>(B113/$G113)*100</f>
        <v>53.246753246753244</v>
      </c>
      <c r="K113" s="1">
        <f>((C113+D113)/$G113)*100</f>
        <v>21.844155844155843</v>
      </c>
      <c r="L113" s="1">
        <f>(E113/$G113)*100</f>
        <v>24.90909090909091</v>
      </c>
      <c r="M113" s="1">
        <f>(G113/$G113)*100</f>
        <v>100</v>
      </c>
    </row>
    <row r="114" spans="1:13" ht="12.75">
      <c r="A114" s="9">
        <v>1987</v>
      </c>
      <c r="B114">
        <v>2404</v>
      </c>
      <c r="C114">
        <v>964</v>
      </c>
      <c r="E114">
        <v>835</v>
      </c>
      <c r="F114" s="2">
        <v>1104</v>
      </c>
      <c r="G114">
        <v>4203</v>
      </c>
      <c r="I114" s="9">
        <v>1987</v>
      </c>
      <c r="J114" s="1">
        <f aca="true" t="shared" si="31" ref="J114:J122">(B114/$G114)*100</f>
        <v>57.19724006661908</v>
      </c>
      <c r="K114" s="1">
        <f aca="true" t="shared" si="32" ref="K114:K122">((C114+D114)/$G114)*100</f>
        <v>22.935998096597668</v>
      </c>
      <c r="L114" s="1">
        <f aca="true" t="shared" si="33" ref="L114:L122">(E114/$G114)*100</f>
        <v>19.86676183678325</v>
      </c>
      <c r="M114" s="1">
        <f aca="true" t="shared" si="34" ref="M114:M122">(G114/$G114)*100</f>
        <v>100</v>
      </c>
    </row>
    <row r="115" spans="1:13" ht="12.75">
      <c r="A115" s="9">
        <v>1988</v>
      </c>
      <c r="B115">
        <v>2344</v>
      </c>
      <c r="C115">
        <v>1176</v>
      </c>
      <c r="D115">
        <v>20</v>
      </c>
      <c r="E115">
        <v>877</v>
      </c>
      <c r="F115" s="2">
        <v>1279</v>
      </c>
      <c r="G115">
        <v>4417</v>
      </c>
      <c r="I115" s="9">
        <v>1988</v>
      </c>
      <c r="J115" s="1">
        <f t="shared" si="31"/>
        <v>53.06769300430156</v>
      </c>
      <c r="K115" s="1">
        <f t="shared" si="32"/>
        <v>27.07720172062486</v>
      </c>
      <c r="L115" s="1">
        <f t="shared" si="33"/>
        <v>19.85510527507358</v>
      </c>
      <c r="M115" s="1">
        <f t="shared" si="34"/>
        <v>100</v>
      </c>
    </row>
    <row r="116" spans="1:13" ht="12.75">
      <c r="A116" s="9">
        <v>1989</v>
      </c>
      <c r="B116">
        <v>1531</v>
      </c>
      <c r="C116">
        <v>1015</v>
      </c>
      <c r="D116">
        <v>20</v>
      </c>
      <c r="E116">
        <v>797</v>
      </c>
      <c r="F116" s="2">
        <v>1115</v>
      </c>
      <c r="G116">
        <v>3363</v>
      </c>
      <c r="I116" s="9">
        <v>1989</v>
      </c>
      <c r="J116" s="1">
        <f t="shared" si="31"/>
        <v>45.52482902170681</v>
      </c>
      <c r="K116" s="1">
        <f t="shared" si="32"/>
        <v>30.776092774308655</v>
      </c>
      <c r="L116" s="1">
        <f t="shared" si="33"/>
        <v>23.699078203984538</v>
      </c>
      <c r="M116" s="1">
        <f t="shared" si="34"/>
        <v>100</v>
      </c>
    </row>
    <row r="117" spans="1:13" ht="12.75">
      <c r="A117" s="9">
        <v>1990</v>
      </c>
      <c r="B117">
        <v>33</v>
      </c>
      <c r="C117">
        <v>799</v>
      </c>
      <c r="D117">
        <v>0</v>
      </c>
      <c r="E117">
        <v>593</v>
      </c>
      <c r="F117" s="2">
        <v>1307</v>
      </c>
      <c r="G117">
        <v>1425</v>
      </c>
      <c r="I117" s="9">
        <v>1990</v>
      </c>
      <c r="J117" s="1">
        <f t="shared" si="31"/>
        <v>2.3157894736842106</v>
      </c>
      <c r="K117" s="1">
        <f t="shared" si="32"/>
        <v>56.07017543859649</v>
      </c>
      <c r="L117" s="1">
        <f t="shared" si="33"/>
        <v>41.614035087719294</v>
      </c>
      <c r="M117" s="1">
        <f t="shared" si="34"/>
        <v>100</v>
      </c>
    </row>
    <row r="118" spans="1:13" ht="12.75">
      <c r="A118" s="9">
        <v>1991</v>
      </c>
      <c r="F118" s="2"/>
      <c r="I118" s="9">
        <v>1991</v>
      </c>
      <c r="J118" s="1"/>
      <c r="K118" s="1"/>
      <c r="L118" s="1"/>
      <c r="M118" s="1"/>
    </row>
    <row r="119" spans="1:13" ht="12.75">
      <c r="A119" s="9">
        <v>1992</v>
      </c>
      <c r="B119">
        <v>2597</v>
      </c>
      <c r="C119">
        <v>784</v>
      </c>
      <c r="D119">
        <v>43</v>
      </c>
      <c r="E119">
        <v>820</v>
      </c>
      <c r="F119" s="2">
        <v>1154</v>
      </c>
      <c r="G119">
        <v>4244</v>
      </c>
      <c r="I119" s="9">
        <v>1992</v>
      </c>
      <c r="J119" s="1">
        <f t="shared" si="31"/>
        <v>61.19227144203582</v>
      </c>
      <c r="K119" s="1">
        <f t="shared" si="32"/>
        <v>19.486333647502356</v>
      </c>
      <c r="L119" s="1">
        <f t="shared" si="33"/>
        <v>19.321394910461827</v>
      </c>
      <c r="M119" s="1">
        <f t="shared" si="34"/>
        <v>100</v>
      </c>
    </row>
    <row r="120" spans="1:13" ht="12.75">
      <c r="A120" s="9">
        <v>1993</v>
      </c>
      <c r="B120">
        <v>2444</v>
      </c>
      <c r="C120">
        <v>1025</v>
      </c>
      <c r="D120">
        <v>98</v>
      </c>
      <c r="E120">
        <v>1172</v>
      </c>
      <c r="F120" s="2">
        <v>1619</v>
      </c>
      <c r="G120">
        <v>4739</v>
      </c>
      <c r="I120" s="9">
        <v>1993</v>
      </c>
      <c r="J120" s="1">
        <f t="shared" si="31"/>
        <v>51.57206161637477</v>
      </c>
      <c r="K120" s="1">
        <f t="shared" si="32"/>
        <v>23.696982485756486</v>
      </c>
      <c r="L120" s="1">
        <f t="shared" si="33"/>
        <v>24.730955897868746</v>
      </c>
      <c r="M120" s="1">
        <f t="shared" si="34"/>
        <v>100</v>
      </c>
    </row>
    <row r="121" spans="1:13" ht="12.75">
      <c r="A121" s="9">
        <v>1994</v>
      </c>
      <c r="B121">
        <v>2459</v>
      </c>
      <c r="C121">
        <v>974</v>
      </c>
      <c r="D121">
        <v>86</v>
      </c>
      <c r="E121">
        <v>946</v>
      </c>
      <c r="F121" s="2">
        <v>1495</v>
      </c>
      <c r="G121">
        <v>4465</v>
      </c>
      <c r="I121" s="9">
        <v>1994</v>
      </c>
      <c r="J121" s="1">
        <f t="shared" si="31"/>
        <v>55.07278835386338</v>
      </c>
      <c r="K121" s="1">
        <f t="shared" si="32"/>
        <v>23.74020156774916</v>
      </c>
      <c r="L121" s="1">
        <f t="shared" si="33"/>
        <v>21.18701007838746</v>
      </c>
      <c r="M121" s="1">
        <f t="shared" si="34"/>
        <v>100</v>
      </c>
    </row>
    <row r="122" spans="1:13" ht="12.75">
      <c r="A122" s="9">
        <v>1995</v>
      </c>
      <c r="B122">
        <v>2462</v>
      </c>
      <c r="F122" s="2"/>
      <c r="G122">
        <v>2462</v>
      </c>
      <c r="I122" s="9">
        <v>1995</v>
      </c>
      <c r="J122" s="1">
        <f t="shared" si="31"/>
        <v>100</v>
      </c>
      <c r="K122" s="1">
        <f t="shared" si="32"/>
        <v>0</v>
      </c>
      <c r="L122" s="1">
        <f t="shared" si="33"/>
        <v>0</v>
      </c>
      <c r="M122" s="1">
        <f t="shared" si="34"/>
        <v>100</v>
      </c>
    </row>
    <row r="123" spans="1:13" ht="12.75">
      <c r="A123" s="9">
        <v>1996</v>
      </c>
      <c r="F123" s="2"/>
      <c r="I123" s="9">
        <v>1996</v>
      </c>
      <c r="J123" s="1"/>
      <c r="K123" s="1"/>
      <c r="L123" s="1"/>
      <c r="M123" s="1"/>
    </row>
    <row r="124" spans="1:13" ht="12.75">
      <c r="A124" s="9">
        <v>1997</v>
      </c>
      <c r="F124" s="2"/>
      <c r="I124" s="9">
        <v>1997</v>
      </c>
      <c r="J124" s="1"/>
      <c r="K124" s="1"/>
      <c r="L124" s="1"/>
      <c r="M124" s="1"/>
    </row>
    <row r="125" spans="1:13" ht="12.75">
      <c r="A125" s="9">
        <v>1998</v>
      </c>
      <c r="F125" s="2"/>
      <c r="I125" s="9">
        <v>1998</v>
      </c>
      <c r="J125" s="1"/>
      <c r="K125" s="1"/>
      <c r="L125" s="1"/>
      <c r="M125" s="1"/>
    </row>
    <row r="126" spans="1:13" ht="12.75">
      <c r="A126" s="9">
        <v>1999</v>
      </c>
      <c r="F126" s="2"/>
      <c r="I126" s="9">
        <v>1999</v>
      </c>
      <c r="J126" s="1"/>
      <c r="K126" s="1"/>
      <c r="L126" s="1"/>
      <c r="M126" s="1"/>
    </row>
  </sheetData>
  <mergeCells count="12">
    <mergeCell ref="N26:P26"/>
    <mergeCell ref="Q26:S26"/>
    <mergeCell ref="N3:P3"/>
    <mergeCell ref="Q3:S3"/>
    <mergeCell ref="B26:D26"/>
    <mergeCell ref="E26:G26"/>
    <mergeCell ref="B3:D3"/>
    <mergeCell ref="E3:G3"/>
    <mergeCell ref="H3:J3"/>
    <mergeCell ref="K3:M3"/>
    <mergeCell ref="H26:J26"/>
    <mergeCell ref="K26:M26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zoomScale="55" zoomScaleNormal="55" workbookViewId="0" topLeftCell="A4">
      <selection activeCell="B90" sqref="B90:F106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55</v>
      </c>
    </row>
    <row r="2" spans="1:44" ht="12.75">
      <c r="A2" s="30" t="str">
        <f>CONCATENATE("Total Admissions, All Races: ",$A$1)</f>
        <v>Total Admissions, All Races: MASSACHUSETTS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MASSACHUSETTS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MASSACHUSETTS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MASSACHUSETTS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MASSACHUSETTS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41</v>
      </c>
      <c r="B3" s="19" t="s">
        <v>27</v>
      </c>
      <c r="C3" s="19" t="s">
        <v>28</v>
      </c>
      <c r="D3" s="19" t="s">
        <v>44</v>
      </c>
      <c r="E3" s="19" t="s">
        <v>45</v>
      </c>
      <c r="F3" s="19" t="s">
        <v>42</v>
      </c>
      <c r="G3" s="19" t="s">
        <v>43</v>
      </c>
      <c r="H3" s="19" t="s">
        <v>29</v>
      </c>
      <c r="J3" s="20" t="s">
        <v>41</v>
      </c>
      <c r="K3" s="19" t="s">
        <v>27</v>
      </c>
      <c r="L3" s="19" t="s">
        <v>28</v>
      </c>
      <c r="M3" s="19" t="s">
        <v>46</v>
      </c>
      <c r="N3" s="19" t="s">
        <v>29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41</v>
      </c>
      <c r="AA3" s="19" t="s">
        <v>27</v>
      </c>
      <c r="AB3" s="19" t="s">
        <v>28</v>
      </c>
      <c r="AC3" s="19" t="s">
        <v>44</v>
      </c>
      <c r="AD3" s="19" t="s">
        <v>45</v>
      </c>
      <c r="AE3" s="19" t="s">
        <v>42</v>
      </c>
      <c r="AF3" s="19" t="s">
        <v>43</v>
      </c>
      <c r="AG3" s="19" t="s">
        <v>29</v>
      </c>
      <c r="AJ3" s="20" t="s">
        <v>41</v>
      </c>
      <c r="AK3" s="19" t="s">
        <v>27</v>
      </c>
      <c r="AL3" s="19" t="s">
        <v>28</v>
      </c>
      <c r="AM3" s="19" t="s">
        <v>44</v>
      </c>
      <c r="AN3" s="19" t="s">
        <v>45</v>
      </c>
      <c r="AO3" s="19" t="s">
        <v>42</v>
      </c>
      <c r="AP3" s="19" t="s">
        <v>43</v>
      </c>
      <c r="AQ3" s="19" t="s">
        <v>29</v>
      </c>
      <c r="AR3" s="19" t="s">
        <v>46</v>
      </c>
    </row>
    <row r="4" spans="1:44" ht="12.75">
      <c r="A4" s="9">
        <v>1983</v>
      </c>
      <c r="B4">
        <v>1767</v>
      </c>
      <c r="C4">
        <v>698</v>
      </c>
      <c r="D4">
        <v>5</v>
      </c>
      <c r="E4">
        <v>3</v>
      </c>
      <c r="F4">
        <v>221</v>
      </c>
      <c r="G4" s="2"/>
      <c r="H4" s="2">
        <f>SUM(B4:G4)</f>
        <v>2694</v>
      </c>
      <c r="J4" s="9">
        <v>1983</v>
      </c>
      <c r="K4" s="2">
        <f>B4</f>
        <v>1767</v>
      </c>
      <c r="L4" s="2">
        <f>C4</f>
        <v>698</v>
      </c>
      <c r="M4" s="2">
        <f aca="true" t="shared" si="1" ref="M4:M21">N4-K4-L4</f>
        <v>229</v>
      </c>
      <c r="N4" s="2">
        <f>H4</f>
        <v>2694</v>
      </c>
      <c r="P4" s="9">
        <f aca="true" t="shared" si="2" ref="P4:P21">A4</f>
        <v>1983</v>
      </c>
      <c r="Q4" s="7">
        <f aca="true" t="shared" si="3" ref="Q4:W7">(B4/$H4)*100</f>
        <v>65.5902004454343</v>
      </c>
      <c r="R4" s="7">
        <f t="shared" si="3"/>
        <v>25.909428359316998</v>
      </c>
      <c r="S4" s="7">
        <f t="shared" si="3"/>
        <v>0.1855976243504083</v>
      </c>
      <c r="T4" s="7">
        <f t="shared" si="3"/>
        <v>0.11135857461024498</v>
      </c>
      <c r="U4" s="7">
        <f t="shared" si="3"/>
        <v>8.203414996288046</v>
      </c>
      <c r="V4" s="7">
        <f t="shared" si="3"/>
        <v>0</v>
      </c>
      <c r="W4" s="7">
        <f t="shared" si="3"/>
        <v>100</v>
      </c>
      <c r="Z4" s="9">
        <v>1983</v>
      </c>
      <c r="AA4" s="2">
        <v>5281662</v>
      </c>
      <c r="AB4" s="2">
        <v>244392</v>
      </c>
      <c r="AC4" s="2">
        <v>8920</v>
      </c>
      <c r="AD4" s="2">
        <v>81120</v>
      </c>
      <c r="AE4" s="2">
        <v>183319</v>
      </c>
      <c r="AG4">
        <f>SUM(AA4:AE4)</f>
        <v>5799413</v>
      </c>
      <c r="AJ4" s="9">
        <v>1983</v>
      </c>
      <c r="AK4" s="1">
        <f aca="true" t="shared" si="4" ref="AK4:AO7">(B4/AA4)*100000</f>
        <v>33.455378250255315</v>
      </c>
      <c r="AL4" s="1">
        <f t="shared" si="4"/>
        <v>285.60673017120035</v>
      </c>
      <c r="AM4" s="1">
        <f t="shared" si="4"/>
        <v>56.053811659192824</v>
      </c>
      <c r="AN4" s="1">
        <f t="shared" si="4"/>
        <v>3.698224852071006</v>
      </c>
      <c r="AO4" s="1">
        <f t="shared" si="4"/>
        <v>120.55487974514372</v>
      </c>
      <c r="AP4" s="1"/>
      <c r="AQ4" s="1">
        <f>(H4/AG4)*100000</f>
        <v>46.45297722372937</v>
      </c>
      <c r="AR4" s="1">
        <f>(SUM(D4:F4)/SUM(AC4:AE4))*100000</f>
        <v>83.77262135140968</v>
      </c>
    </row>
    <row r="5" spans="1:44" ht="12.75">
      <c r="A5" s="9">
        <v>1984</v>
      </c>
      <c r="B5">
        <v>1842</v>
      </c>
      <c r="C5">
        <v>703</v>
      </c>
      <c r="D5">
        <v>7</v>
      </c>
      <c r="E5">
        <v>3</v>
      </c>
      <c r="F5">
        <v>268</v>
      </c>
      <c r="G5" s="2"/>
      <c r="H5" s="2">
        <f aca="true" t="shared" si="5" ref="H5:H21">SUM(B5:G5)</f>
        <v>2823</v>
      </c>
      <c r="J5" s="9">
        <v>1984</v>
      </c>
      <c r="K5" s="2">
        <f aca="true" t="shared" si="6" ref="K5:L21">B5</f>
        <v>1842</v>
      </c>
      <c r="L5" s="2">
        <f t="shared" si="6"/>
        <v>703</v>
      </c>
      <c r="M5" s="2">
        <f t="shared" si="1"/>
        <v>278</v>
      </c>
      <c r="N5" s="2">
        <f aca="true" t="shared" si="7" ref="N5:N21">H5</f>
        <v>2823</v>
      </c>
      <c r="P5" s="9">
        <f t="shared" si="2"/>
        <v>1984</v>
      </c>
      <c r="Q5" s="7">
        <f t="shared" si="3"/>
        <v>65.24973432518597</v>
      </c>
      <c r="R5" s="7">
        <f t="shared" si="3"/>
        <v>24.902585901523203</v>
      </c>
      <c r="S5" s="7">
        <f t="shared" si="3"/>
        <v>0.2479631597591215</v>
      </c>
      <c r="T5" s="7">
        <f t="shared" si="3"/>
        <v>0.10626992561105207</v>
      </c>
      <c r="U5" s="7">
        <f t="shared" si="3"/>
        <v>9.493446687920652</v>
      </c>
      <c r="V5" s="7">
        <f t="shared" si="3"/>
        <v>0</v>
      </c>
      <c r="W5" s="7">
        <f t="shared" si="3"/>
        <v>100</v>
      </c>
      <c r="Z5" s="9">
        <v>1984</v>
      </c>
      <c r="AA5" s="2">
        <v>5293851</v>
      </c>
      <c r="AB5" s="2">
        <v>250075</v>
      </c>
      <c r="AC5" s="2">
        <v>9358</v>
      </c>
      <c r="AD5" s="2">
        <v>89791</v>
      </c>
      <c r="AE5" s="2">
        <v>197705</v>
      </c>
      <c r="AG5">
        <f>SUM(AA5:AE5)</f>
        <v>5840780</v>
      </c>
      <c r="AJ5" s="9">
        <v>1984</v>
      </c>
      <c r="AK5" s="1">
        <f t="shared" si="4"/>
        <v>34.79508584582377</v>
      </c>
      <c r="AL5" s="1">
        <f t="shared" si="4"/>
        <v>281.1156653004099</v>
      </c>
      <c r="AM5" s="1">
        <f t="shared" si="4"/>
        <v>74.80230818550973</v>
      </c>
      <c r="AN5" s="1">
        <f t="shared" si="4"/>
        <v>3.341092091635019</v>
      </c>
      <c r="AO5" s="1">
        <f t="shared" si="4"/>
        <v>135.55549935509976</v>
      </c>
      <c r="AP5" s="1"/>
      <c r="AQ5" s="1">
        <f>(H5/AG5)*100000</f>
        <v>48.33258571629132</v>
      </c>
      <c r="AR5" s="1">
        <f>(SUM(D5:F5)/SUM(AC5:AE5))*100000</f>
        <v>93.64872967856252</v>
      </c>
    </row>
    <row r="6" spans="1:44" ht="12.75">
      <c r="A6" s="9">
        <v>1985</v>
      </c>
      <c r="B6">
        <v>2182</v>
      </c>
      <c r="C6">
        <v>838</v>
      </c>
      <c r="D6">
        <v>10</v>
      </c>
      <c r="E6">
        <v>4</v>
      </c>
      <c r="F6">
        <v>390</v>
      </c>
      <c r="G6" s="2"/>
      <c r="H6" s="2">
        <f t="shared" si="5"/>
        <v>3424</v>
      </c>
      <c r="J6" s="9">
        <v>1985</v>
      </c>
      <c r="K6" s="2">
        <f t="shared" si="6"/>
        <v>2182</v>
      </c>
      <c r="L6" s="2">
        <f t="shared" si="6"/>
        <v>838</v>
      </c>
      <c r="M6" s="2">
        <f t="shared" si="1"/>
        <v>404</v>
      </c>
      <c r="N6" s="2">
        <f t="shared" si="7"/>
        <v>3424</v>
      </c>
      <c r="P6" s="9">
        <f t="shared" si="2"/>
        <v>1985</v>
      </c>
      <c r="Q6" s="7">
        <f t="shared" si="3"/>
        <v>63.726635514018696</v>
      </c>
      <c r="R6" s="7">
        <f t="shared" si="3"/>
        <v>24.47429906542056</v>
      </c>
      <c r="S6" s="7">
        <f t="shared" si="3"/>
        <v>0.29205607476635514</v>
      </c>
      <c r="T6" s="7">
        <f t="shared" si="3"/>
        <v>0.11682242990654204</v>
      </c>
      <c r="U6" s="7">
        <f t="shared" si="3"/>
        <v>11.39018691588785</v>
      </c>
      <c r="V6" s="7">
        <f t="shared" si="3"/>
        <v>0</v>
      </c>
      <c r="W6" s="7">
        <f t="shared" si="3"/>
        <v>100</v>
      </c>
      <c r="Z6" s="9">
        <v>1985</v>
      </c>
      <c r="AA6" s="2">
        <v>5303976</v>
      </c>
      <c r="AB6" s="2">
        <v>256241</v>
      </c>
      <c r="AC6" s="2">
        <v>9735</v>
      </c>
      <c r="AD6" s="2">
        <v>98707</v>
      </c>
      <c r="AE6" s="2">
        <v>212090</v>
      </c>
      <c r="AG6">
        <f>SUM(AA6:AE6)</f>
        <v>5880749</v>
      </c>
      <c r="AJ6" s="9">
        <v>1985</v>
      </c>
      <c r="AK6" s="1">
        <f t="shared" si="4"/>
        <v>41.13894934667879</v>
      </c>
      <c r="AL6" s="1">
        <f t="shared" si="4"/>
        <v>327.03587638199974</v>
      </c>
      <c r="AM6" s="1">
        <f t="shared" si="4"/>
        <v>102.7221366204417</v>
      </c>
      <c r="AN6" s="1">
        <f t="shared" si="4"/>
        <v>4.052397499670742</v>
      </c>
      <c r="AO6" s="1">
        <f t="shared" si="4"/>
        <v>183.88420010372954</v>
      </c>
      <c r="AP6" s="1"/>
      <c r="AQ6" s="1">
        <f>(H6/AG6)*100000</f>
        <v>58.22387590424281</v>
      </c>
      <c r="AR6" s="1">
        <f>(SUM(D6:F6)/SUM(AC6:AE6))*100000</f>
        <v>126.0404577390089</v>
      </c>
    </row>
    <row r="7" spans="1:44" ht="12.75">
      <c r="A7" s="9">
        <v>1986</v>
      </c>
      <c r="B7">
        <v>2374</v>
      </c>
      <c r="C7">
        <v>955</v>
      </c>
      <c r="D7">
        <v>9</v>
      </c>
      <c r="E7">
        <v>10</v>
      </c>
      <c r="F7">
        <v>502</v>
      </c>
      <c r="G7" s="2"/>
      <c r="H7" s="2">
        <f t="shared" si="5"/>
        <v>3850</v>
      </c>
      <c r="J7" s="9">
        <v>1986</v>
      </c>
      <c r="K7" s="2">
        <f t="shared" si="6"/>
        <v>2374</v>
      </c>
      <c r="L7" s="2">
        <f t="shared" si="6"/>
        <v>955</v>
      </c>
      <c r="M7" s="2">
        <f t="shared" si="1"/>
        <v>521</v>
      </c>
      <c r="N7" s="2">
        <f t="shared" si="7"/>
        <v>3850</v>
      </c>
      <c r="P7" s="9">
        <f t="shared" si="2"/>
        <v>1986</v>
      </c>
      <c r="Q7" s="7">
        <f t="shared" si="3"/>
        <v>61.66233766233766</v>
      </c>
      <c r="R7" s="7">
        <f t="shared" si="3"/>
        <v>24.805194805194805</v>
      </c>
      <c r="S7" s="7">
        <f t="shared" si="3"/>
        <v>0.23376623376623376</v>
      </c>
      <c r="T7" s="7">
        <f t="shared" si="3"/>
        <v>0.2597402597402597</v>
      </c>
      <c r="U7" s="7">
        <f t="shared" si="3"/>
        <v>13.03896103896104</v>
      </c>
      <c r="V7" s="7">
        <f t="shared" si="3"/>
        <v>0</v>
      </c>
      <c r="W7" s="7">
        <f t="shared" si="3"/>
        <v>100</v>
      </c>
      <c r="Z7" s="9">
        <v>1986</v>
      </c>
      <c r="AA7" s="2">
        <v>5297797</v>
      </c>
      <c r="AB7" s="2">
        <v>261117</v>
      </c>
      <c r="AC7" s="2">
        <v>10030</v>
      </c>
      <c r="AD7" s="2">
        <v>107324</v>
      </c>
      <c r="AE7" s="2">
        <v>226431</v>
      </c>
      <c r="AG7">
        <f>SUM(AA7:AE7)</f>
        <v>5902699</v>
      </c>
      <c r="AJ7" s="9">
        <v>1986</v>
      </c>
      <c r="AK7" s="1">
        <f t="shared" si="4"/>
        <v>44.811079020204055</v>
      </c>
      <c r="AL7" s="1">
        <f t="shared" si="4"/>
        <v>365.7364323272709</v>
      </c>
      <c r="AM7" s="1">
        <f t="shared" si="4"/>
        <v>89.7308075772682</v>
      </c>
      <c r="AN7" s="1">
        <f t="shared" si="4"/>
        <v>9.317580410718945</v>
      </c>
      <c r="AO7" s="1">
        <f t="shared" si="4"/>
        <v>221.7010921649421</v>
      </c>
      <c r="AP7" s="1"/>
      <c r="AQ7" s="1">
        <f>(H7/AG7)*100000</f>
        <v>65.22439988893217</v>
      </c>
      <c r="AR7" s="1">
        <f>(SUM(D7:F7)/SUM(AC7:AE7))*100000</f>
        <v>151.54820600084355</v>
      </c>
    </row>
    <row r="8" spans="1:44" ht="12.75">
      <c r="A8" s="9">
        <v>1987</v>
      </c>
      <c r="B8">
        <v>2479</v>
      </c>
      <c r="C8">
        <v>1059</v>
      </c>
      <c r="D8">
        <v>10</v>
      </c>
      <c r="E8">
        <v>17</v>
      </c>
      <c r="F8">
        <v>638</v>
      </c>
      <c r="G8" s="2"/>
      <c r="H8" s="2">
        <f t="shared" si="5"/>
        <v>4203</v>
      </c>
      <c r="J8" s="9">
        <v>1987</v>
      </c>
      <c r="K8" s="2">
        <f t="shared" si="6"/>
        <v>2479</v>
      </c>
      <c r="L8" s="2">
        <f t="shared" si="6"/>
        <v>1059</v>
      </c>
      <c r="M8" s="2">
        <f t="shared" si="1"/>
        <v>665</v>
      </c>
      <c r="N8" s="2">
        <f t="shared" si="7"/>
        <v>4203</v>
      </c>
      <c r="P8" s="9">
        <f t="shared" si="2"/>
        <v>1987</v>
      </c>
      <c r="Q8" s="7">
        <f aca="true" t="shared" si="8" ref="Q8:Q21">(B8/$H8)*100</f>
        <v>58.98167975255769</v>
      </c>
      <c r="R8" s="7">
        <f aca="true" t="shared" si="9" ref="R8:W16">(C8/$H8)*100</f>
        <v>25.196288365453245</v>
      </c>
      <c r="S8" s="7">
        <f t="shared" si="9"/>
        <v>0.23792529145848204</v>
      </c>
      <c r="T8" s="7">
        <f t="shared" si="9"/>
        <v>0.40447299547941945</v>
      </c>
      <c r="U8" s="7">
        <f t="shared" si="9"/>
        <v>15.179633595051154</v>
      </c>
      <c r="V8" s="7">
        <f t="shared" si="9"/>
        <v>0</v>
      </c>
      <c r="W8" s="7">
        <f t="shared" si="9"/>
        <v>100</v>
      </c>
      <c r="Z8" s="9">
        <v>1987</v>
      </c>
      <c r="AA8" s="2">
        <v>5301083</v>
      </c>
      <c r="AB8" s="2">
        <v>266117</v>
      </c>
      <c r="AC8" s="2">
        <v>10283</v>
      </c>
      <c r="AD8" s="2">
        <v>115852</v>
      </c>
      <c r="AE8" s="2">
        <v>241886</v>
      </c>
      <c r="AG8">
        <f aca="true" t="shared" si="10" ref="AG8:AG16">SUM(AA8:AE8)</f>
        <v>5935221</v>
      </c>
      <c r="AJ8" s="9">
        <v>1987</v>
      </c>
      <c r="AK8" s="1">
        <f aca="true" t="shared" si="11" ref="AK8:AK16">(B8/AA8)*100000</f>
        <v>46.764029161588304</v>
      </c>
      <c r="AL8" s="1">
        <f aca="true" t="shared" si="12" ref="AL8:AO16">(C8/AB8)*100000</f>
        <v>397.9452646768151</v>
      </c>
      <c r="AM8" s="1">
        <f t="shared" si="12"/>
        <v>97.24788485850434</v>
      </c>
      <c r="AN8" s="1">
        <f t="shared" si="12"/>
        <v>14.673894278907571</v>
      </c>
      <c r="AO8" s="1">
        <f t="shared" si="12"/>
        <v>263.76061450435327</v>
      </c>
      <c r="AP8" s="1"/>
      <c r="AQ8" s="1">
        <f aca="true" t="shared" si="13" ref="AQ8:AQ16">(H8/AG8)*100000</f>
        <v>70.81454928131572</v>
      </c>
      <c r="AR8" s="1">
        <f aca="true" t="shared" si="14" ref="AR8:AR16">(SUM(D8:F8)/SUM(AC8:AE8))*100000</f>
        <v>180.69621027060955</v>
      </c>
    </row>
    <row r="9" spans="1:44" ht="12.75">
      <c r="A9" s="9">
        <v>1988</v>
      </c>
      <c r="B9">
        <v>2507</v>
      </c>
      <c r="C9">
        <v>1118</v>
      </c>
      <c r="D9">
        <v>12</v>
      </c>
      <c r="E9">
        <v>12</v>
      </c>
      <c r="F9">
        <v>768</v>
      </c>
      <c r="G9" s="2"/>
      <c r="H9" s="2">
        <f t="shared" si="5"/>
        <v>4417</v>
      </c>
      <c r="J9" s="9">
        <v>1988</v>
      </c>
      <c r="K9" s="2">
        <f t="shared" si="6"/>
        <v>2507</v>
      </c>
      <c r="L9" s="2">
        <f t="shared" si="6"/>
        <v>1118</v>
      </c>
      <c r="M9" s="2">
        <f t="shared" si="1"/>
        <v>792</v>
      </c>
      <c r="N9" s="2">
        <f t="shared" si="7"/>
        <v>4417</v>
      </c>
      <c r="P9" s="9">
        <f t="shared" si="2"/>
        <v>1988</v>
      </c>
      <c r="Q9" s="7">
        <f t="shared" si="8"/>
        <v>56.75798052977134</v>
      </c>
      <c r="R9" s="7">
        <f t="shared" si="9"/>
        <v>25.31129726058411</v>
      </c>
      <c r="S9" s="7">
        <f t="shared" si="9"/>
        <v>0.2716776092370387</v>
      </c>
      <c r="T9" s="7">
        <f t="shared" si="9"/>
        <v>0.2716776092370387</v>
      </c>
      <c r="U9" s="7">
        <f t="shared" si="9"/>
        <v>17.387366991170477</v>
      </c>
      <c r="V9" s="7">
        <f t="shared" si="9"/>
        <v>0</v>
      </c>
      <c r="W9" s="7">
        <f t="shared" si="9"/>
        <v>100</v>
      </c>
      <c r="Z9" s="9">
        <v>1988</v>
      </c>
      <c r="AA9" s="2">
        <v>5313932</v>
      </c>
      <c r="AB9" s="2">
        <v>271760</v>
      </c>
      <c r="AC9" s="2">
        <v>10513</v>
      </c>
      <c r="AD9" s="2">
        <v>124965</v>
      </c>
      <c r="AE9" s="2">
        <v>258819</v>
      </c>
      <c r="AG9">
        <f t="shared" si="10"/>
        <v>5979989</v>
      </c>
      <c r="AJ9" s="9">
        <v>1988</v>
      </c>
      <c r="AK9" s="1">
        <f t="shared" si="11"/>
        <v>47.1778713013264</v>
      </c>
      <c r="AL9" s="1">
        <f t="shared" si="12"/>
        <v>411.39240506329116</v>
      </c>
      <c r="AM9" s="1">
        <f t="shared" si="12"/>
        <v>114.14439265671074</v>
      </c>
      <c r="AN9" s="1">
        <f t="shared" si="12"/>
        <v>9.602688752850797</v>
      </c>
      <c r="AO9" s="1">
        <f t="shared" si="12"/>
        <v>296.73246554541976</v>
      </c>
      <c r="AP9" s="1"/>
      <c r="AQ9" s="1">
        <f t="shared" si="13"/>
        <v>73.86301212259755</v>
      </c>
      <c r="AR9" s="1">
        <f t="shared" si="14"/>
        <v>200.8638158545462</v>
      </c>
    </row>
    <row r="10" spans="1:44" ht="12.75">
      <c r="A10" s="9">
        <v>1989</v>
      </c>
      <c r="B10">
        <v>1723</v>
      </c>
      <c r="C10">
        <v>988</v>
      </c>
      <c r="D10">
        <v>6</v>
      </c>
      <c r="E10">
        <v>15</v>
      </c>
      <c r="F10">
        <v>631</v>
      </c>
      <c r="G10" s="2"/>
      <c r="H10" s="2">
        <f t="shared" si="5"/>
        <v>3363</v>
      </c>
      <c r="J10" s="9">
        <v>1989</v>
      </c>
      <c r="K10" s="2">
        <f t="shared" si="6"/>
        <v>1723</v>
      </c>
      <c r="L10" s="2">
        <f t="shared" si="6"/>
        <v>988</v>
      </c>
      <c r="M10" s="2">
        <f t="shared" si="1"/>
        <v>652</v>
      </c>
      <c r="N10" s="2">
        <f t="shared" si="7"/>
        <v>3363</v>
      </c>
      <c r="P10" s="9">
        <f t="shared" si="2"/>
        <v>1989</v>
      </c>
      <c r="Q10" s="7">
        <f t="shared" si="8"/>
        <v>51.23401724650609</v>
      </c>
      <c r="R10" s="7">
        <f t="shared" si="9"/>
        <v>29.37853107344633</v>
      </c>
      <c r="S10" s="7">
        <f t="shared" si="9"/>
        <v>0.17841213202497772</v>
      </c>
      <c r="T10" s="7">
        <f t="shared" si="9"/>
        <v>0.44603033006244425</v>
      </c>
      <c r="U10" s="7">
        <f t="shared" si="9"/>
        <v>18.763009217960157</v>
      </c>
      <c r="V10" s="7">
        <f t="shared" si="9"/>
        <v>0</v>
      </c>
      <c r="W10" s="7">
        <f t="shared" si="9"/>
        <v>100</v>
      </c>
      <c r="Z10" s="9">
        <v>1989</v>
      </c>
      <c r="AA10" s="2">
        <v>5317717</v>
      </c>
      <c r="AB10" s="2">
        <v>277145</v>
      </c>
      <c r="AC10" s="2">
        <v>10641</v>
      </c>
      <c r="AD10" s="2">
        <v>134441</v>
      </c>
      <c r="AE10" s="2">
        <v>275541</v>
      </c>
      <c r="AG10">
        <f t="shared" si="10"/>
        <v>6015485</v>
      </c>
      <c r="AJ10" s="9">
        <v>1989</v>
      </c>
      <c r="AK10" s="1">
        <f t="shared" si="11"/>
        <v>32.40112251178466</v>
      </c>
      <c r="AL10" s="1">
        <f t="shared" si="12"/>
        <v>356.49208897869346</v>
      </c>
      <c r="AM10" s="1">
        <f t="shared" si="12"/>
        <v>56.385678037778405</v>
      </c>
      <c r="AN10" s="1">
        <f t="shared" si="12"/>
        <v>11.15731064184289</v>
      </c>
      <c r="AO10" s="1">
        <f t="shared" si="12"/>
        <v>229.00403206782292</v>
      </c>
      <c r="AP10" s="1"/>
      <c r="AQ10" s="1">
        <f t="shared" si="13"/>
        <v>55.90571666291246</v>
      </c>
      <c r="AR10" s="1">
        <f t="shared" si="14"/>
        <v>155.00816645784943</v>
      </c>
    </row>
    <row r="11" spans="1:44" ht="12.75">
      <c r="A11" s="9">
        <v>1990</v>
      </c>
      <c r="B11">
        <v>814</v>
      </c>
      <c r="C11">
        <v>376</v>
      </c>
      <c r="D11">
        <v>4</v>
      </c>
      <c r="E11">
        <v>2</v>
      </c>
      <c r="F11">
        <v>229</v>
      </c>
      <c r="G11" s="2"/>
      <c r="H11" s="2">
        <f t="shared" si="5"/>
        <v>1425</v>
      </c>
      <c r="J11" s="9">
        <v>1990</v>
      </c>
      <c r="K11" s="2">
        <f t="shared" si="6"/>
        <v>814</v>
      </c>
      <c r="L11" s="2">
        <f t="shared" si="6"/>
        <v>376</v>
      </c>
      <c r="M11" s="2">
        <f t="shared" si="1"/>
        <v>235</v>
      </c>
      <c r="N11" s="2">
        <f t="shared" si="7"/>
        <v>1425</v>
      </c>
      <c r="P11" s="9">
        <f t="shared" si="2"/>
        <v>1990</v>
      </c>
      <c r="Q11" s="7">
        <f t="shared" si="8"/>
        <v>57.12280701754386</v>
      </c>
      <c r="R11" s="7">
        <f t="shared" si="9"/>
        <v>26.385964912280702</v>
      </c>
      <c r="S11" s="7">
        <f t="shared" si="9"/>
        <v>0.2807017543859649</v>
      </c>
      <c r="T11" s="7">
        <f t="shared" si="9"/>
        <v>0.14035087719298245</v>
      </c>
      <c r="U11" s="7">
        <f t="shared" si="9"/>
        <v>16.07017543859649</v>
      </c>
      <c r="V11" s="7">
        <f t="shared" si="9"/>
        <v>0</v>
      </c>
      <c r="W11" s="7">
        <f t="shared" si="9"/>
        <v>100</v>
      </c>
      <c r="Z11" s="9">
        <v>1990</v>
      </c>
      <c r="AA11" s="2">
        <v>5296952</v>
      </c>
      <c r="AB11" s="2">
        <v>279480</v>
      </c>
      <c r="AC11" s="2">
        <v>10684</v>
      </c>
      <c r="AD11" s="2">
        <v>142593</v>
      </c>
      <c r="AE11" s="2">
        <v>288955</v>
      </c>
      <c r="AG11">
        <f t="shared" si="10"/>
        <v>6018664</v>
      </c>
      <c r="AJ11" s="9">
        <v>1990</v>
      </c>
      <c r="AK11" s="1">
        <f t="shared" si="11"/>
        <v>15.367328229517655</v>
      </c>
      <c r="AL11" s="1">
        <f t="shared" si="12"/>
        <v>134.53556605123802</v>
      </c>
      <c r="AM11" s="1">
        <f t="shared" si="12"/>
        <v>37.43916136278548</v>
      </c>
      <c r="AN11" s="1">
        <f t="shared" si="12"/>
        <v>1.402593395187702</v>
      </c>
      <c r="AO11" s="1">
        <f t="shared" si="12"/>
        <v>79.25109446107525</v>
      </c>
      <c r="AP11" s="1"/>
      <c r="AQ11" s="1">
        <f t="shared" si="13"/>
        <v>23.676350764887356</v>
      </c>
      <c r="AR11" s="1">
        <f t="shared" si="14"/>
        <v>53.13952857323758</v>
      </c>
    </row>
    <row r="12" spans="1:44" ht="12.75">
      <c r="A12" s="9">
        <v>1991</v>
      </c>
      <c r="G12" s="2"/>
      <c r="H12" s="2"/>
      <c r="J12" s="9">
        <v>1991</v>
      </c>
      <c r="K12" s="2"/>
      <c r="L12" s="2"/>
      <c r="M12" s="2"/>
      <c r="N12" s="2"/>
      <c r="P12" s="9">
        <f t="shared" si="2"/>
        <v>1991</v>
      </c>
      <c r="Q12" s="7"/>
      <c r="R12" s="7"/>
      <c r="S12" s="7"/>
      <c r="T12" s="7"/>
      <c r="U12" s="7"/>
      <c r="V12" s="7"/>
      <c r="W12" s="7"/>
      <c r="Z12" s="9">
        <v>1991</v>
      </c>
      <c r="AA12" s="2"/>
      <c r="AB12" s="2"/>
      <c r="AC12" s="2"/>
      <c r="AD12" s="2"/>
      <c r="AE12" s="2"/>
      <c r="AJ12" s="9">
        <v>1991</v>
      </c>
      <c r="AK12" s="1"/>
      <c r="AL12" s="1"/>
      <c r="AM12" s="1"/>
      <c r="AN12" s="1"/>
      <c r="AO12" s="1"/>
      <c r="AP12" s="1"/>
      <c r="AQ12" s="1"/>
      <c r="AR12" s="1"/>
    </row>
    <row r="13" spans="1:44" ht="12.75">
      <c r="A13" s="9">
        <v>1992</v>
      </c>
      <c r="B13">
        <v>2050</v>
      </c>
      <c r="C13">
        <v>1247</v>
      </c>
      <c r="D13">
        <v>10</v>
      </c>
      <c r="E13">
        <v>29</v>
      </c>
      <c r="F13">
        <v>908</v>
      </c>
      <c r="G13" s="2"/>
      <c r="H13" s="2">
        <f t="shared" si="5"/>
        <v>4244</v>
      </c>
      <c r="J13" s="9">
        <v>1992</v>
      </c>
      <c r="K13" s="2">
        <f t="shared" si="6"/>
        <v>2050</v>
      </c>
      <c r="L13" s="2">
        <f t="shared" si="6"/>
        <v>1247</v>
      </c>
      <c r="M13" s="2">
        <f t="shared" si="1"/>
        <v>947</v>
      </c>
      <c r="N13" s="2">
        <f t="shared" si="7"/>
        <v>4244</v>
      </c>
      <c r="P13" s="9">
        <f t="shared" si="2"/>
        <v>1992</v>
      </c>
      <c r="Q13" s="7">
        <f t="shared" si="8"/>
        <v>48.30348727615457</v>
      </c>
      <c r="R13" s="7">
        <f t="shared" si="9"/>
        <v>29.382657869934025</v>
      </c>
      <c r="S13" s="7">
        <f t="shared" si="9"/>
        <v>0.23562676720075398</v>
      </c>
      <c r="T13" s="7">
        <f t="shared" si="9"/>
        <v>0.6833176248821866</v>
      </c>
      <c r="U13" s="7">
        <f t="shared" si="9"/>
        <v>21.394910461828466</v>
      </c>
      <c r="V13" s="7">
        <f t="shared" si="9"/>
        <v>0</v>
      </c>
      <c r="W13" s="7">
        <f t="shared" si="9"/>
        <v>100</v>
      </c>
      <c r="Z13" s="9">
        <v>1992</v>
      </c>
      <c r="AA13" s="2">
        <v>5224936</v>
      </c>
      <c r="AB13" s="2">
        <v>292211</v>
      </c>
      <c r="AC13" s="2">
        <v>10903</v>
      </c>
      <c r="AD13" s="2">
        <v>159168</v>
      </c>
      <c r="AE13" s="2">
        <v>306256</v>
      </c>
      <c r="AG13">
        <f t="shared" si="10"/>
        <v>5993474</v>
      </c>
      <c r="AJ13" s="9">
        <v>1992</v>
      </c>
      <c r="AK13" s="1">
        <f t="shared" si="11"/>
        <v>39.234930341730504</v>
      </c>
      <c r="AL13" s="1">
        <f t="shared" si="12"/>
        <v>426.7464263836748</v>
      </c>
      <c r="AM13" s="1">
        <f t="shared" si="12"/>
        <v>91.71787581399614</v>
      </c>
      <c r="AN13" s="1">
        <f t="shared" si="12"/>
        <v>18.219742661841575</v>
      </c>
      <c r="AO13" s="1">
        <f t="shared" si="12"/>
        <v>296.4839872524946</v>
      </c>
      <c r="AP13" s="1"/>
      <c r="AQ13" s="1">
        <f t="shared" si="13"/>
        <v>70.81035139219757</v>
      </c>
      <c r="AR13" s="1">
        <f t="shared" si="14"/>
        <v>198.81300031281032</v>
      </c>
    </row>
    <row r="14" spans="1:44" ht="12.75">
      <c r="A14" s="9">
        <v>1993</v>
      </c>
      <c r="B14">
        <v>2321</v>
      </c>
      <c r="C14">
        <v>1393</v>
      </c>
      <c r="D14">
        <v>4</v>
      </c>
      <c r="E14">
        <v>20</v>
      </c>
      <c r="F14">
        <v>1001</v>
      </c>
      <c r="H14" s="2">
        <f t="shared" si="5"/>
        <v>4739</v>
      </c>
      <c r="J14" s="9">
        <v>1993</v>
      </c>
      <c r="K14" s="2">
        <f t="shared" si="6"/>
        <v>2321</v>
      </c>
      <c r="L14" s="2">
        <f t="shared" si="6"/>
        <v>1393</v>
      </c>
      <c r="M14" s="2">
        <f t="shared" si="1"/>
        <v>1025</v>
      </c>
      <c r="N14" s="2">
        <f t="shared" si="7"/>
        <v>4739</v>
      </c>
      <c r="P14" s="9">
        <f t="shared" si="2"/>
        <v>1993</v>
      </c>
      <c r="Q14" s="7">
        <f t="shared" si="8"/>
        <v>48.97657733699093</v>
      </c>
      <c r="R14" s="7">
        <f t="shared" si="9"/>
        <v>29.394387001477106</v>
      </c>
      <c r="S14" s="7">
        <f t="shared" si="9"/>
        <v>0.0844059928254906</v>
      </c>
      <c r="T14" s="7">
        <f t="shared" si="9"/>
        <v>0.42202996412745303</v>
      </c>
      <c r="U14" s="7">
        <f t="shared" si="9"/>
        <v>21.122599704579027</v>
      </c>
      <c r="V14" s="7">
        <f t="shared" si="9"/>
        <v>0</v>
      </c>
      <c r="W14" s="7">
        <f t="shared" si="9"/>
        <v>100</v>
      </c>
      <c r="Z14" s="9">
        <v>1993</v>
      </c>
      <c r="AA14" s="2">
        <v>5215835</v>
      </c>
      <c r="AB14" s="2">
        <v>298584</v>
      </c>
      <c r="AC14" s="2">
        <v>10955</v>
      </c>
      <c r="AD14" s="2">
        <v>168868</v>
      </c>
      <c r="AE14" s="2">
        <v>316642</v>
      </c>
      <c r="AG14">
        <f t="shared" si="10"/>
        <v>6010884</v>
      </c>
      <c r="AJ14" s="9">
        <v>1993</v>
      </c>
      <c r="AK14" s="1">
        <f t="shared" si="11"/>
        <v>44.49910704613931</v>
      </c>
      <c r="AL14" s="1">
        <f t="shared" si="12"/>
        <v>466.53538032848377</v>
      </c>
      <c r="AM14" s="1">
        <f t="shared" si="12"/>
        <v>36.513007759014144</v>
      </c>
      <c r="AN14" s="1">
        <f t="shared" si="12"/>
        <v>11.843570125778715</v>
      </c>
      <c r="AO14" s="1">
        <f t="shared" si="12"/>
        <v>316.1298880123294</v>
      </c>
      <c r="AP14" s="1"/>
      <c r="AQ14" s="1">
        <f t="shared" si="13"/>
        <v>78.84031699829842</v>
      </c>
      <c r="AR14" s="1">
        <f t="shared" si="14"/>
        <v>206.45966986595226</v>
      </c>
    </row>
    <row r="15" spans="1:44" ht="12.75">
      <c r="A15" s="9">
        <v>1994</v>
      </c>
      <c r="B15">
        <v>2109</v>
      </c>
      <c r="C15">
        <v>1310</v>
      </c>
      <c r="D15">
        <v>5</v>
      </c>
      <c r="E15">
        <v>26</v>
      </c>
      <c r="F15">
        <v>1015</v>
      </c>
      <c r="H15" s="2">
        <f t="shared" si="5"/>
        <v>4465</v>
      </c>
      <c r="J15" s="9">
        <v>1994</v>
      </c>
      <c r="K15" s="2">
        <f t="shared" si="6"/>
        <v>2109</v>
      </c>
      <c r="L15" s="2">
        <f t="shared" si="6"/>
        <v>1310</v>
      </c>
      <c r="M15" s="2">
        <f t="shared" si="1"/>
        <v>1046</v>
      </c>
      <c r="N15" s="2">
        <f t="shared" si="7"/>
        <v>4465</v>
      </c>
      <c r="P15" s="9">
        <f t="shared" si="2"/>
        <v>1994</v>
      </c>
      <c r="Q15" s="7">
        <f t="shared" si="8"/>
        <v>47.23404255319149</v>
      </c>
      <c r="R15" s="7">
        <f t="shared" si="9"/>
        <v>29.339305711086226</v>
      </c>
      <c r="S15" s="7">
        <f t="shared" si="9"/>
        <v>0.11198208286674133</v>
      </c>
      <c r="T15" s="7">
        <f t="shared" si="9"/>
        <v>0.5823068309070548</v>
      </c>
      <c r="U15" s="7">
        <f t="shared" si="9"/>
        <v>22.732362821948488</v>
      </c>
      <c r="V15" s="7">
        <f t="shared" si="9"/>
        <v>0</v>
      </c>
      <c r="W15" s="7">
        <f t="shared" si="9"/>
        <v>100</v>
      </c>
      <c r="Z15" s="9">
        <v>1994</v>
      </c>
      <c r="AA15" s="2">
        <v>5213703</v>
      </c>
      <c r="AB15" s="2">
        <v>303107</v>
      </c>
      <c r="AC15" s="2">
        <v>11002</v>
      </c>
      <c r="AD15" s="2">
        <v>177308</v>
      </c>
      <c r="AE15" s="2">
        <v>326232</v>
      </c>
      <c r="AG15">
        <f t="shared" si="10"/>
        <v>6031352</v>
      </c>
      <c r="AJ15" s="9">
        <v>1994</v>
      </c>
      <c r="AK15" s="1">
        <f t="shared" si="11"/>
        <v>40.45109589096272</v>
      </c>
      <c r="AL15" s="1">
        <f t="shared" si="12"/>
        <v>432.1906125559621</v>
      </c>
      <c r="AM15" s="1">
        <f t="shared" si="12"/>
        <v>45.44628249409198</v>
      </c>
      <c r="AN15" s="1">
        <f t="shared" si="12"/>
        <v>14.663748956617864</v>
      </c>
      <c r="AO15" s="1">
        <f t="shared" si="12"/>
        <v>311.12827680914194</v>
      </c>
      <c r="AP15" s="1"/>
      <c r="AQ15" s="1">
        <f t="shared" si="13"/>
        <v>74.02983609645068</v>
      </c>
      <c r="AR15" s="1">
        <f t="shared" si="14"/>
        <v>203.28758390957395</v>
      </c>
    </row>
    <row r="16" spans="1:44" ht="12.75">
      <c r="A16" s="9">
        <v>1995</v>
      </c>
      <c r="B16">
        <v>1090</v>
      </c>
      <c r="C16">
        <v>695</v>
      </c>
      <c r="D16">
        <v>6</v>
      </c>
      <c r="E16">
        <v>36</v>
      </c>
      <c r="F16">
        <v>635</v>
      </c>
      <c r="G16" s="2"/>
      <c r="H16" s="2">
        <f t="shared" si="5"/>
        <v>2462</v>
      </c>
      <c r="J16" s="9">
        <v>1995</v>
      </c>
      <c r="K16" s="2">
        <f t="shared" si="6"/>
        <v>1090</v>
      </c>
      <c r="L16" s="2">
        <f t="shared" si="6"/>
        <v>695</v>
      </c>
      <c r="M16" s="2">
        <f t="shared" si="1"/>
        <v>677</v>
      </c>
      <c r="N16" s="2">
        <f t="shared" si="7"/>
        <v>2462</v>
      </c>
      <c r="P16" s="9">
        <f t="shared" si="2"/>
        <v>1995</v>
      </c>
      <c r="Q16" s="7">
        <f t="shared" si="8"/>
        <v>44.272948822095856</v>
      </c>
      <c r="R16" s="7">
        <f t="shared" si="9"/>
        <v>28.229082047116165</v>
      </c>
      <c r="S16" s="7">
        <f t="shared" si="9"/>
        <v>0.2437043054427295</v>
      </c>
      <c r="T16" s="7">
        <f t="shared" si="9"/>
        <v>1.462225832656377</v>
      </c>
      <c r="U16" s="7">
        <f t="shared" si="9"/>
        <v>25.79203899268887</v>
      </c>
      <c r="V16" s="7">
        <f t="shared" si="9"/>
        <v>0</v>
      </c>
      <c r="W16" s="7">
        <f t="shared" si="9"/>
        <v>100</v>
      </c>
      <c r="Z16" s="9">
        <v>1995</v>
      </c>
      <c r="AA16" s="2">
        <v>5219892</v>
      </c>
      <c r="AB16" s="2">
        <v>306930</v>
      </c>
      <c r="AC16" s="2">
        <v>11139</v>
      </c>
      <c r="AD16" s="2">
        <v>186107</v>
      </c>
      <c r="AE16" s="2">
        <v>338267</v>
      </c>
      <c r="AG16">
        <f t="shared" si="10"/>
        <v>6062335</v>
      </c>
      <c r="AJ16" s="9">
        <v>1995</v>
      </c>
      <c r="AK16" s="1">
        <f t="shared" si="11"/>
        <v>20.881658087945112</v>
      </c>
      <c r="AL16" s="1">
        <f t="shared" si="12"/>
        <v>226.43599517805364</v>
      </c>
      <c r="AM16" s="1">
        <f t="shared" si="12"/>
        <v>53.86479935362241</v>
      </c>
      <c r="AN16" s="1">
        <f t="shared" si="12"/>
        <v>19.34371087600144</v>
      </c>
      <c r="AO16" s="1">
        <f t="shared" si="12"/>
        <v>187.7215335814608</v>
      </c>
      <c r="AP16" s="1"/>
      <c r="AQ16" s="1">
        <f t="shared" si="13"/>
        <v>40.61141457870606</v>
      </c>
      <c r="AR16" s="1">
        <f t="shared" si="14"/>
        <v>126.4208338546403</v>
      </c>
    </row>
    <row r="17" spans="1:44" ht="12.75">
      <c r="A17" s="9">
        <v>1996</v>
      </c>
      <c r="G17" s="2"/>
      <c r="H17" s="2"/>
      <c r="J17" s="9">
        <v>1996</v>
      </c>
      <c r="K17" s="2"/>
      <c r="L17" s="2"/>
      <c r="M17" s="2"/>
      <c r="N17" s="2"/>
      <c r="P17" s="9">
        <f t="shared" si="2"/>
        <v>1996</v>
      </c>
      <c r="Q17" s="7"/>
      <c r="R17" s="7"/>
      <c r="S17" s="7"/>
      <c r="T17" s="7"/>
      <c r="U17" s="7"/>
      <c r="V17" s="7"/>
      <c r="W17" s="7"/>
      <c r="Z17" s="9">
        <v>1996</v>
      </c>
      <c r="AA17" s="2"/>
      <c r="AB17" s="2"/>
      <c r="AC17" s="2"/>
      <c r="AD17" s="2"/>
      <c r="AE17" s="2"/>
      <c r="AJ17" s="9">
        <v>1996</v>
      </c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9">
        <v>1997</v>
      </c>
      <c r="G18" s="2"/>
      <c r="H18" s="2"/>
      <c r="J18" s="9">
        <v>1997</v>
      </c>
      <c r="K18" s="2"/>
      <c r="L18" s="2"/>
      <c r="M18" s="2"/>
      <c r="N18" s="2"/>
      <c r="P18" s="9">
        <f t="shared" si="2"/>
        <v>1997</v>
      </c>
      <c r="Q18" s="7"/>
      <c r="R18" s="7"/>
      <c r="S18" s="7"/>
      <c r="T18" s="7"/>
      <c r="U18" s="7"/>
      <c r="V18" s="7"/>
      <c r="W18" s="7"/>
      <c r="Z18" s="9">
        <v>1997</v>
      </c>
      <c r="AA18" s="2"/>
      <c r="AB18" s="2"/>
      <c r="AC18" s="2"/>
      <c r="AD18" s="2"/>
      <c r="AE18" s="2"/>
      <c r="AJ18" s="9">
        <v>1997</v>
      </c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9">
        <v>1998</v>
      </c>
      <c r="G19" s="2"/>
      <c r="H19" s="2"/>
      <c r="J19" s="9">
        <v>1998</v>
      </c>
      <c r="K19" s="2"/>
      <c r="L19" s="2"/>
      <c r="M19" s="2"/>
      <c r="N19" s="2"/>
      <c r="P19" s="9">
        <f t="shared" si="2"/>
        <v>1998</v>
      </c>
      <c r="Q19" s="7"/>
      <c r="R19" s="7"/>
      <c r="S19" s="7"/>
      <c r="T19" s="7"/>
      <c r="U19" s="7"/>
      <c r="V19" s="7"/>
      <c r="W19" s="7"/>
      <c r="Z19" s="9">
        <v>1998</v>
      </c>
      <c r="AA19" s="2"/>
      <c r="AB19" s="2"/>
      <c r="AC19" s="2"/>
      <c r="AD19" s="2"/>
      <c r="AE19" s="2"/>
      <c r="AJ19" s="9">
        <v>1998</v>
      </c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9">
        <v>1999</v>
      </c>
      <c r="G20" s="2"/>
      <c r="H20" s="2"/>
      <c r="J20" s="9">
        <v>1999</v>
      </c>
      <c r="K20" s="2"/>
      <c r="L20" s="2"/>
      <c r="M20" s="2"/>
      <c r="N20" s="2"/>
      <c r="P20" s="9">
        <f t="shared" si="2"/>
        <v>1999</v>
      </c>
      <c r="Q20" s="7"/>
      <c r="R20" s="7"/>
      <c r="S20" s="7"/>
      <c r="T20" s="7"/>
      <c r="U20" s="7"/>
      <c r="V20" s="7"/>
      <c r="W20" s="7"/>
      <c r="Z20" s="9">
        <v>1999</v>
      </c>
      <c r="AA20" s="2"/>
      <c r="AB20" s="2"/>
      <c r="AC20" s="2"/>
      <c r="AD20" s="2"/>
      <c r="AE20" s="2"/>
      <c r="AJ20" s="9">
        <v>1999</v>
      </c>
      <c r="AK20" s="1"/>
      <c r="AL20" s="1"/>
      <c r="AM20" s="1"/>
      <c r="AN20" s="1"/>
      <c r="AO20" s="1"/>
      <c r="AP20" s="1"/>
      <c r="AQ20" s="1"/>
      <c r="AR20" s="1"/>
    </row>
    <row r="21" spans="1:23" s="4" customFormat="1" ht="12.75">
      <c r="A21" s="13" t="s">
        <v>29</v>
      </c>
      <c r="B21" s="21">
        <f aca="true" t="shared" si="15" ref="B21:G21">SUM(B4:B20)</f>
        <v>23258</v>
      </c>
      <c r="C21" s="21">
        <f t="shared" si="15"/>
        <v>11380</v>
      </c>
      <c r="D21" s="21">
        <f t="shared" si="15"/>
        <v>88</v>
      </c>
      <c r="E21" s="21">
        <f t="shared" si="15"/>
        <v>177</v>
      </c>
      <c r="F21" s="21">
        <f t="shared" si="15"/>
        <v>7206</v>
      </c>
      <c r="G21" s="21">
        <f t="shared" si="15"/>
        <v>0</v>
      </c>
      <c r="H21" s="21">
        <f t="shared" si="5"/>
        <v>42109</v>
      </c>
      <c r="J21" s="13" t="s">
        <v>29</v>
      </c>
      <c r="K21" s="21">
        <f t="shared" si="6"/>
        <v>23258</v>
      </c>
      <c r="L21" s="21">
        <f t="shared" si="6"/>
        <v>11380</v>
      </c>
      <c r="M21" s="21">
        <f t="shared" si="1"/>
        <v>7471</v>
      </c>
      <c r="N21" s="21">
        <f t="shared" si="7"/>
        <v>42109</v>
      </c>
      <c r="P21" s="13" t="str">
        <f t="shared" si="2"/>
        <v>Total</v>
      </c>
      <c r="Q21" s="22">
        <f t="shared" si="8"/>
        <v>55.23284808473248</v>
      </c>
      <c r="R21" s="22">
        <f aca="true" t="shared" si="16" ref="R21:W21">(C21/$H21)*100</f>
        <v>27.025101522239904</v>
      </c>
      <c r="S21" s="22">
        <f t="shared" si="16"/>
        <v>0.20898145289605546</v>
      </c>
      <c r="T21" s="22">
        <f t="shared" si="16"/>
        <v>0.42033769502956614</v>
      </c>
      <c r="U21" s="22">
        <f t="shared" si="16"/>
        <v>17.112731245101998</v>
      </c>
      <c r="V21" s="22">
        <f t="shared" si="16"/>
        <v>0</v>
      </c>
      <c r="W21" s="22">
        <f t="shared" si="16"/>
        <v>100</v>
      </c>
    </row>
    <row r="23" spans="1:44" ht="12.75">
      <c r="A23" s="30" t="str">
        <f>CONCATENATE("New Admissions, All Races: ",$A$1)</f>
        <v>New Admissions, All Races: MASSACHUSETTS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MASSACHUSETTS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MASSACHUSETTS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MASSACHUSETTS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MASSACHUSETTS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41</v>
      </c>
      <c r="B24" s="19" t="s">
        <v>27</v>
      </c>
      <c r="C24" s="19" t="s">
        <v>28</v>
      </c>
      <c r="D24" s="19" t="s">
        <v>44</v>
      </c>
      <c r="E24" s="19" t="s">
        <v>45</v>
      </c>
      <c r="F24" s="19" t="s">
        <v>42</v>
      </c>
      <c r="G24" s="19" t="s">
        <v>43</v>
      </c>
      <c r="H24" s="19" t="s">
        <v>29</v>
      </c>
      <c r="J24" s="20" t="s">
        <v>41</v>
      </c>
      <c r="K24" s="19" t="s">
        <v>27</v>
      </c>
      <c r="L24" s="19" t="s">
        <v>28</v>
      </c>
      <c r="M24" s="19" t="s">
        <v>46</v>
      </c>
      <c r="N24" s="19" t="s">
        <v>29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41</v>
      </c>
      <c r="AA24" s="19" t="s">
        <v>27</v>
      </c>
      <c r="AB24" s="19" t="s">
        <v>28</v>
      </c>
      <c r="AC24" s="19" t="s">
        <v>44</v>
      </c>
      <c r="AD24" s="19" t="s">
        <v>45</v>
      </c>
      <c r="AE24" s="19" t="s">
        <v>42</v>
      </c>
      <c r="AF24" s="19" t="s">
        <v>43</v>
      </c>
      <c r="AG24" s="19" t="s">
        <v>29</v>
      </c>
      <c r="AJ24" s="20" t="s">
        <v>41</v>
      </c>
      <c r="AK24" s="19" t="s">
        <v>27</v>
      </c>
      <c r="AL24" s="19" t="s">
        <v>28</v>
      </c>
      <c r="AM24" s="19" t="s">
        <v>44</v>
      </c>
      <c r="AN24" s="19" t="s">
        <v>45</v>
      </c>
      <c r="AO24" s="19" t="s">
        <v>42</v>
      </c>
      <c r="AP24" s="19" t="s">
        <v>43</v>
      </c>
      <c r="AQ24" s="19" t="s">
        <v>29</v>
      </c>
      <c r="AR24" s="19" t="s">
        <v>46</v>
      </c>
    </row>
    <row r="25" spans="1:44" ht="12.75">
      <c r="A25" s="9">
        <v>1983</v>
      </c>
      <c r="B25">
        <v>1066</v>
      </c>
      <c r="C25">
        <v>414</v>
      </c>
      <c r="D25">
        <v>4</v>
      </c>
      <c r="E25">
        <v>2</v>
      </c>
      <c r="F25">
        <v>156</v>
      </c>
      <c r="G25" s="2"/>
      <c r="H25" s="2">
        <f>SUM(B25:G25)</f>
        <v>1642</v>
      </c>
      <c r="J25" s="9">
        <v>1983</v>
      </c>
      <c r="K25" s="2">
        <f>B25</f>
        <v>1066</v>
      </c>
      <c r="L25" s="2">
        <f>C25</f>
        <v>414</v>
      </c>
      <c r="M25" s="2">
        <f aca="true" t="shared" si="18" ref="M25:M42">N25-K25-L25</f>
        <v>162</v>
      </c>
      <c r="N25" s="2">
        <f>H25</f>
        <v>1642</v>
      </c>
      <c r="P25" s="9">
        <f aca="true" t="shared" si="19" ref="P25:P42">A25</f>
        <v>1983</v>
      </c>
      <c r="Q25" s="2">
        <f aca="true" t="shared" si="20" ref="Q25:W28">(B25/$H25)*100</f>
        <v>64.92082825822169</v>
      </c>
      <c r="R25" s="2">
        <f t="shared" si="20"/>
        <v>25.213154689403165</v>
      </c>
      <c r="S25" s="1">
        <f t="shared" si="20"/>
        <v>0.24360535931790497</v>
      </c>
      <c r="T25" s="1">
        <f t="shared" si="20"/>
        <v>0.12180267965895249</v>
      </c>
      <c r="U25" s="1">
        <f t="shared" si="20"/>
        <v>9.500609013398295</v>
      </c>
      <c r="V25" s="1">
        <f t="shared" si="20"/>
        <v>0</v>
      </c>
      <c r="W25" s="2">
        <f t="shared" si="20"/>
        <v>100</v>
      </c>
      <c r="Z25" s="9">
        <v>1983</v>
      </c>
      <c r="AA25" s="2">
        <f>AA4</f>
        <v>5281662</v>
      </c>
      <c r="AB25" s="2">
        <f>AB4</f>
        <v>244392</v>
      </c>
      <c r="AC25" s="1">
        <f>AC4</f>
        <v>8920</v>
      </c>
      <c r="AD25" s="1">
        <f>AD4</f>
        <v>81120</v>
      </c>
      <c r="AE25" s="1">
        <f>AE4</f>
        <v>183319</v>
      </c>
      <c r="AF25" s="1"/>
      <c r="AG25" s="2">
        <f aca="true" t="shared" si="21" ref="AG25:AG37">AG4</f>
        <v>5799413</v>
      </c>
      <c r="AJ25" s="9">
        <v>1983</v>
      </c>
      <c r="AK25" s="1">
        <f aca="true" t="shared" si="22" ref="AK25:AO28">(B25/AA25)*100000</f>
        <v>20.18304086857508</v>
      </c>
      <c r="AL25" s="1">
        <f t="shared" si="22"/>
        <v>169.39998035942259</v>
      </c>
      <c r="AM25" s="1">
        <f t="shared" si="22"/>
        <v>44.84304932735426</v>
      </c>
      <c r="AN25" s="1">
        <f t="shared" si="22"/>
        <v>2.4654832347140037</v>
      </c>
      <c r="AO25" s="1">
        <f t="shared" si="22"/>
        <v>85.09756217304262</v>
      </c>
      <c r="AP25" s="1"/>
      <c r="AQ25" s="1">
        <f>(H25/AG25)*100000</f>
        <v>28.313210319734083</v>
      </c>
      <c r="AR25" s="1">
        <f>(SUM(D25:F25)/SUM(AC25:AE25))*100000</f>
        <v>59.26272776824615</v>
      </c>
    </row>
    <row r="26" spans="1:44" ht="12.75">
      <c r="A26" s="9">
        <v>1984</v>
      </c>
      <c r="B26">
        <v>1040</v>
      </c>
      <c r="C26">
        <v>410</v>
      </c>
      <c r="D26">
        <v>4</v>
      </c>
      <c r="E26">
        <v>2</v>
      </c>
      <c r="F26">
        <v>183</v>
      </c>
      <c r="G26" s="2"/>
      <c r="H26" s="2">
        <f aca="true" t="shared" si="23" ref="H26:H42">SUM(B26:G26)</f>
        <v>1639</v>
      </c>
      <c r="J26" s="9">
        <v>1984</v>
      </c>
      <c r="K26" s="2">
        <f aca="true" t="shared" si="24" ref="K26:L37">B26</f>
        <v>1040</v>
      </c>
      <c r="L26" s="2">
        <f t="shared" si="24"/>
        <v>410</v>
      </c>
      <c r="M26" s="2">
        <f t="shared" si="18"/>
        <v>189</v>
      </c>
      <c r="N26" s="2">
        <f aca="true" t="shared" si="25" ref="N26:N37">H26</f>
        <v>1639</v>
      </c>
      <c r="P26" s="9">
        <f t="shared" si="19"/>
        <v>1984</v>
      </c>
      <c r="Q26" s="2">
        <f t="shared" si="20"/>
        <v>63.453325198291644</v>
      </c>
      <c r="R26" s="2">
        <f t="shared" si="20"/>
        <v>25.015253203172666</v>
      </c>
      <c r="S26" s="1">
        <f t="shared" si="20"/>
        <v>0.24405125076266015</v>
      </c>
      <c r="T26" s="1">
        <f t="shared" si="20"/>
        <v>0.12202562538133008</v>
      </c>
      <c r="U26" s="1">
        <f t="shared" si="20"/>
        <v>11.165344722391703</v>
      </c>
      <c r="V26" s="1">
        <f t="shared" si="20"/>
        <v>0</v>
      </c>
      <c r="W26" s="2">
        <f t="shared" si="20"/>
        <v>100</v>
      </c>
      <c r="Z26" s="9">
        <v>1984</v>
      </c>
      <c r="AA26" s="2">
        <f aca="true" t="shared" si="26" ref="AA26:AE37">AA5</f>
        <v>5293851</v>
      </c>
      <c r="AB26" s="2">
        <f t="shared" si="26"/>
        <v>250075</v>
      </c>
      <c r="AC26" s="1">
        <f t="shared" si="26"/>
        <v>9358</v>
      </c>
      <c r="AD26" s="1">
        <f t="shared" si="26"/>
        <v>89791</v>
      </c>
      <c r="AE26" s="1">
        <f t="shared" si="26"/>
        <v>197705</v>
      </c>
      <c r="AF26" s="1"/>
      <c r="AG26" s="2">
        <f t="shared" si="21"/>
        <v>5840780</v>
      </c>
      <c r="AJ26" s="9">
        <v>1984</v>
      </c>
      <c r="AK26" s="1">
        <f t="shared" si="22"/>
        <v>19.64543391946619</v>
      </c>
      <c r="AL26" s="1">
        <f t="shared" si="22"/>
        <v>163.95081475557333</v>
      </c>
      <c r="AM26" s="1">
        <f t="shared" si="22"/>
        <v>42.744176106005554</v>
      </c>
      <c r="AN26" s="1">
        <f t="shared" si="22"/>
        <v>2.2273947277566792</v>
      </c>
      <c r="AO26" s="1">
        <f t="shared" si="22"/>
        <v>92.562150679042</v>
      </c>
      <c r="AP26" s="1"/>
      <c r="AQ26" s="1">
        <f>(H26/AG26)*100000</f>
        <v>28.061320577046217</v>
      </c>
      <c r="AR26" s="1">
        <f>(SUM(D26:F26)/SUM(AC26:AE26))*100000</f>
        <v>63.66766154405869</v>
      </c>
    </row>
    <row r="27" spans="1:44" ht="12.75">
      <c r="A27" s="9">
        <v>1985</v>
      </c>
      <c r="B27">
        <v>1173</v>
      </c>
      <c r="C27">
        <v>490</v>
      </c>
      <c r="D27">
        <v>6</v>
      </c>
      <c r="E27">
        <v>4</v>
      </c>
      <c r="F27">
        <v>280</v>
      </c>
      <c r="G27" s="2"/>
      <c r="H27" s="2">
        <f t="shared" si="23"/>
        <v>1953</v>
      </c>
      <c r="J27" s="9">
        <v>1985</v>
      </c>
      <c r="K27" s="2">
        <f t="shared" si="24"/>
        <v>1173</v>
      </c>
      <c r="L27" s="2">
        <f t="shared" si="24"/>
        <v>490</v>
      </c>
      <c r="M27" s="2">
        <f t="shared" si="18"/>
        <v>290</v>
      </c>
      <c r="N27" s="2">
        <f t="shared" si="25"/>
        <v>1953</v>
      </c>
      <c r="P27" s="9">
        <f t="shared" si="19"/>
        <v>1985</v>
      </c>
      <c r="Q27" s="2">
        <f t="shared" si="20"/>
        <v>60.06144393241167</v>
      </c>
      <c r="R27" s="2">
        <f t="shared" si="20"/>
        <v>25.089605734767023</v>
      </c>
      <c r="S27" s="1">
        <f t="shared" si="20"/>
        <v>0.30721966205837176</v>
      </c>
      <c r="T27" s="1">
        <f t="shared" si="20"/>
        <v>0.2048131080389145</v>
      </c>
      <c r="U27" s="1">
        <f t="shared" si="20"/>
        <v>14.336917562724013</v>
      </c>
      <c r="V27" s="1">
        <f t="shared" si="20"/>
        <v>0</v>
      </c>
      <c r="W27" s="2">
        <f t="shared" si="20"/>
        <v>100</v>
      </c>
      <c r="Z27" s="9">
        <v>1985</v>
      </c>
      <c r="AA27" s="2">
        <f t="shared" si="26"/>
        <v>5303976</v>
      </c>
      <c r="AB27" s="2">
        <f t="shared" si="26"/>
        <v>256241</v>
      </c>
      <c r="AC27" s="1">
        <f t="shared" si="26"/>
        <v>9735</v>
      </c>
      <c r="AD27" s="1">
        <f t="shared" si="26"/>
        <v>98707</v>
      </c>
      <c r="AE27" s="1">
        <f t="shared" si="26"/>
        <v>212090</v>
      </c>
      <c r="AF27" s="1"/>
      <c r="AG27" s="2">
        <f t="shared" si="21"/>
        <v>5880749</v>
      </c>
      <c r="AJ27" s="9">
        <v>1985</v>
      </c>
      <c r="AK27" s="1">
        <f t="shared" si="22"/>
        <v>22.115484685451065</v>
      </c>
      <c r="AL27" s="1">
        <f t="shared" si="22"/>
        <v>191.22622843338888</v>
      </c>
      <c r="AM27" s="1">
        <f t="shared" si="22"/>
        <v>61.633281972265024</v>
      </c>
      <c r="AN27" s="1">
        <f t="shared" si="22"/>
        <v>4.052397499670742</v>
      </c>
      <c r="AO27" s="1">
        <f t="shared" si="22"/>
        <v>132.01942571549813</v>
      </c>
      <c r="AP27" s="1"/>
      <c r="AQ27" s="1">
        <f>(H27/AG27)*100000</f>
        <v>33.21005538580205</v>
      </c>
      <c r="AR27" s="1">
        <f>(SUM(D27:F27)/SUM(AC27:AE27))*100000</f>
        <v>90.47458600077371</v>
      </c>
    </row>
    <row r="28" spans="1:44" ht="12.75">
      <c r="A28" s="9">
        <v>1986</v>
      </c>
      <c r="B28">
        <v>1222</v>
      </c>
      <c r="C28">
        <v>462</v>
      </c>
      <c r="D28">
        <v>3</v>
      </c>
      <c r="E28">
        <v>8</v>
      </c>
      <c r="F28">
        <v>355</v>
      </c>
      <c r="G28" s="2"/>
      <c r="H28" s="2">
        <f t="shared" si="23"/>
        <v>2050</v>
      </c>
      <c r="J28" s="9">
        <v>1986</v>
      </c>
      <c r="K28" s="2">
        <f t="shared" si="24"/>
        <v>1222</v>
      </c>
      <c r="L28" s="2">
        <f t="shared" si="24"/>
        <v>462</v>
      </c>
      <c r="M28" s="2">
        <f t="shared" si="18"/>
        <v>366</v>
      </c>
      <c r="N28" s="2">
        <f t="shared" si="25"/>
        <v>2050</v>
      </c>
      <c r="P28" s="9">
        <f t="shared" si="19"/>
        <v>1986</v>
      </c>
      <c r="Q28" s="2">
        <f t="shared" si="20"/>
        <v>59.609756097560975</v>
      </c>
      <c r="R28" s="2">
        <f t="shared" si="20"/>
        <v>22.53658536585366</v>
      </c>
      <c r="S28" s="1">
        <f t="shared" si="20"/>
        <v>0.14634146341463414</v>
      </c>
      <c r="T28" s="1">
        <f t="shared" si="20"/>
        <v>0.3902439024390244</v>
      </c>
      <c r="U28" s="1">
        <f t="shared" si="20"/>
        <v>17.317073170731707</v>
      </c>
      <c r="V28" s="1">
        <f t="shared" si="20"/>
        <v>0</v>
      </c>
      <c r="W28" s="2">
        <f t="shared" si="20"/>
        <v>100</v>
      </c>
      <c r="Z28" s="9">
        <v>1986</v>
      </c>
      <c r="AA28" s="2">
        <f t="shared" si="26"/>
        <v>5297797</v>
      </c>
      <c r="AB28" s="2">
        <f t="shared" si="26"/>
        <v>261117</v>
      </c>
      <c r="AC28" s="1">
        <f t="shared" si="26"/>
        <v>10030</v>
      </c>
      <c r="AD28" s="1">
        <f t="shared" si="26"/>
        <v>107324</v>
      </c>
      <c r="AE28" s="1">
        <f t="shared" si="26"/>
        <v>226431</v>
      </c>
      <c r="AF28" s="1"/>
      <c r="AG28" s="2">
        <f t="shared" si="21"/>
        <v>5902699</v>
      </c>
      <c r="AJ28" s="9">
        <v>1986</v>
      </c>
      <c r="AK28" s="1">
        <f t="shared" si="22"/>
        <v>23.06619147543781</v>
      </c>
      <c r="AL28" s="1">
        <f t="shared" si="22"/>
        <v>176.93217982743369</v>
      </c>
      <c r="AM28" s="1">
        <f t="shared" si="22"/>
        <v>29.91026919242273</v>
      </c>
      <c r="AN28" s="1">
        <f t="shared" si="22"/>
        <v>7.454064328575156</v>
      </c>
      <c r="AO28" s="1">
        <f t="shared" si="22"/>
        <v>156.78065282580565</v>
      </c>
      <c r="AP28" s="1"/>
      <c r="AQ28" s="1">
        <f>(H28/AG28)*100000</f>
        <v>34.729875265535306</v>
      </c>
      <c r="AR28" s="1">
        <f>(SUM(D28:F28)/SUM(AC28:AE28))*100000</f>
        <v>106.46188751690737</v>
      </c>
    </row>
    <row r="29" spans="1:44" ht="12.75">
      <c r="A29" s="9">
        <v>1987</v>
      </c>
      <c r="B29">
        <v>1343</v>
      </c>
      <c r="C29">
        <v>587</v>
      </c>
      <c r="D29">
        <v>8</v>
      </c>
      <c r="E29">
        <v>14</v>
      </c>
      <c r="F29">
        <v>452</v>
      </c>
      <c r="G29" s="2"/>
      <c r="H29" s="2">
        <f t="shared" si="23"/>
        <v>2404</v>
      </c>
      <c r="J29" s="9">
        <v>1987</v>
      </c>
      <c r="K29" s="2">
        <f t="shared" si="24"/>
        <v>1343</v>
      </c>
      <c r="L29" s="2">
        <f t="shared" si="24"/>
        <v>587</v>
      </c>
      <c r="M29" s="2">
        <f t="shared" si="18"/>
        <v>474</v>
      </c>
      <c r="N29" s="2">
        <f t="shared" si="25"/>
        <v>2404</v>
      </c>
      <c r="P29" s="9">
        <f t="shared" si="19"/>
        <v>1987</v>
      </c>
      <c r="Q29" s="2">
        <f aca="true" t="shared" si="27" ref="Q29:Q42">(B29/$H29)*100</f>
        <v>55.86522462562395</v>
      </c>
      <c r="R29" s="2">
        <f aca="true" t="shared" si="28" ref="R29:W37">(C29/$H29)*100</f>
        <v>24.417637271214645</v>
      </c>
      <c r="S29" s="1">
        <f t="shared" si="28"/>
        <v>0.33277870216306155</v>
      </c>
      <c r="T29" s="1">
        <f t="shared" si="28"/>
        <v>0.5823627287853578</v>
      </c>
      <c r="U29" s="1">
        <f t="shared" si="28"/>
        <v>18.80199667221298</v>
      </c>
      <c r="V29" s="1">
        <f t="shared" si="28"/>
        <v>0</v>
      </c>
      <c r="W29" s="2">
        <f t="shared" si="28"/>
        <v>100</v>
      </c>
      <c r="Z29" s="9">
        <v>1987</v>
      </c>
      <c r="AA29" s="2">
        <f t="shared" si="26"/>
        <v>5301083</v>
      </c>
      <c r="AB29" s="2">
        <f t="shared" si="26"/>
        <v>266117</v>
      </c>
      <c r="AC29" s="1">
        <f t="shared" si="26"/>
        <v>10283</v>
      </c>
      <c r="AD29" s="1">
        <f t="shared" si="26"/>
        <v>115852</v>
      </c>
      <c r="AE29" s="1">
        <f t="shared" si="26"/>
        <v>241886</v>
      </c>
      <c r="AF29" s="1"/>
      <c r="AG29" s="2">
        <f t="shared" si="21"/>
        <v>5935221</v>
      </c>
      <c r="AJ29" s="9">
        <v>1987</v>
      </c>
      <c r="AK29" s="1">
        <f aca="true" t="shared" si="29" ref="AK29:AK37">(B29/AA29)*100000</f>
        <v>25.334445810412703</v>
      </c>
      <c r="AL29" s="1">
        <f aca="true" t="shared" si="30" ref="AL29:AL37">(C29/AB29)*100000</f>
        <v>220.5796698444669</v>
      </c>
      <c r="AM29" s="1">
        <f aca="true" t="shared" si="31" ref="AM29:AM37">(D29/AC29)*100000</f>
        <v>77.79830788680346</v>
      </c>
      <c r="AN29" s="1">
        <f aca="true" t="shared" si="32" ref="AN29:AN37">(E29/AD29)*100000</f>
        <v>12.084383523806236</v>
      </c>
      <c r="AO29" s="1">
        <f aca="true" t="shared" si="33" ref="AO29:AO37">(F29/AE29)*100000</f>
        <v>186.86488676483964</v>
      </c>
      <c r="AP29" s="1"/>
      <c r="AQ29" s="1">
        <f aca="true" t="shared" si="34" ref="AQ29:AQ37">(H29/AG29)*100000</f>
        <v>40.50396775452843</v>
      </c>
      <c r="AR29" s="1">
        <f aca="true" t="shared" si="35" ref="AR29:AR37">(SUM(D29:F29)/SUM(AC29:AE29))*100000</f>
        <v>128.7969979973969</v>
      </c>
    </row>
    <row r="30" spans="1:44" ht="12.75">
      <c r="A30" s="9">
        <v>1988</v>
      </c>
      <c r="B30">
        <v>1257</v>
      </c>
      <c r="C30">
        <v>569</v>
      </c>
      <c r="D30">
        <v>5</v>
      </c>
      <c r="E30">
        <v>11</v>
      </c>
      <c r="F30">
        <v>502</v>
      </c>
      <c r="G30" s="2"/>
      <c r="H30" s="2">
        <f t="shared" si="23"/>
        <v>2344</v>
      </c>
      <c r="J30" s="9">
        <v>1988</v>
      </c>
      <c r="K30" s="2">
        <f t="shared" si="24"/>
        <v>1257</v>
      </c>
      <c r="L30" s="2">
        <f t="shared" si="24"/>
        <v>569</v>
      </c>
      <c r="M30" s="2">
        <f t="shared" si="18"/>
        <v>518</v>
      </c>
      <c r="N30" s="2">
        <f t="shared" si="25"/>
        <v>2344</v>
      </c>
      <c r="P30" s="9">
        <f t="shared" si="19"/>
        <v>1988</v>
      </c>
      <c r="Q30" s="2">
        <f t="shared" si="27"/>
        <v>53.62627986348123</v>
      </c>
      <c r="R30" s="2">
        <f t="shared" si="28"/>
        <v>24.274744027303754</v>
      </c>
      <c r="S30" s="1">
        <f t="shared" si="28"/>
        <v>0.21331058020477817</v>
      </c>
      <c r="T30" s="1">
        <f t="shared" si="28"/>
        <v>0.469283276450512</v>
      </c>
      <c r="U30" s="1">
        <f t="shared" si="28"/>
        <v>21.416382252559725</v>
      </c>
      <c r="V30" s="1">
        <f t="shared" si="28"/>
        <v>0</v>
      </c>
      <c r="W30" s="2">
        <f t="shared" si="28"/>
        <v>100</v>
      </c>
      <c r="Z30" s="9">
        <v>1988</v>
      </c>
      <c r="AA30" s="2">
        <f t="shared" si="26"/>
        <v>5313932</v>
      </c>
      <c r="AB30" s="2">
        <f t="shared" si="26"/>
        <v>271760</v>
      </c>
      <c r="AC30" s="1">
        <f t="shared" si="26"/>
        <v>10513</v>
      </c>
      <c r="AD30" s="1">
        <f t="shared" si="26"/>
        <v>124965</v>
      </c>
      <c r="AE30" s="1">
        <f t="shared" si="26"/>
        <v>258819</v>
      </c>
      <c r="AF30" s="1"/>
      <c r="AG30" s="2">
        <f t="shared" si="21"/>
        <v>5979989</v>
      </c>
      <c r="AJ30" s="9">
        <v>1988</v>
      </c>
      <c r="AK30" s="1">
        <f t="shared" si="29"/>
        <v>23.654800249608012</v>
      </c>
      <c r="AL30" s="1">
        <f t="shared" si="30"/>
        <v>209.3759199293494</v>
      </c>
      <c r="AM30" s="1">
        <f t="shared" si="31"/>
        <v>47.56016360696281</v>
      </c>
      <c r="AN30" s="1">
        <f t="shared" si="32"/>
        <v>8.802464690113233</v>
      </c>
      <c r="AO30" s="1">
        <f t="shared" si="33"/>
        <v>193.95793971849054</v>
      </c>
      <c r="AP30" s="1"/>
      <c r="AQ30" s="1">
        <f t="shared" si="34"/>
        <v>39.197396516950114</v>
      </c>
      <c r="AR30" s="1">
        <f t="shared" si="35"/>
        <v>131.37305127860472</v>
      </c>
    </row>
    <row r="31" spans="1:44" ht="12.75">
      <c r="A31" s="9">
        <v>1989</v>
      </c>
      <c r="B31">
        <v>719</v>
      </c>
      <c r="C31">
        <v>427</v>
      </c>
      <c r="D31">
        <v>2</v>
      </c>
      <c r="E31">
        <v>13</v>
      </c>
      <c r="F31">
        <v>370</v>
      </c>
      <c r="G31" s="2"/>
      <c r="H31" s="2">
        <f t="shared" si="23"/>
        <v>1531</v>
      </c>
      <c r="J31" s="9">
        <v>1989</v>
      </c>
      <c r="K31" s="2">
        <f t="shared" si="24"/>
        <v>719</v>
      </c>
      <c r="L31" s="2">
        <f t="shared" si="24"/>
        <v>427</v>
      </c>
      <c r="M31" s="2">
        <f t="shared" si="18"/>
        <v>385</v>
      </c>
      <c r="N31" s="2">
        <f t="shared" si="25"/>
        <v>1531</v>
      </c>
      <c r="P31" s="9">
        <f t="shared" si="19"/>
        <v>1989</v>
      </c>
      <c r="Q31" s="2">
        <f t="shared" si="27"/>
        <v>46.96276943174396</v>
      </c>
      <c r="R31" s="2">
        <f t="shared" si="28"/>
        <v>27.890267798824297</v>
      </c>
      <c r="S31" s="1">
        <f t="shared" si="28"/>
        <v>0.13063357282821686</v>
      </c>
      <c r="T31" s="1">
        <f t="shared" si="28"/>
        <v>0.8491182233834096</v>
      </c>
      <c r="U31" s="1">
        <f t="shared" si="28"/>
        <v>24.16721097322012</v>
      </c>
      <c r="V31" s="1">
        <f t="shared" si="28"/>
        <v>0</v>
      </c>
      <c r="W31" s="2">
        <f t="shared" si="28"/>
        <v>100</v>
      </c>
      <c r="Z31" s="9">
        <v>1989</v>
      </c>
      <c r="AA31" s="2">
        <f t="shared" si="26"/>
        <v>5317717</v>
      </c>
      <c r="AB31" s="2">
        <f t="shared" si="26"/>
        <v>277145</v>
      </c>
      <c r="AC31" s="1">
        <f t="shared" si="26"/>
        <v>10641</v>
      </c>
      <c r="AD31" s="1">
        <f t="shared" si="26"/>
        <v>134441</v>
      </c>
      <c r="AE31" s="1">
        <f t="shared" si="26"/>
        <v>275541</v>
      </c>
      <c r="AF31" s="1"/>
      <c r="AG31" s="2">
        <f t="shared" si="21"/>
        <v>6015485</v>
      </c>
      <c r="AJ31" s="9">
        <v>1989</v>
      </c>
      <c r="AK31" s="1">
        <f t="shared" si="29"/>
        <v>13.520839864174794</v>
      </c>
      <c r="AL31" s="1">
        <f t="shared" si="30"/>
        <v>154.07097367803857</v>
      </c>
      <c r="AM31" s="1">
        <f t="shared" si="31"/>
        <v>18.7952260125928</v>
      </c>
      <c r="AN31" s="1">
        <f t="shared" si="32"/>
        <v>9.669669222930505</v>
      </c>
      <c r="AO31" s="1">
        <f t="shared" si="33"/>
        <v>134.28128663247938</v>
      </c>
      <c r="AP31" s="1"/>
      <c r="AQ31" s="1">
        <f t="shared" si="34"/>
        <v>25.450981924150753</v>
      </c>
      <c r="AR31" s="1">
        <f t="shared" si="35"/>
        <v>91.53089583784053</v>
      </c>
    </row>
    <row r="32" spans="1:44" ht="12.75">
      <c r="A32" s="9">
        <v>1990</v>
      </c>
      <c r="B32">
        <v>18</v>
      </c>
      <c r="C32">
        <v>8</v>
      </c>
      <c r="D32">
        <v>0</v>
      </c>
      <c r="E32">
        <v>0</v>
      </c>
      <c r="F32">
        <v>7</v>
      </c>
      <c r="G32" s="2"/>
      <c r="H32" s="2">
        <f t="shared" si="23"/>
        <v>33</v>
      </c>
      <c r="J32" s="9">
        <v>1990</v>
      </c>
      <c r="K32" s="2">
        <f t="shared" si="24"/>
        <v>18</v>
      </c>
      <c r="L32" s="2">
        <f t="shared" si="24"/>
        <v>8</v>
      </c>
      <c r="M32" s="2">
        <f t="shared" si="18"/>
        <v>7</v>
      </c>
      <c r="N32" s="2">
        <f t="shared" si="25"/>
        <v>33</v>
      </c>
      <c r="P32" s="9">
        <f t="shared" si="19"/>
        <v>1990</v>
      </c>
      <c r="Q32" s="2">
        <f t="shared" si="27"/>
        <v>54.54545454545454</v>
      </c>
      <c r="R32" s="2">
        <f t="shared" si="28"/>
        <v>24.242424242424242</v>
      </c>
      <c r="S32" s="1">
        <f t="shared" si="28"/>
        <v>0</v>
      </c>
      <c r="T32" s="1">
        <f t="shared" si="28"/>
        <v>0</v>
      </c>
      <c r="U32" s="1">
        <f t="shared" si="28"/>
        <v>21.21212121212121</v>
      </c>
      <c r="V32" s="1">
        <f t="shared" si="28"/>
        <v>0</v>
      </c>
      <c r="W32" s="2">
        <f t="shared" si="28"/>
        <v>100</v>
      </c>
      <c r="Z32" s="9">
        <v>1990</v>
      </c>
      <c r="AA32" s="2">
        <f t="shared" si="26"/>
        <v>5296952</v>
      </c>
      <c r="AB32" s="2">
        <f t="shared" si="26"/>
        <v>279480</v>
      </c>
      <c r="AC32" s="1">
        <f t="shared" si="26"/>
        <v>10684</v>
      </c>
      <c r="AD32" s="1">
        <f t="shared" si="26"/>
        <v>142593</v>
      </c>
      <c r="AE32" s="1">
        <f t="shared" si="26"/>
        <v>288955</v>
      </c>
      <c r="AF32" s="1"/>
      <c r="AG32" s="2">
        <f t="shared" si="21"/>
        <v>6018664</v>
      </c>
      <c r="AJ32" s="9">
        <v>1990</v>
      </c>
      <c r="AK32" s="1">
        <f t="shared" si="29"/>
        <v>0.33981806895739286</v>
      </c>
      <c r="AL32" s="1">
        <f t="shared" si="30"/>
        <v>2.8624588521540004</v>
      </c>
      <c r="AM32" s="1">
        <f t="shared" si="31"/>
        <v>0</v>
      </c>
      <c r="AN32" s="1">
        <f t="shared" si="32"/>
        <v>0</v>
      </c>
      <c r="AO32" s="1">
        <f t="shared" si="33"/>
        <v>2.422522538111471</v>
      </c>
      <c r="AP32" s="1"/>
      <c r="AQ32" s="1">
        <f t="shared" si="34"/>
        <v>0.5482944387658125</v>
      </c>
      <c r="AR32" s="1">
        <f t="shared" si="35"/>
        <v>1.5828795745219706</v>
      </c>
    </row>
    <row r="33" spans="1:44" ht="12.75">
      <c r="A33" s="9">
        <v>1991</v>
      </c>
      <c r="G33" s="2"/>
      <c r="H33" s="2"/>
      <c r="J33" s="9">
        <v>1991</v>
      </c>
      <c r="K33" s="2"/>
      <c r="L33" s="2"/>
      <c r="M33" s="2"/>
      <c r="N33" s="2"/>
      <c r="P33" s="9">
        <f t="shared" si="19"/>
        <v>1991</v>
      </c>
      <c r="Q33" s="2"/>
      <c r="R33" s="2"/>
      <c r="S33" s="1"/>
      <c r="T33" s="1"/>
      <c r="U33" s="1"/>
      <c r="V33" s="1"/>
      <c r="W33" s="2"/>
      <c r="Z33" s="9">
        <v>1991</v>
      </c>
      <c r="AA33" s="2"/>
      <c r="AB33" s="2"/>
      <c r="AC33" s="1"/>
      <c r="AD33" s="1"/>
      <c r="AE33" s="1"/>
      <c r="AF33" s="1"/>
      <c r="AG33" s="2"/>
      <c r="AJ33" s="9">
        <v>1991</v>
      </c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9">
        <v>1992</v>
      </c>
      <c r="B34">
        <v>1200</v>
      </c>
      <c r="C34">
        <v>760</v>
      </c>
      <c r="D34">
        <v>4</v>
      </c>
      <c r="E34">
        <v>25</v>
      </c>
      <c r="F34">
        <v>608</v>
      </c>
      <c r="G34" s="2"/>
      <c r="H34" s="2">
        <f t="shared" si="23"/>
        <v>2597</v>
      </c>
      <c r="J34" s="9">
        <v>1992</v>
      </c>
      <c r="K34" s="2">
        <f t="shared" si="24"/>
        <v>1200</v>
      </c>
      <c r="L34" s="2">
        <f t="shared" si="24"/>
        <v>760</v>
      </c>
      <c r="M34" s="2">
        <f t="shared" si="18"/>
        <v>637</v>
      </c>
      <c r="N34" s="2">
        <f t="shared" si="25"/>
        <v>2597</v>
      </c>
      <c r="P34" s="9">
        <f t="shared" si="19"/>
        <v>1992</v>
      </c>
      <c r="Q34" s="2">
        <f t="shared" si="27"/>
        <v>46.20716211012707</v>
      </c>
      <c r="R34" s="2">
        <f t="shared" si="28"/>
        <v>29.264536003080476</v>
      </c>
      <c r="S34" s="1">
        <f t="shared" si="28"/>
        <v>0.15402387370042356</v>
      </c>
      <c r="T34" s="1">
        <f t="shared" si="28"/>
        <v>0.9626492106276472</v>
      </c>
      <c r="U34" s="1">
        <f t="shared" si="28"/>
        <v>23.41162880246438</v>
      </c>
      <c r="V34" s="1">
        <f t="shared" si="28"/>
        <v>0</v>
      </c>
      <c r="W34" s="2">
        <f t="shared" si="28"/>
        <v>100</v>
      </c>
      <c r="Z34" s="9">
        <v>1992</v>
      </c>
      <c r="AA34" s="2">
        <f t="shared" si="26"/>
        <v>5224936</v>
      </c>
      <c r="AB34" s="2">
        <f t="shared" si="26"/>
        <v>292211</v>
      </c>
      <c r="AC34" s="1">
        <f t="shared" si="26"/>
        <v>10903</v>
      </c>
      <c r="AD34" s="1">
        <f t="shared" si="26"/>
        <v>159168</v>
      </c>
      <c r="AE34" s="1">
        <f t="shared" si="26"/>
        <v>306256</v>
      </c>
      <c r="AF34" s="1"/>
      <c r="AG34" s="2">
        <f t="shared" si="21"/>
        <v>5993474</v>
      </c>
      <c r="AJ34" s="9">
        <v>1992</v>
      </c>
      <c r="AK34" s="1">
        <f t="shared" si="29"/>
        <v>22.966788492720294</v>
      </c>
      <c r="AL34" s="1">
        <f t="shared" si="30"/>
        <v>260.08603372220756</v>
      </c>
      <c r="AM34" s="1">
        <f t="shared" si="31"/>
        <v>36.68715032559846</v>
      </c>
      <c r="AN34" s="1">
        <f t="shared" si="32"/>
        <v>15.706674708484117</v>
      </c>
      <c r="AO34" s="1">
        <f t="shared" si="33"/>
        <v>198.52672274175853</v>
      </c>
      <c r="AP34" s="1"/>
      <c r="AQ34" s="1">
        <f t="shared" si="34"/>
        <v>43.33046243297293</v>
      </c>
      <c r="AR34" s="1">
        <f t="shared" si="35"/>
        <v>133.73165913332647</v>
      </c>
    </row>
    <row r="35" spans="1:44" ht="12.75">
      <c r="A35" s="9">
        <v>1993</v>
      </c>
      <c r="B35">
        <v>1122</v>
      </c>
      <c r="C35">
        <v>745</v>
      </c>
      <c r="D35">
        <v>0</v>
      </c>
      <c r="E35">
        <v>15</v>
      </c>
      <c r="F35">
        <v>562</v>
      </c>
      <c r="H35" s="2">
        <f t="shared" si="23"/>
        <v>2444</v>
      </c>
      <c r="J35" s="9">
        <v>1993</v>
      </c>
      <c r="K35" s="2">
        <f t="shared" si="24"/>
        <v>1122</v>
      </c>
      <c r="L35" s="2">
        <f t="shared" si="24"/>
        <v>745</v>
      </c>
      <c r="M35" s="2">
        <f t="shared" si="18"/>
        <v>577</v>
      </c>
      <c r="N35" s="2">
        <f t="shared" si="25"/>
        <v>2444</v>
      </c>
      <c r="P35" s="9">
        <f t="shared" si="19"/>
        <v>1993</v>
      </c>
      <c r="Q35" s="2">
        <f t="shared" si="27"/>
        <v>45.90834697217676</v>
      </c>
      <c r="R35" s="2">
        <f t="shared" si="28"/>
        <v>30.48281505728314</v>
      </c>
      <c r="S35" s="1">
        <f t="shared" si="28"/>
        <v>0</v>
      </c>
      <c r="T35" s="1">
        <f t="shared" si="28"/>
        <v>0.613747954173486</v>
      </c>
      <c r="U35" s="1">
        <f t="shared" si="28"/>
        <v>22.99509001636661</v>
      </c>
      <c r="V35" s="1">
        <f t="shared" si="28"/>
        <v>0</v>
      </c>
      <c r="W35" s="2">
        <f t="shared" si="28"/>
        <v>100</v>
      </c>
      <c r="Z35" s="9">
        <v>1993</v>
      </c>
      <c r="AA35" s="2">
        <f t="shared" si="26"/>
        <v>5215835</v>
      </c>
      <c r="AB35" s="2">
        <f t="shared" si="26"/>
        <v>298584</v>
      </c>
      <c r="AC35" s="1">
        <f t="shared" si="26"/>
        <v>10955</v>
      </c>
      <c r="AD35" s="1">
        <f t="shared" si="26"/>
        <v>168868</v>
      </c>
      <c r="AE35" s="1">
        <f t="shared" si="26"/>
        <v>316642</v>
      </c>
      <c r="AF35" s="1"/>
      <c r="AG35" s="2">
        <f t="shared" si="21"/>
        <v>6010884</v>
      </c>
      <c r="AJ35" s="9">
        <v>1993</v>
      </c>
      <c r="AK35" s="1">
        <f t="shared" si="29"/>
        <v>21.511416676332743</v>
      </c>
      <c r="AL35" s="1">
        <f t="shared" si="30"/>
        <v>249.51102537309433</v>
      </c>
      <c r="AM35" s="1">
        <f t="shared" si="31"/>
        <v>0</v>
      </c>
      <c r="AN35" s="1">
        <f t="shared" si="32"/>
        <v>8.882677594334035</v>
      </c>
      <c r="AO35" s="1">
        <f t="shared" si="33"/>
        <v>177.48750955337573</v>
      </c>
      <c r="AP35" s="1"/>
      <c r="AQ35" s="1">
        <f t="shared" si="34"/>
        <v>40.65957686090764</v>
      </c>
      <c r="AR35" s="1">
        <f t="shared" si="35"/>
        <v>116.221687329419</v>
      </c>
    </row>
    <row r="36" spans="1:44" ht="12.75">
      <c r="A36" s="9">
        <v>1994</v>
      </c>
      <c r="B36">
        <v>1077</v>
      </c>
      <c r="C36">
        <v>769</v>
      </c>
      <c r="D36">
        <v>1</v>
      </c>
      <c r="E36">
        <v>17</v>
      </c>
      <c r="F36">
        <v>595</v>
      </c>
      <c r="H36" s="2">
        <f t="shared" si="23"/>
        <v>2459</v>
      </c>
      <c r="J36" s="9">
        <v>1994</v>
      </c>
      <c r="K36" s="2">
        <f t="shared" si="24"/>
        <v>1077</v>
      </c>
      <c r="L36" s="2">
        <f t="shared" si="24"/>
        <v>769</v>
      </c>
      <c r="M36" s="2">
        <f t="shared" si="18"/>
        <v>613</v>
      </c>
      <c r="N36" s="2">
        <f t="shared" si="25"/>
        <v>2459</v>
      </c>
      <c r="P36" s="9">
        <f t="shared" si="19"/>
        <v>1994</v>
      </c>
      <c r="Q36" s="2">
        <f t="shared" si="27"/>
        <v>43.79829198861326</v>
      </c>
      <c r="R36" s="2">
        <f t="shared" si="28"/>
        <v>31.27287515250102</v>
      </c>
      <c r="S36" s="1">
        <f t="shared" si="28"/>
        <v>0.040666937779585195</v>
      </c>
      <c r="T36" s="1">
        <f t="shared" si="28"/>
        <v>0.6913379422529483</v>
      </c>
      <c r="U36" s="1">
        <f t="shared" si="28"/>
        <v>24.196827978853193</v>
      </c>
      <c r="V36" s="1">
        <f t="shared" si="28"/>
        <v>0</v>
      </c>
      <c r="W36" s="2">
        <f t="shared" si="28"/>
        <v>100</v>
      </c>
      <c r="Z36" s="9">
        <v>1994</v>
      </c>
      <c r="AA36" s="2">
        <f t="shared" si="26"/>
        <v>5213703</v>
      </c>
      <c r="AB36" s="2">
        <f t="shared" si="26"/>
        <v>303107</v>
      </c>
      <c r="AC36" s="1">
        <f t="shared" si="26"/>
        <v>11002</v>
      </c>
      <c r="AD36" s="1">
        <f t="shared" si="26"/>
        <v>177308</v>
      </c>
      <c r="AE36" s="1">
        <f t="shared" si="26"/>
        <v>326232</v>
      </c>
      <c r="AF36" s="1"/>
      <c r="AG36" s="2">
        <f t="shared" si="21"/>
        <v>6031352</v>
      </c>
      <c r="AJ36" s="9">
        <v>1994</v>
      </c>
      <c r="AK36" s="1">
        <f t="shared" si="29"/>
        <v>20.657103022554217</v>
      </c>
      <c r="AL36" s="1">
        <f t="shared" si="30"/>
        <v>253.70578706529378</v>
      </c>
      <c r="AM36" s="1">
        <f t="shared" si="31"/>
        <v>9.089256498818395</v>
      </c>
      <c r="AN36" s="1">
        <f t="shared" si="32"/>
        <v>9.587835856250141</v>
      </c>
      <c r="AO36" s="1">
        <f t="shared" si="33"/>
        <v>182.38554157777287</v>
      </c>
      <c r="AP36" s="1"/>
      <c r="AQ36" s="1">
        <f t="shared" si="34"/>
        <v>40.77029495211024</v>
      </c>
      <c r="AR36" s="1">
        <f t="shared" si="35"/>
        <v>119.13507546517097</v>
      </c>
    </row>
    <row r="37" spans="1:44" ht="12.75">
      <c r="A37" s="9">
        <v>1995</v>
      </c>
      <c r="B37">
        <v>1090</v>
      </c>
      <c r="C37">
        <v>695</v>
      </c>
      <c r="D37">
        <v>6</v>
      </c>
      <c r="E37">
        <v>36</v>
      </c>
      <c r="F37">
        <v>635</v>
      </c>
      <c r="G37" s="2"/>
      <c r="H37" s="2">
        <f t="shared" si="23"/>
        <v>2462</v>
      </c>
      <c r="J37" s="9">
        <v>1995</v>
      </c>
      <c r="K37" s="2">
        <f t="shared" si="24"/>
        <v>1090</v>
      </c>
      <c r="L37" s="2">
        <f t="shared" si="24"/>
        <v>695</v>
      </c>
      <c r="M37" s="2">
        <f t="shared" si="18"/>
        <v>677</v>
      </c>
      <c r="N37" s="2">
        <f t="shared" si="25"/>
        <v>2462</v>
      </c>
      <c r="P37" s="9">
        <f t="shared" si="19"/>
        <v>1995</v>
      </c>
      <c r="Q37" s="2">
        <f t="shared" si="27"/>
        <v>44.272948822095856</v>
      </c>
      <c r="R37" s="2">
        <f t="shared" si="28"/>
        <v>28.229082047116165</v>
      </c>
      <c r="S37" s="1">
        <f t="shared" si="28"/>
        <v>0.2437043054427295</v>
      </c>
      <c r="T37" s="1">
        <f t="shared" si="28"/>
        <v>1.462225832656377</v>
      </c>
      <c r="U37" s="1">
        <f t="shared" si="28"/>
        <v>25.79203899268887</v>
      </c>
      <c r="V37" s="1">
        <f t="shared" si="28"/>
        <v>0</v>
      </c>
      <c r="W37" s="2">
        <f t="shared" si="28"/>
        <v>100</v>
      </c>
      <c r="Z37" s="9">
        <v>1995</v>
      </c>
      <c r="AA37" s="2">
        <f t="shared" si="26"/>
        <v>5219892</v>
      </c>
      <c r="AB37" s="2">
        <f t="shared" si="26"/>
        <v>306930</v>
      </c>
      <c r="AC37" s="1">
        <f t="shared" si="26"/>
        <v>11139</v>
      </c>
      <c r="AD37" s="1">
        <f t="shared" si="26"/>
        <v>186107</v>
      </c>
      <c r="AE37" s="1">
        <f t="shared" si="26"/>
        <v>338267</v>
      </c>
      <c r="AF37" s="1"/>
      <c r="AG37" s="2">
        <f t="shared" si="21"/>
        <v>6062335</v>
      </c>
      <c r="AJ37" s="9">
        <v>1995</v>
      </c>
      <c r="AK37" s="1">
        <f t="shared" si="29"/>
        <v>20.881658087945112</v>
      </c>
      <c r="AL37" s="1">
        <f t="shared" si="30"/>
        <v>226.43599517805364</v>
      </c>
      <c r="AM37" s="1">
        <f t="shared" si="31"/>
        <v>53.86479935362241</v>
      </c>
      <c r="AN37" s="1">
        <f t="shared" si="32"/>
        <v>19.34371087600144</v>
      </c>
      <c r="AO37" s="1">
        <f t="shared" si="33"/>
        <v>187.7215335814608</v>
      </c>
      <c r="AP37" s="1"/>
      <c r="AQ37" s="1">
        <f t="shared" si="34"/>
        <v>40.61141457870606</v>
      </c>
      <c r="AR37" s="1">
        <f t="shared" si="35"/>
        <v>126.4208338546403</v>
      </c>
    </row>
    <row r="38" spans="1:44" ht="12.75">
      <c r="A38" s="9">
        <v>1996</v>
      </c>
      <c r="G38" s="2"/>
      <c r="H38" s="2"/>
      <c r="J38" s="9">
        <v>1996</v>
      </c>
      <c r="K38" s="2"/>
      <c r="L38" s="2"/>
      <c r="M38" s="2"/>
      <c r="N38" s="2"/>
      <c r="P38" s="9">
        <f t="shared" si="19"/>
        <v>1996</v>
      </c>
      <c r="Q38" s="2"/>
      <c r="R38" s="2"/>
      <c r="S38" s="1"/>
      <c r="T38" s="1"/>
      <c r="U38" s="1"/>
      <c r="V38" s="1"/>
      <c r="W38" s="2"/>
      <c r="Z38" s="9">
        <v>1996</v>
      </c>
      <c r="AA38" s="2"/>
      <c r="AB38" s="2"/>
      <c r="AC38" s="1"/>
      <c r="AD38" s="1"/>
      <c r="AE38" s="1"/>
      <c r="AF38" s="1"/>
      <c r="AG38" s="2"/>
      <c r="AJ38" s="9">
        <v>1996</v>
      </c>
      <c r="AK38" s="1"/>
      <c r="AL38" s="1"/>
      <c r="AM38" s="1"/>
      <c r="AN38" s="1"/>
      <c r="AO38" s="1"/>
      <c r="AP38" s="1"/>
      <c r="AQ38" s="1"/>
      <c r="AR38" s="1"/>
    </row>
    <row r="39" spans="1:44" ht="12.75">
      <c r="A39" s="9">
        <v>1997</v>
      </c>
      <c r="G39" s="2"/>
      <c r="H39" s="2"/>
      <c r="J39" s="9">
        <v>1997</v>
      </c>
      <c r="K39" s="2"/>
      <c r="L39" s="2"/>
      <c r="M39" s="2"/>
      <c r="N39" s="2"/>
      <c r="P39" s="9">
        <f t="shared" si="19"/>
        <v>1997</v>
      </c>
      <c r="Q39" s="2"/>
      <c r="R39" s="2"/>
      <c r="S39" s="1"/>
      <c r="T39" s="1"/>
      <c r="U39" s="1"/>
      <c r="V39" s="1"/>
      <c r="W39" s="2"/>
      <c r="Z39" s="9">
        <v>1997</v>
      </c>
      <c r="AA39" s="2"/>
      <c r="AB39" s="2"/>
      <c r="AC39" s="1"/>
      <c r="AD39" s="1"/>
      <c r="AE39" s="1"/>
      <c r="AF39" s="1"/>
      <c r="AG39" s="2"/>
      <c r="AJ39" s="9">
        <v>1997</v>
      </c>
      <c r="AK39" s="1"/>
      <c r="AL39" s="1"/>
      <c r="AM39" s="1"/>
      <c r="AN39" s="1"/>
      <c r="AO39" s="1"/>
      <c r="AP39" s="1"/>
      <c r="AQ39" s="1"/>
      <c r="AR39" s="1"/>
    </row>
    <row r="40" spans="1:44" ht="12.75">
      <c r="A40" s="9">
        <v>1998</v>
      </c>
      <c r="G40" s="2"/>
      <c r="H40" s="2"/>
      <c r="J40" s="9">
        <v>1998</v>
      </c>
      <c r="K40" s="2"/>
      <c r="L40" s="2"/>
      <c r="M40" s="2"/>
      <c r="N40" s="2"/>
      <c r="P40" s="9">
        <f t="shared" si="19"/>
        <v>1998</v>
      </c>
      <c r="Q40" s="2"/>
      <c r="R40" s="2"/>
      <c r="S40" s="1"/>
      <c r="T40" s="1"/>
      <c r="U40" s="1"/>
      <c r="V40" s="1"/>
      <c r="W40" s="2"/>
      <c r="Z40" s="9">
        <v>1998</v>
      </c>
      <c r="AA40" s="2"/>
      <c r="AB40" s="2"/>
      <c r="AC40" s="1"/>
      <c r="AD40" s="1"/>
      <c r="AE40" s="1"/>
      <c r="AF40" s="1"/>
      <c r="AG40" s="2"/>
      <c r="AJ40" s="9">
        <v>1998</v>
      </c>
      <c r="AK40" s="1"/>
      <c r="AL40" s="1"/>
      <c r="AM40" s="1"/>
      <c r="AN40" s="1"/>
      <c r="AO40" s="1"/>
      <c r="AP40" s="1"/>
      <c r="AQ40" s="1"/>
      <c r="AR40" s="1"/>
    </row>
    <row r="41" spans="1:44" ht="12.75">
      <c r="A41" s="9">
        <v>1999</v>
      </c>
      <c r="G41" s="2"/>
      <c r="H41" s="2"/>
      <c r="J41" s="9">
        <v>1999</v>
      </c>
      <c r="K41" s="2"/>
      <c r="L41" s="2"/>
      <c r="M41" s="2"/>
      <c r="N41" s="2"/>
      <c r="P41" s="9">
        <f t="shared" si="19"/>
        <v>1999</v>
      </c>
      <c r="Q41" s="2"/>
      <c r="R41" s="2"/>
      <c r="S41" s="1"/>
      <c r="T41" s="1"/>
      <c r="U41" s="1"/>
      <c r="V41" s="1"/>
      <c r="W41" s="2"/>
      <c r="Z41" s="9">
        <v>1999</v>
      </c>
      <c r="AA41" s="2"/>
      <c r="AB41" s="2"/>
      <c r="AC41" s="1"/>
      <c r="AD41" s="1"/>
      <c r="AE41" s="1"/>
      <c r="AF41" s="1"/>
      <c r="AG41" s="2"/>
      <c r="AJ41" s="9">
        <v>1999</v>
      </c>
      <c r="AK41" s="1"/>
      <c r="AL41" s="1"/>
      <c r="AM41" s="1"/>
      <c r="AN41" s="1"/>
      <c r="AO41" s="1"/>
      <c r="AP41" s="1"/>
      <c r="AQ41" s="1"/>
      <c r="AR41" s="1"/>
    </row>
    <row r="42" spans="1:23" s="4" customFormat="1" ht="12.75">
      <c r="A42" s="13" t="s">
        <v>29</v>
      </c>
      <c r="B42" s="21">
        <f aca="true" t="shared" si="36" ref="B42:G42">SUM(B25:B41)</f>
        <v>12327</v>
      </c>
      <c r="C42" s="21">
        <f t="shared" si="36"/>
        <v>6336</v>
      </c>
      <c r="D42" s="21">
        <f t="shared" si="36"/>
        <v>43</v>
      </c>
      <c r="E42" s="21">
        <f t="shared" si="36"/>
        <v>147</v>
      </c>
      <c r="F42" s="21">
        <f t="shared" si="36"/>
        <v>4705</v>
      </c>
      <c r="G42" s="21">
        <f t="shared" si="36"/>
        <v>0</v>
      </c>
      <c r="H42" s="21">
        <f t="shared" si="23"/>
        <v>23558</v>
      </c>
      <c r="J42" s="13" t="s">
        <v>29</v>
      </c>
      <c r="K42" s="21">
        <f>B42</f>
        <v>12327</v>
      </c>
      <c r="L42" s="21">
        <f>C42</f>
        <v>6336</v>
      </c>
      <c r="M42" s="21">
        <f t="shared" si="18"/>
        <v>4895</v>
      </c>
      <c r="N42" s="21">
        <f>H42</f>
        <v>23558</v>
      </c>
      <c r="P42" s="13" t="str">
        <f t="shared" si="19"/>
        <v>Total</v>
      </c>
      <c r="Q42" s="21">
        <f t="shared" si="27"/>
        <v>52.32617369895577</v>
      </c>
      <c r="R42" s="21">
        <f aca="true" t="shared" si="37" ref="R42:W42">(C42/$H42)*100</f>
        <v>26.895322183546988</v>
      </c>
      <c r="S42" s="23">
        <f t="shared" si="37"/>
        <v>0.18252822820273368</v>
      </c>
      <c r="T42" s="23">
        <f t="shared" si="37"/>
        <v>0.6239918499023687</v>
      </c>
      <c r="U42" s="23">
        <f t="shared" si="37"/>
        <v>19.971984039392137</v>
      </c>
      <c r="V42" s="23">
        <f t="shared" si="37"/>
        <v>0</v>
      </c>
      <c r="W42" s="21">
        <f t="shared" si="37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MASSACHUSETTS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MASSACHUSETTS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MASSACHUSETTS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MASSACHUSETTS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MASSACHUSETTS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41</v>
      </c>
      <c r="B46" s="19" t="s">
        <v>27</v>
      </c>
      <c r="C46" s="19" t="s">
        <v>28</v>
      </c>
      <c r="D46" s="19" t="s">
        <v>44</v>
      </c>
      <c r="E46" s="19" t="s">
        <v>45</v>
      </c>
      <c r="F46" s="19" t="s">
        <v>42</v>
      </c>
      <c r="G46" s="19" t="s">
        <v>43</v>
      </c>
      <c r="H46" s="19" t="s">
        <v>29</v>
      </c>
      <c r="J46" s="20" t="s">
        <v>41</v>
      </c>
      <c r="K46" s="19" t="s">
        <v>27</v>
      </c>
      <c r="L46" s="19" t="s">
        <v>28</v>
      </c>
      <c r="M46" s="19" t="s">
        <v>46</v>
      </c>
      <c r="N46" s="19" t="s">
        <v>29</v>
      </c>
      <c r="P46" s="20" t="str">
        <f aca="true" t="shared" si="38" ref="P46:W46">A46</f>
        <v>Year</v>
      </c>
      <c r="Q46" s="19" t="str">
        <f t="shared" si="38"/>
        <v>White, NH</v>
      </c>
      <c r="R46" s="19" t="str">
        <f t="shared" si="38"/>
        <v>Black, NH</v>
      </c>
      <c r="S46" s="19" t="str">
        <f t="shared" si="38"/>
        <v>Amerind, NH</v>
      </c>
      <c r="T46" s="19" t="str">
        <f t="shared" si="38"/>
        <v>Asian/PI, NH</v>
      </c>
      <c r="U46" s="19" t="str">
        <f t="shared" si="38"/>
        <v>Hisp, All</v>
      </c>
      <c r="V46" s="19" t="str">
        <f t="shared" si="38"/>
        <v>Race/Hisp NK</v>
      </c>
      <c r="W46" s="19" t="str">
        <f t="shared" si="38"/>
        <v>Total</v>
      </c>
      <c r="Z46" s="20" t="s">
        <v>41</v>
      </c>
      <c r="AA46" s="19" t="s">
        <v>27</v>
      </c>
      <c r="AB46" s="19" t="s">
        <v>28</v>
      </c>
      <c r="AC46" s="19" t="s">
        <v>44</v>
      </c>
      <c r="AD46" s="19" t="s">
        <v>45</v>
      </c>
      <c r="AE46" s="19" t="s">
        <v>42</v>
      </c>
      <c r="AF46" s="19" t="s">
        <v>43</v>
      </c>
      <c r="AG46" s="19" t="s">
        <v>29</v>
      </c>
      <c r="AJ46" s="20" t="s">
        <v>41</v>
      </c>
      <c r="AK46" s="19" t="s">
        <v>27</v>
      </c>
      <c r="AL46" s="19" t="s">
        <v>28</v>
      </c>
      <c r="AM46" s="19" t="s">
        <v>44</v>
      </c>
      <c r="AN46" s="19" t="s">
        <v>45</v>
      </c>
      <c r="AO46" s="19" t="s">
        <v>42</v>
      </c>
      <c r="AP46" s="19" t="s">
        <v>43</v>
      </c>
      <c r="AQ46" s="19" t="s">
        <v>29</v>
      </c>
      <c r="AR46" s="19" t="s">
        <v>46</v>
      </c>
    </row>
    <row r="47" spans="1:44" ht="12.75">
      <c r="A47" s="9">
        <v>1983</v>
      </c>
      <c r="B47" s="2">
        <f aca="true" t="shared" si="39" ref="B47:H56">B4-B25</f>
        <v>701</v>
      </c>
      <c r="C47" s="2">
        <f t="shared" si="39"/>
        <v>284</v>
      </c>
      <c r="D47">
        <f t="shared" si="39"/>
        <v>1</v>
      </c>
      <c r="E47">
        <f t="shared" si="39"/>
        <v>1</v>
      </c>
      <c r="F47">
        <f t="shared" si="39"/>
        <v>65</v>
      </c>
      <c r="G47" s="2"/>
      <c r="H47" s="2">
        <f t="shared" si="39"/>
        <v>1052</v>
      </c>
      <c r="J47" s="9">
        <v>1983</v>
      </c>
      <c r="K47" s="2">
        <f aca="true" t="shared" si="40" ref="K47:N64">K4-K25</f>
        <v>701</v>
      </c>
      <c r="L47" s="2">
        <f t="shared" si="40"/>
        <v>284</v>
      </c>
      <c r="M47" s="2">
        <f t="shared" si="40"/>
        <v>67</v>
      </c>
      <c r="N47" s="2">
        <f t="shared" si="40"/>
        <v>1052</v>
      </c>
      <c r="P47" s="9">
        <f>A47</f>
        <v>1983</v>
      </c>
      <c r="Q47" s="2">
        <f aca="true" t="shared" si="41" ref="Q47:W50">(B47/$H47)*100</f>
        <v>66.63498098859316</v>
      </c>
      <c r="R47" s="2">
        <f t="shared" si="41"/>
        <v>26.996197718631176</v>
      </c>
      <c r="S47" s="1">
        <f t="shared" si="41"/>
        <v>0.09505703422053231</v>
      </c>
      <c r="T47" s="1">
        <f t="shared" si="41"/>
        <v>0.09505703422053231</v>
      </c>
      <c r="U47" s="1">
        <f t="shared" si="41"/>
        <v>6.178707224334601</v>
      </c>
      <c r="V47" s="1">
        <f t="shared" si="41"/>
        <v>0</v>
      </c>
      <c r="W47" s="2">
        <f t="shared" si="41"/>
        <v>100</v>
      </c>
      <c r="Z47" s="9">
        <v>1983</v>
      </c>
      <c r="AA47" s="2">
        <f>AA25</f>
        <v>5281662</v>
      </c>
      <c r="AB47" s="2">
        <f aca="true" t="shared" si="42" ref="AB47:AG47">AB25</f>
        <v>244392</v>
      </c>
      <c r="AC47" s="1">
        <f t="shared" si="42"/>
        <v>8920</v>
      </c>
      <c r="AD47" s="1">
        <f t="shared" si="42"/>
        <v>81120</v>
      </c>
      <c r="AE47" s="1">
        <f t="shared" si="42"/>
        <v>183319</v>
      </c>
      <c r="AF47" s="1"/>
      <c r="AG47" s="2">
        <f t="shared" si="42"/>
        <v>5799413</v>
      </c>
      <c r="AJ47" s="9">
        <v>1983</v>
      </c>
      <c r="AK47" s="1">
        <f aca="true" t="shared" si="43" ref="AK47:AO50">(B47/AA47)*100000</f>
        <v>13.272337381680236</v>
      </c>
      <c r="AL47" s="1">
        <f t="shared" si="43"/>
        <v>116.20674981177781</v>
      </c>
      <c r="AM47" s="1">
        <f t="shared" si="43"/>
        <v>11.210762331838565</v>
      </c>
      <c r="AN47" s="1">
        <f t="shared" si="43"/>
        <v>1.2327416173570018</v>
      </c>
      <c r="AO47" s="1">
        <f t="shared" si="43"/>
        <v>35.4573175721011</v>
      </c>
      <c r="AP47" s="1"/>
      <c r="AQ47" s="1">
        <f>(H47/AG47)*100000</f>
        <v>18.139766903995284</v>
      </c>
      <c r="AR47" s="1">
        <f>(SUM(D47:F47)/SUM(AC47:AE47))*100000</f>
        <v>24.509893583163535</v>
      </c>
    </row>
    <row r="48" spans="1:44" ht="12.75">
      <c r="A48" s="9">
        <v>1984</v>
      </c>
      <c r="B48" s="2">
        <f t="shared" si="39"/>
        <v>802</v>
      </c>
      <c r="C48" s="2">
        <f t="shared" si="39"/>
        <v>293</v>
      </c>
      <c r="D48">
        <f t="shared" si="39"/>
        <v>3</v>
      </c>
      <c r="E48">
        <f t="shared" si="39"/>
        <v>1</v>
      </c>
      <c r="F48">
        <f t="shared" si="39"/>
        <v>85</v>
      </c>
      <c r="G48" s="2"/>
      <c r="H48" s="2">
        <f t="shared" si="39"/>
        <v>1184</v>
      </c>
      <c r="J48" s="9">
        <v>1984</v>
      </c>
      <c r="K48" s="2">
        <f t="shared" si="40"/>
        <v>802</v>
      </c>
      <c r="L48" s="2">
        <f t="shared" si="40"/>
        <v>293</v>
      </c>
      <c r="M48" s="2">
        <f t="shared" si="40"/>
        <v>89</v>
      </c>
      <c r="N48" s="2">
        <f t="shared" si="40"/>
        <v>1184</v>
      </c>
      <c r="P48" s="9">
        <f aca="true" t="shared" si="44" ref="P48:P64">A48</f>
        <v>1984</v>
      </c>
      <c r="Q48" s="2">
        <f t="shared" si="41"/>
        <v>67.73648648648648</v>
      </c>
      <c r="R48" s="2">
        <f t="shared" si="41"/>
        <v>24.74662162162162</v>
      </c>
      <c r="S48" s="1">
        <f t="shared" si="41"/>
        <v>0.2533783783783784</v>
      </c>
      <c r="T48" s="1">
        <f t="shared" si="41"/>
        <v>0.08445945945945946</v>
      </c>
      <c r="U48" s="1">
        <f t="shared" si="41"/>
        <v>7.179054054054054</v>
      </c>
      <c r="V48" s="1">
        <f t="shared" si="41"/>
        <v>0</v>
      </c>
      <c r="W48" s="2">
        <f t="shared" si="41"/>
        <v>100</v>
      </c>
      <c r="Z48" s="9">
        <v>1984</v>
      </c>
      <c r="AA48" s="2">
        <f aca="true" t="shared" si="45" ref="AA48:AG59">AA26</f>
        <v>5293851</v>
      </c>
      <c r="AB48" s="2">
        <f t="shared" si="45"/>
        <v>250075</v>
      </c>
      <c r="AC48" s="1">
        <f t="shared" si="45"/>
        <v>9358</v>
      </c>
      <c r="AD48" s="1">
        <f t="shared" si="45"/>
        <v>89791</v>
      </c>
      <c r="AE48" s="1">
        <f t="shared" si="45"/>
        <v>197705</v>
      </c>
      <c r="AF48" s="1"/>
      <c r="AG48" s="2">
        <f t="shared" si="45"/>
        <v>5840780</v>
      </c>
      <c r="AJ48" s="9">
        <v>1984</v>
      </c>
      <c r="AK48" s="1">
        <f t="shared" si="43"/>
        <v>15.149651926357581</v>
      </c>
      <c r="AL48" s="1">
        <f t="shared" si="43"/>
        <v>117.16485054483654</v>
      </c>
      <c r="AM48" s="1">
        <f t="shared" si="43"/>
        <v>32.05813207950417</v>
      </c>
      <c r="AN48" s="1">
        <f t="shared" si="43"/>
        <v>1.1136973638783396</v>
      </c>
      <c r="AO48" s="1">
        <f t="shared" si="43"/>
        <v>42.993348676057764</v>
      </c>
      <c r="AP48" s="1"/>
      <c r="AQ48" s="1">
        <f>(H48/AG48)*100000</f>
        <v>20.271265139245102</v>
      </c>
      <c r="AR48" s="1">
        <f>(SUM(D48:F48)/SUM(AC48:AE48))*100000</f>
        <v>29.98106813450383</v>
      </c>
    </row>
    <row r="49" spans="1:44" ht="12.75">
      <c r="A49" s="9">
        <v>1985</v>
      </c>
      <c r="B49" s="2">
        <f t="shared" si="39"/>
        <v>1009</v>
      </c>
      <c r="C49" s="2">
        <f t="shared" si="39"/>
        <v>348</v>
      </c>
      <c r="D49">
        <f t="shared" si="39"/>
        <v>4</v>
      </c>
      <c r="E49">
        <f t="shared" si="39"/>
        <v>0</v>
      </c>
      <c r="F49">
        <f t="shared" si="39"/>
        <v>110</v>
      </c>
      <c r="G49" s="2"/>
      <c r="H49" s="2">
        <f t="shared" si="39"/>
        <v>1471</v>
      </c>
      <c r="J49" s="9">
        <v>1985</v>
      </c>
      <c r="K49" s="2">
        <f t="shared" si="40"/>
        <v>1009</v>
      </c>
      <c r="L49" s="2">
        <f t="shared" si="40"/>
        <v>348</v>
      </c>
      <c r="M49" s="2">
        <f t="shared" si="40"/>
        <v>114</v>
      </c>
      <c r="N49" s="2">
        <f t="shared" si="40"/>
        <v>1471</v>
      </c>
      <c r="O49" s="2"/>
      <c r="P49" s="9">
        <f t="shared" si="44"/>
        <v>1985</v>
      </c>
      <c r="Q49" s="2">
        <f t="shared" si="41"/>
        <v>68.59279401767505</v>
      </c>
      <c r="R49" s="2">
        <f t="shared" si="41"/>
        <v>23.657375934738273</v>
      </c>
      <c r="S49" s="1">
        <f t="shared" si="41"/>
        <v>0.27192386131883073</v>
      </c>
      <c r="T49" s="1">
        <f t="shared" si="41"/>
        <v>0</v>
      </c>
      <c r="U49" s="1">
        <f t="shared" si="41"/>
        <v>7.477906186267845</v>
      </c>
      <c r="V49" s="1">
        <f t="shared" si="41"/>
        <v>0</v>
      </c>
      <c r="W49" s="2">
        <f t="shared" si="41"/>
        <v>100</v>
      </c>
      <c r="Z49" s="9">
        <v>1985</v>
      </c>
      <c r="AA49" s="2">
        <f t="shared" si="45"/>
        <v>5303976</v>
      </c>
      <c r="AB49" s="2">
        <f t="shared" si="45"/>
        <v>256241</v>
      </c>
      <c r="AC49" s="1">
        <f t="shared" si="45"/>
        <v>9735</v>
      </c>
      <c r="AD49" s="1">
        <f t="shared" si="45"/>
        <v>98707</v>
      </c>
      <c r="AE49" s="1">
        <f t="shared" si="45"/>
        <v>212090</v>
      </c>
      <c r="AF49" s="1"/>
      <c r="AG49" s="2">
        <f t="shared" si="45"/>
        <v>5880749</v>
      </c>
      <c r="AJ49" s="9">
        <v>1985</v>
      </c>
      <c r="AK49" s="1">
        <f t="shared" si="43"/>
        <v>19.02346466122773</v>
      </c>
      <c r="AL49" s="1">
        <f t="shared" si="43"/>
        <v>135.8096479486109</v>
      </c>
      <c r="AM49" s="1">
        <f t="shared" si="43"/>
        <v>41.088854648176685</v>
      </c>
      <c r="AN49" s="1">
        <f t="shared" si="43"/>
        <v>0</v>
      </c>
      <c r="AO49" s="1">
        <f t="shared" si="43"/>
        <v>51.86477438823142</v>
      </c>
      <c r="AP49" s="1"/>
      <c r="AQ49" s="1">
        <f>(H49/AG49)*100000</f>
        <v>25.013820518440763</v>
      </c>
      <c r="AR49" s="1">
        <f>(SUM(D49:F49)/SUM(AC49:AE49))*100000</f>
        <v>35.56587173823518</v>
      </c>
    </row>
    <row r="50" spans="1:44" ht="12.75">
      <c r="A50" s="9">
        <v>1986</v>
      </c>
      <c r="B50" s="2">
        <f t="shared" si="39"/>
        <v>1152</v>
      </c>
      <c r="C50" s="2">
        <f t="shared" si="39"/>
        <v>493</v>
      </c>
      <c r="D50">
        <f t="shared" si="39"/>
        <v>6</v>
      </c>
      <c r="E50">
        <f t="shared" si="39"/>
        <v>2</v>
      </c>
      <c r="F50">
        <f t="shared" si="39"/>
        <v>147</v>
      </c>
      <c r="G50" s="2"/>
      <c r="H50" s="2">
        <f t="shared" si="39"/>
        <v>1800</v>
      </c>
      <c r="J50" s="9">
        <v>1986</v>
      </c>
      <c r="K50" s="2">
        <f t="shared" si="40"/>
        <v>1152</v>
      </c>
      <c r="L50" s="2">
        <f t="shared" si="40"/>
        <v>493</v>
      </c>
      <c r="M50" s="2">
        <f t="shared" si="40"/>
        <v>155</v>
      </c>
      <c r="N50" s="2">
        <f t="shared" si="40"/>
        <v>1800</v>
      </c>
      <c r="O50" s="2"/>
      <c r="P50" s="9">
        <f t="shared" si="44"/>
        <v>1986</v>
      </c>
      <c r="Q50" s="2">
        <f t="shared" si="41"/>
        <v>64</v>
      </c>
      <c r="R50" s="2">
        <f t="shared" si="41"/>
        <v>27.38888888888889</v>
      </c>
      <c r="S50" s="1">
        <f t="shared" si="41"/>
        <v>0.33333333333333337</v>
      </c>
      <c r="T50" s="1">
        <f t="shared" si="41"/>
        <v>0.1111111111111111</v>
      </c>
      <c r="U50" s="1">
        <f t="shared" si="41"/>
        <v>8.166666666666666</v>
      </c>
      <c r="V50" s="1">
        <f t="shared" si="41"/>
        <v>0</v>
      </c>
      <c r="W50" s="2">
        <f t="shared" si="41"/>
        <v>100</v>
      </c>
      <c r="Z50" s="9">
        <v>1986</v>
      </c>
      <c r="AA50" s="2">
        <f t="shared" si="45"/>
        <v>5297797</v>
      </c>
      <c r="AB50" s="2">
        <f t="shared" si="45"/>
        <v>261117</v>
      </c>
      <c r="AC50" s="1">
        <f t="shared" si="45"/>
        <v>10030</v>
      </c>
      <c r="AD50" s="1">
        <f t="shared" si="45"/>
        <v>107324</v>
      </c>
      <c r="AE50" s="1">
        <f t="shared" si="45"/>
        <v>226431</v>
      </c>
      <c r="AF50" s="1"/>
      <c r="AG50" s="2">
        <f t="shared" si="45"/>
        <v>5902699</v>
      </c>
      <c r="AJ50" s="9">
        <v>1986</v>
      </c>
      <c r="AK50" s="1">
        <f t="shared" si="43"/>
        <v>21.74488754476625</v>
      </c>
      <c r="AL50" s="1">
        <f t="shared" si="43"/>
        <v>188.80425249983725</v>
      </c>
      <c r="AM50" s="1">
        <f t="shared" si="43"/>
        <v>59.82053838484546</v>
      </c>
      <c r="AN50" s="1">
        <f t="shared" si="43"/>
        <v>1.863516082143789</v>
      </c>
      <c r="AO50" s="1">
        <f t="shared" si="43"/>
        <v>64.92043933913642</v>
      </c>
      <c r="AP50" s="1"/>
      <c r="AQ50" s="1">
        <f>(H50/AG50)*100000</f>
        <v>30.49452462339686</v>
      </c>
      <c r="AR50" s="1">
        <f>(SUM(D50:F50)/SUM(AC50:AE50))*100000</f>
        <v>45.08631848393618</v>
      </c>
    </row>
    <row r="51" spans="1:44" ht="12.75">
      <c r="A51" s="9">
        <v>1987</v>
      </c>
      <c r="B51" s="2">
        <f t="shared" si="39"/>
        <v>1136</v>
      </c>
      <c r="C51" s="2">
        <f t="shared" si="39"/>
        <v>472</v>
      </c>
      <c r="D51">
        <f t="shared" si="39"/>
        <v>2</v>
      </c>
      <c r="E51">
        <f t="shared" si="39"/>
        <v>3</v>
      </c>
      <c r="F51">
        <f t="shared" si="39"/>
        <v>186</v>
      </c>
      <c r="G51" s="2"/>
      <c r="H51" s="2">
        <f t="shared" si="39"/>
        <v>1799</v>
      </c>
      <c r="J51" s="9">
        <v>1987</v>
      </c>
      <c r="K51" s="2">
        <f t="shared" si="40"/>
        <v>1136</v>
      </c>
      <c r="L51" s="2">
        <f t="shared" si="40"/>
        <v>472</v>
      </c>
      <c r="M51" s="2">
        <f t="shared" si="40"/>
        <v>191</v>
      </c>
      <c r="N51" s="2">
        <f t="shared" si="40"/>
        <v>1799</v>
      </c>
      <c r="O51" s="2"/>
      <c r="P51" s="9">
        <f t="shared" si="44"/>
        <v>1987</v>
      </c>
      <c r="Q51" s="2">
        <f aca="true" t="shared" si="46" ref="Q51:Q64">(B51/$H51)*100</f>
        <v>63.1461923290717</v>
      </c>
      <c r="R51" s="2">
        <f aca="true" t="shared" si="47" ref="R51:R64">(C51/$H51)*100</f>
        <v>26.23679822123402</v>
      </c>
      <c r="S51" s="1">
        <f aca="true" t="shared" si="48" ref="S51:S64">(D51/$H51)*100</f>
        <v>0.11117287381878821</v>
      </c>
      <c r="T51" s="1">
        <f aca="true" t="shared" si="49" ref="T51:T64">(E51/$H51)*100</f>
        <v>0.16675931072818231</v>
      </c>
      <c r="U51" s="1">
        <f aca="true" t="shared" si="50" ref="U51:U64">(F51/$H51)*100</f>
        <v>10.339077265147303</v>
      </c>
      <c r="V51" s="1">
        <f aca="true" t="shared" si="51" ref="V51:V64">(G51/$H51)*100</f>
        <v>0</v>
      </c>
      <c r="W51" s="2">
        <f aca="true" t="shared" si="52" ref="W51:W64">(H51/$H51)*100</f>
        <v>100</v>
      </c>
      <c r="Z51" s="9">
        <v>1987</v>
      </c>
      <c r="AA51" s="2">
        <f t="shared" si="45"/>
        <v>5301083</v>
      </c>
      <c r="AB51" s="2">
        <f t="shared" si="45"/>
        <v>266117</v>
      </c>
      <c r="AC51" s="1">
        <f t="shared" si="45"/>
        <v>10283</v>
      </c>
      <c r="AD51" s="1">
        <f t="shared" si="45"/>
        <v>115852</v>
      </c>
      <c r="AE51" s="1">
        <f t="shared" si="45"/>
        <v>241886</v>
      </c>
      <c r="AF51" s="1"/>
      <c r="AG51" s="2">
        <f t="shared" si="45"/>
        <v>5935221</v>
      </c>
      <c r="AJ51" s="9">
        <v>1987</v>
      </c>
      <c r="AK51" s="1">
        <f aca="true" t="shared" si="53" ref="AK51:AK59">(B51/AA51)*100000</f>
        <v>21.429583351175598</v>
      </c>
      <c r="AL51" s="1">
        <f aca="true" t="shared" si="54" ref="AL51:AL59">(C51/AB51)*100000</f>
        <v>177.3655948323482</v>
      </c>
      <c r="AM51" s="1">
        <f aca="true" t="shared" si="55" ref="AM51:AM59">(D51/AC51)*100000</f>
        <v>19.449576971700864</v>
      </c>
      <c r="AN51" s="1">
        <f aca="true" t="shared" si="56" ref="AN51:AN59">(E51/AD51)*100000</f>
        <v>2.5895107551013363</v>
      </c>
      <c r="AO51" s="1">
        <f aca="true" t="shared" si="57" ref="AO51:AO59">(F51/AE51)*100000</f>
        <v>76.89572773951365</v>
      </c>
      <c r="AP51" s="1"/>
      <c r="AQ51" s="1">
        <f aca="true" t="shared" si="58" ref="AQ51:AQ59">(H51/AG51)*100000</f>
        <v>30.310581526787292</v>
      </c>
      <c r="AR51" s="1">
        <f aca="true" t="shared" si="59" ref="AR51:AR59">(SUM(D51:F51)/SUM(AC51:AE51))*100000</f>
        <v>51.89921227321267</v>
      </c>
    </row>
    <row r="52" spans="1:44" ht="12.75">
      <c r="A52" s="9">
        <v>1988</v>
      </c>
      <c r="B52" s="2">
        <f t="shared" si="39"/>
        <v>1250</v>
      </c>
      <c r="C52" s="2">
        <f t="shared" si="39"/>
        <v>549</v>
      </c>
      <c r="D52">
        <f t="shared" si="39"/>
        <v>7</v>
      </c>
      <c r="E52">
        <f t="shared" si="39"/>
        <v>1</v>
      </c>
      <c r="F52">
        <f t="shared" si="39"/>
        <v>266</v>
      </c>
      <c r="G52" s="2"/>
      <c r="H52" s="2">
        <f t="shared" si="39"/>
        <v>2073</v>
      </c>
      <c r="J52" s="9">
        <v>1988</v>
      </c>
      <c r="K52" s="2">
        <f t="shared" si="40"/>
        <v>1250</v>
      </c>
      <c r="L52" s="2">
        <f t="shared" si="40"/>
        <v>549</v>
      </c>
      <c r="M52" s="2">
        <f t="shared" si="40"/>
        <v>274</v>
      </c>
      <c r="N52" s="2">
        <f t="shared" si="40"/>
        <v>2073</v>
      </c>
      <c r="O52" s="2"/>
      <c r="P52" s="9">
        <f t="shared" si="44"/>
        <v>1988</v>
      </c>
      <c r="Q52" s="2">
        <f t="shared" si="46"/>
        <v>60.2990834539315</v>
      </c>
      <c r="R52" s="2">
        <f t="shared" si="47"/>
        <v>26.483357452966715</v>
      </c>
      <c r="S52" s="1">
        <f t="shared" si="48"/>
        <v>0.3376748673420164</v>
      </c>
      <c r="T52" s="1">
        <f t="shared" si="49"/>
        <v>0.0482392667631452</v>
      </c>
      <c r="U52" s="1">
        <f t="shared" si="50"/>
        <v>12.831644958996623</v>
      </c>
      <c r="V52" s="1">
        <f t="shared" si="51"/>
        <v>0</v>
      </c>
      <c r="W52" s="2">
        <f t="shared" si="52"/>
        <v>100</v>
      </c>
      <c r="Z52" s="9">
        <v>1988</v>
      </c>
      <c r="AA52" s="2">
        <f t="shared" si="45"/>
        <v>5313932</v>
      </c>
      <c r="AB52" s="2">
        <f t="shared" si="45"/>
        <v>271760</v>
      </c>
      <c r="AC52" s="1">
        <f t="shared" si="45"/>
        <v>10513</v>
      </c>
      <c r="AD52" s="1">
        <f t="shared" si="45"/>
        <v>124965</v>
      </c>
      <c r="AE52" s="1">
        <f t="shared" si="45"/>
        <v>258819</v>
      </c>
      <c r="AF52" s="1"/>
      <c r="AG52" s="2">
        <f t="shared" si="45"/>
        <v>5979989</v>
      </c>
      <c r="AJ52" s="9">
        <v>1988</v>
      </c>
      <c r="AK52" s="1">
        <f t="shared" si="53"/>
        <v>23.52307105171839</v>
      </c>
      <c r="AL52" s="1">
        <f t="shared" si="54"/>
        <v>202.0164851339417</v>
      </c>
      <c r="AM52" s="1">
        <f t="shared" si="55"/>
        <v>66.58422904974793</v>
      </c>
      <c r="AN52" s="1">
        <f t="shared" si="56"/>
        <v>0.8002240627375664</v>
      </c>
      <c r="AO52" s="1">
        <f t="shared" si="57"/>
        <v>102.77452582692925</v>
      </c>
      <c r="AP52" s="1"/>
      <c r="AQ52" s="1">
        <f t="shared" si="58"/>
        <v>34.66561560564744</v>
      </c>
      <c r="AR52" s="1">
        <f t="shared" si="59"/>
        <v>69.49076457594148</v>
      </c>
    </row>
    <row r="53" spans="1:44" ht="12.75">
      <c r="A53" s="9">
        <v>1989</v>
      </c>
      <c r="B53" s="2">
        <f t="shared" si="39"/>
        <v>1004</v>
      </c>
      <c r="C53" s="2">
        <f t="shared" si="39"/>
        <v>561</v>
      </c>
      <c r="D53">
        <f t="shared" si="39"/>
        <v>4</v>
      </c>
      <c r="E53">
        <f t="shared" si="39"/>
        <v>2</v>
      </c>
      <c r="F53">
        <f t="shared" si="39"/>
        <v>261</v>
      </c>
      <c r="G53" s="2"/>
      <c r="H53" s="2">
        <f t="shared" si="39"/>
        <v>1832</v>
      </c>
      <c r="J53" s="9">
        <v>1989</v>
      </c>
      <c r="K53" s="2">
        <f t="shared" si="40"/>
        <v>1004</v>
      </c>
      <c r="L53" s="2">
        <f t="shared" si="40"/>
        <v>561</v>
      </c>
      <c r="M53" s="2">
        <f t="shared" si="40"/>
        <v>267</v>
      </c>
      <c r="N53" s="2">
        <f t="shared" si="40"/>
        <v>1832</v>
      </c>
      <c r="O53" s="2"/>
      <c r="P53" s="9">
        <f t="shared" si="44"/>
        <v>1989</v>
      </c>
      <c r="Q53" s="2">
        <f t="shared" si="46"/>
        <v>54.80349344978166</v>
      </c>
      <c r="R53" s="2">
        <f t="shared" si="47"/>
        <v>30.622270742358076</v>
      </c>
      <c r="S53" s="1">
        <f t="shared" si="48"/>
        <v>0.21834061135371177</v>
      </c>
      <c r="T53" s="1">
        <f t="shared" si="49"/>
        <v>0.10917030567685589</v>
      </c>
      <c r="U53" s="1">
        <f t="shared" si="50"/>
        <v>14.246724890829695</v>
      </c>
      <c r="V53" s="1">
        <f t="shared" si="51"/>
        <v>0</v>
      </c>
      <c r="W53" s="2">
        <f t="shared" si="52"/>
        <v>100</v>
      </c>
      <c r="Z53" s="9">
        <v>1989</v>
      </c>
      <c r="AA53" s="2">
        <f t="shared" si="45"/>
        <v>5317717</v>
      </c>
      <c r="AB53" s="2">
        <f t="shared" si="45"/>
        <v>277145</v>
      </c>
      <c r="AC53" s="1">
        <f t="shared" si="45"/>
        <v>10641</v>
      </c>
      <c r="AD53" s="1">
        <f t="shared" si="45"/>
        <v>134441</v>
      </c>
      <c r="AE53" s="1">
        <f t="shared" si="45"/>
        <v>275541</v>
      </c>
      <c r="AF53" s="1"/>
      <c r="AG53" s="2">
        <f t="shared" si="45"/>
        <v>6015485</v>
      </c>
      <c r="AJ53" s="9">
        <v>1989</v>
      </c>
      <c r="AK53" s="1">
        <f t="shared" si="53"/>
        <v>18.880282647609867</v>
      </c>
      <c r="AL53" s="1">
        <f t="shared" si="54"/>
        <v>202.4211153006549</v>
      </c>
      <c r="AM53" s="1">
        <f t="shared" si="55"/>
        <v>37.5904520251856</v>
      </c>
      <c r="AN53" s="1">
        <f t="shared" si="56"/>
        <v>1.4876414189123852</v>
      </c>
      <c r="AO53" s="1">
        <f t="shared" si="57"/>
        <v>94.72274543534357</v>
      </c>
      <c r="AP53" s="1"/>
      <c r="AQ53" s="1">
        <f t="shared" si="58"/>
        <v>30.45473473876171</v>
      </c>
      <c r="AR53" s="1">
        <f t="shared" si="59"/>
        <v>63.47727062000889</v>
      </c>
    </row>
    <row r="54" spans="1:44" ht="12.75">
      <c r="A54" s="9">
        <v>1990</v>
      </c>
      <c r="B54" s="2">
        <f t="shared" si="39"/>
        <v>796</v>
      </c>
      <c r="C54" s="2">
        <f t="shared" si="39"/>
        <v>368</v>
      </c>
      <c r="D54">
        <f t="shared" si="39"/>
        <v>4</v>
      </c>
      <c r="E54">
        <f t="shared" si="39"/>
        <v>2</v>
      </c>
      <c r="F54">
        <f t="shared" si="39"/>
        <v>222</v>
      </c>
      <c r="G54" s="2"/>
      <c r="H54" s="2">
        <f t="shared" si="39"/>
        <v>1392</v>
      </c>
      <c r="J54" s="9">
        <v>1990</v>
      </c>
      <c r="K54" s="2">
        <f t="shared" si="40"/>
        <v>796</v>
      </c>
      <c r="L54" s="2">
        <f t="shared" si="40"/>
        <v>368</v>
      </c>
      <c r="M54" s="2">
        <f t="shared" si="40"/>
        <v>228</v>
      </c>
      <c r="N54" s="2">
        <f t="shared" si="40"/>
        <v>1392</v>
      </c>
      <c r="O54" s="2"/>
      <c r="P54" s="9">
        <f t="shared" si="44"/>
        <v>1990</v>
      </c>
      <c r="Q54" s="2">
        <f t="shared" si="46"/>
        <v>57.18390804597702</v>
      </c>
      <c r="R54" s="2">
        <f t="shared" si="47"/>
        <v>26.436781609195403</v>
      </c>
      <c r="S54" s="1">
        <f t="shared" si="48"/>
        <v>0.28735632183908044</v>
      </c>
      <c r="T54" s="1">
        <f t="shared" si="49"/>
        <v>0.14367816091954022</v>
      </c>
      <c r="U54" s="1">
        <f t="shared" si="50"/>
        <v>15.948275862068966</v>
      </c>
      <c r="V54" s="1">
        <f t="shared" si="51"/>
        <v>0</v>
      </c>
      <c r="W54" s="2">
        <f t="shared" si="52"/>
        <v>100</v>
      </c>
      <c r="Z54" s="9">
        <v>1990</v>
      </c>
      <c r="AA54" s="2">
        <f t="shared" si="45"/>
        <v>5296952</v>
      </c>
      <c r="AB54" s="2">
        <f t="shared" si="45"/>
        <v>279480</v>
      </c>
      <c r="AC54" s="1">
        <f t="shared" si="45"/>
        <v>10684</v>
      </c>
      <c r="AD54" s="1">
        <f t="shared" si="45"/>
        <v>142593</v>
      </c>
      <c r="AE54" s="1">
        <f t="shared" si="45"/>
        <v>288955</v>
      </c>
      <c r="AF54" s="1"/>
      <c r="AG54" s="2">
        <f t="shared" si="45"/>
        <v>6018664</v>
      </c>
      <c r="AJ54" s="9">
        <v>1990</v>
      </c>
      <c r="AK54" s="1">
        <f t="shared" si="53"/>
        <v>15.027510160560263</v>
      </c>
      <c r="AL54" s="1">
        <f t="shared" si="54"/>
        <v>131.67310719908403</v>
      </c>
      <c r="AM54" s="1">
        <f t="shared" si="55"/>
        <v>37.43916136278548</v>
      </c>
      <c r="AN54" s="1">
        <f t="shared" si="56"/>
        <v>1.402593395187702</v>
      </c>
      <c r="AO54" s="1">
        <f t="shared" si="57"/>
        <v>76.82857192296379</v>
      </c>
      <c r="AP54" s="1"/>
      <c r="AQ54" s="1">
        <f t="shared" si="58"/>
        <v>23.128056326121545</v>
      </c>
      <c r="AR54" s="1">
        <f t="shared" si="59"/>
        <v>51.55664899871561</v>
      </c>
    </row>
    <row r="55" spans="1:44" ht="12.75">
      <c r="A55" s="9">
        <v>1991</v>
      </c>
      <c r="B55" s="2"/>
      <c r="C55" s="2"/>
      <c r="G55" s="2"/>
      <c r="H55" s="2"/>
      <c r="J55" s="9">
        <v>1991</v>
      </c>
      <c r="K55" s="2"/>
      <c r="L55" s="2"/>
      <c r="M55" s="2"/>
      <c r="N55" s="2"/>
      <c r="O55" s="2"/>
      <c r="P55" s="9">
        <f t="shared" si="44"/>
        <v>1991</v>
      </c>
      <c r="Q55" s="2"/>
      <c r="R55" s="2"/>
      <c r="S55" s="1"/>
      <c r="T55" s="1"/>
      <c r="U55" s="1"/>
      <c r="V55" s="1"/>
      <c r="W55" s="2"/>
      <c r="Z55" s="9">
        <v>1991</v>
      </c>
      <c r="AA55" s="2"/>
      <c r="AB55" s="2"/>
      <c r="AC55" s="1"/>
      <c r="AD55" s="1"/>
      <c r="AE55" s="1"/>
      <c r="AF55" s="1"/>
      <c r="AG55" s="2"/>
      <c r="AJ55" s="9">
        <v>1991</v>
      </c>
      <c r="AK55" s="1"/>
      <c r="AL55" s="1"/>
      <c r="AM55" s="1"/>
      <c r="AN55" s="1"/>
      <c r="AO55" s="1"/>
      <c r="AP55" s="1"/>
      <c r="AQ55" s="1"/>
      <c r="AR55" s="1"/>
    </row>
    <row r="56" spans="1:44" ht="12.75">
      <c r="A56" s="9">
        <v>1992</v>
      </c>
      <c r="B56" s="2">
        <f t="shared" si="39"/>
        <v>850</v>
      </c>
      <c r="C56" s="2">
        <f t="shared" si="39"/>
        <v>487</v>
      </c>
      <c r="D56">
        <f t="shared" si="39"/>
        <v>6</v>
      </c>
      <c r="E56">
        <f t="shared" si="39"/>
        <v>4</v>
      </c>
      <c r="F56">
        <f t="shared" si="39"/>
        <v>300</v>
      </c>
      <c r="G56" s="2"/>
      <c r="H56" s="2">
        <f t="shared" si="39"/>
        <v>1647</v>
      </c>
      <c r="J56" s="9">
        <v>1992</v>
      </c>
      <c r="K56" s="2">
        <f t="shared" si="40"/>
        <v>850</v>
      </c>
      <c r="L56" s="2">
        <f t="shared" si="40"/>
        <v>487</v>
      </c>
      <c r="M56" s="2">
        <f t="shared" si="40"/>
        <v>310</v>
      </c>
      <c r="N56" s="2">
        <f t="shared" si="40"/>
        <v>1647</v>
      </c>
      <c r="O56" s="2"/>
      <c r="P56" s="9">
        <f t="shared" si="44"/>
        <v>1992</v>
      </c>
      <c r="Q56" s="2">
        <f t="shared" si="46"/>
        <v>51.608986035215544</v>
      </c>
      <c r="R56" s="2">
        <f t="shared" si="47"/>
        <v>29.568913175470552</v>
      </c>
      <c r="S56" s="1">
        <f t="shared" si="48"/>
        <v>0.36429872495446264</v>
      </c>
      <c r="T56" s="1">
        <f t="shared" si="49"/>
        <v>0.24286581663630846</v>
      </c>
      <c r="U56" s="1">
        <f t="shared" si="50"/>
        <v>18.21493624772313</v>
      </c>
      <c r="V56" s="1">
        <f t="shared" si="51"/>
        <v>0</v>
      </c>
      <c r="W56" s="2">
        <f t="shared" si="52"/>
        <v>100</v>
      </c>
      <c r="Z56" s="9">
        <v>1992</v>
      </c>
      <c r="AA56" s="2">
        <f t="shared" si="45"/>
        <v>5224936</v>
      </c>
      <c r="AB56" s="2">
        <f t="shared" si="45"/>
        <v>292211</v>
      </c>
      <c r="AC56" s="1">
        <f t="shared" si="45"/>
        <v>10903</v>
      </c>
      <c r="AD56" s="1">
        <f t="shared" si="45"/>
        <v>159168</v>
      </c>
      <c r="AE56" s="1">
        <f t="shared" si="45"/>
        <v>306256</v>
      </c>
      <c r="AF56" s="1"/>
      <c r="AG56" s="2">
        <f t="shared" si="45"/>
        <v>5993474</v>
      </c>
      <c r="AJ56" s="9">
        <v>1992</v>
      </c>
      <c r="AK56" s="1">
        <f t="shared" si="53"/>
        <v>16.26814184901021</v>
      </c>
      <c r="AL56" s="1">
        <f t="shared" si="54"/>
        <v>166.66039266146723</v>
      </c>
      <c r="AM56" s="1">
        <f t="shared" si="55"/>
        <v>55.030725488397685</v>
      </c>
      <c r="AN56" s="1">
        <f t="shared" si="56"/>
        <v>2.5130679533574587</v>
      </c>
      <c r="AO56" s="1">
        <f t="shared" si="57"/>
        <v>97.95726451073611</v>
      </c>
      <c r="AP56" s="1"/>
      <c r="AQ56" s="1">
        <f t="shared" si="58"/>
        <v>27.479888959224652</v>
      </c>
      <c r="AR56" s="1">
        <f t="shared" si="59"/>
        <v>65.08134117948384</v>
      </c>
    </row>
    <row r="57" spans="1:44" ht="12.75">
      <c r="A57" s="9">
        <v>1993</v>
      </c>
      <c r="B57" s="2">
        <f aca="true" t="shared" si="60" ref="B57:H58">B14-B35</f>
        <v>1199</v>
      </c>
      <c r="C57" s="2">
        <f t="shared" si="60"/>
        <v>648</v>
      </c>
      <c r="D57">
        <f t="shared" si="60"/>
        <v>4</v>
      </c>
      <c r="E57">
        <f t="shared" si="60"/>
        <v>5</v>
      </c>
      <c r="F57">
        <f t="shared" si="60"/>
        <v>439</v>
      </c>
      <c r="H57" s="2">
        <f t="shared" si="60"/>
        <v>2295</v>
      </c>
      <c r="J57" s="9">
        <v>1993</v>
      </c>
      <c r="K57" s="2">
        <f t="shared" si="40"/>
        <v>1199</v>
      </c>
      <c r="L57" s="2">
        <f t="shared" si="40"/>
        <v>648</v>
      </c>
      <c r="M57" s="2">
        <f t="shared" si="40"/>
        <v>448</v>
      </c>
      <c r="N57" s="2">
        <f t="shared" si="40"/>
        <v>2295</v>
      </c>
      <c r="O57" s="2"/>
      <c r="P57" s="9">
        <f t="shared" si="44"/>
        <v>1993</v>
      </c>
      <c r="Q57" s="2">
        <f t="shared" si="46"/>
        <v>52.244008714596944</v>
      </c>
      <c r="R57" s="2">
        <f t="shared" si="47"/>
        <v>28.235294117647058</v>
      </c>
      <c r="S57" s="1">
        <f t="shared" si="48"/>
        <v>0.17429193899782133</v>
      </c>
      <c r="T57" s="1">
        <f t="shared" si="49"/>
        <v>0.2178649237472767</v>
      </c>
      <c r="U57" s="1">
        <f t="shared" si="50"/>
        <v>19.128540305010894</v>
      </c>
      <c r="V57" s="1">
        <f t="shared" si="51"/>
        <v>0</v>
      </c>
      <c r="W57" s="2">
        <f t="shared" si="52"/>
        <v>100</v>
      </c>
      <c r="Z57" s="9">
        <v>1993</v>
      </c>
      <c r="AA57" s="2">
        <f t="shared" si="45"/>
        <v>5215835</v>
      </c>
      <c r="AB57" s="2">
        <f t="shared" si="45"/>
        <v>298584</v>
      </c>
      <c r="AC57" s="1">
        <f t="shared" si="45"/>
        <v>10955</v>
      </c>
      <c r="AD57" s="1">
        <f t="shared" si="45"/>
        <v>168868</v>
      </c>
      <c r="AE57" s="1">
        <f t="shared" si="45"/>
        <v>316642</v>
      </c>
      <c r="AF57" s="1"/>
      <c r="AG57" s="2">
        <f t="shared" si="45"/>
        <v>6010884</v>
      </c>
      <c r="AJ57" s="9">
        <v>1993</v>
      </c>
      <c r="AK57" s="1">
        <f t="shared" si="53"/>
        <v>22.98769036980656</v>
      </c>
      <c r="AL57" s="1">
        <f t="shared" si="54"/>
        <v>217.0243549553894</v>
      </c>
      <c r="AM57" s="1">
        <f t="shared" si="55"/>
        <v>36.513007759014144</v>
      </c>
      <c r="AN57" s="1">
        <f t="shared" si="56"/>
        <v>2.960892531444679</v>
      </c>
      <c r="AO57" s="1">
        <f t="shared" si="57"/>
        <v>138.64237845895366</v>
      </c>
      <c r="AP57" s="1"/>
      <c r="AQ57" s="1">
        <f t="shared" si="58"/>
        <v>38.18074013739078</v>
      </c>
      <c r="AR57" s="1">
        <f t="shared" si="59"/>
        <v>90.23798253653328</v>
      </c>
    </row>
    <row r="58" spans="1:44" ht="12.75">
      <c r="A58" s="9">
        <v>1994</v>
      </c>
      <c r="B58" s="2">
        <f t="shared" si="60"/>
        <v>1032</v>
      </c>
      <c r="C58" s="2">
        <f t="shared" si="60"/>
        <v>541</v>
      </c>
      <c r="D58">
        <f t="shared" si="60"/>
        <v>4</v>
      </c>
      <c r="E58">
        <f t="shared" si="60"/>
        <v>9</v>
      </c>
      <c r="F58">
        <f t="shared" si="60"/>
        <v>420</v>
      </c>
      <c r="H58" s="2">
        <f t="shared" si="60"/>
        <v>2006</v>
      </c>
      <c r="J58" s="9">
        <v>1994</v>
      </c>
      <c r="K58" s="2">
        <f t="shared" si="40"/>
        <v>1032</v>
      </c>
      <c r="L58" s="2">
        <f t="shared" si="40"/>
        <v>541</v>
      </c>
      <c r="M58" s="2">
        <f t="shared" si="40"/>
        <v>433</v>
      </c>
      <c r="N58" s="2">
        <f t="shared" si="40"/>
        <v>2006</v>
      </c>
      <c r="O58" s="2"/>
      <c r="P58" s="9">
        <f t="shared" si="44"/>
        <v>1994</v>
      </c>
      <c r="Q58" s="2">
        <f t="shared" si="46"/>
        <v>51.4456630109671</v>
      </c>
      <c r="R58" s="2">
        <f t="shared" si="47"/>
        <v>26.9690927218345</v>
      </c>
      <c r="S58" s="1">
        <f t="shared" si="48"/>
        <v>0.19940179461615154</v>
      </c>
      <c r="T58" s="1">
        <f t="shared" si="49"/>
        <v>0.448654037886341</v>
      </c>
      <c r="U58" s="1">
        <f t="shared" si="50"/>
        <v>20.937188434695912</v>
      </c>
      <c r="V58" s="1">
        <f t="shared" si="51"/>
        <v>0</v>
      </c>
      <c r="W58" s="2">
        <f t="shared" si="52"/>
        <v>100</v>
      </c>
      <c r="Z58" s="9">
        <v>1994</v>
      </c>
      <c r="AA58" s="2">
        <f t="shared" si="45"/>
        <v>5213703</v>
      </c>
      <c r="AB58" s="2">
        <f t="shared" si="45"/>
        <v>303107</v>
      </c>
      <c r="AC58" s="1">
        <f t="shared" si="45"/>
        <v>11002</v>
      </c>
      <c r="AD58" s="1">
        <f t="shared" si="45"/>
        <v>177308</v>
      </c>
      <c r="AE58" s="1">
        <f t="shared" si="45"/>
        <v>326232</v>
      </c>
      <c r="AF58" s="1"/>
      <c r="AG58" s="2">
        <f t="shared" si="45"/>
        <v>6031352</v>
      </c>
      <c r="AJ58" s="9">
        <v>1994</v>
      </c>
      <c r="AK58" s="1">
        <f t="shared" si="53"/>
        <v>19.7939928684085</v>
      </c>
      <c r="AL58" s="1">
        <f t="shared" si="54"/>
        <v>178.4848254906683</v>
      </c>
      <c r="AM58" s="1">
        <f t="shared" si="55"/>
        <v>36.35702599527358</v>
      </c>
      <c r="AN58" s="1">
        <f t="shared" si="56"/>
        <v>5.075913100367722</v>
      </c>
      <c r="AO58" s="1">
        <f t="shared" si="57"/>
        <v>128.7427352313691</v>
      </c>
      <c r="AP58" s="1"/>
      <c r="AQ58" s="1">
        <f t="shared" si="58"/>
        <v>33.25954114434044</v>
      </c>
      <c r="AR58" s="1">
        <f t="shared" si="59"/>
        <v>84.15250844440298</v>
      </c>
    </row>
    <row r="59" spans="1:44" ht="12.75">
      <c r="A59" s="9">
        <v>1995</v>
      </c>
      <c r="B59" s="2"/>
      <c r="C59" s="2"/>
      <c r="G59" s="2"/>
      <c r="H59" s="2"/>
      <c r="J59" s="9">
        <v>1995</v>
      </c>
      <c r="K59" s="2"/>
      <c r="L59" s="2"/>
      <c r="M59" s="2"/>
      <c r="N59" s="2"/>
      <c r="O59" s="2"/>
      <c r="P59" s="9">
        <f t="shared" si="44"/>
        <v>1995</v>
      </c>
      <c r="Q59" s="2"/>
      <c r="R59" s="2"/>
      <c r="S59" s="1"/>
      <c r="T59" s="1"/>
      <c r="U59" s="1"/>
      <c r="V59" s="1"/>
      <c r="W59" s="2"/>
      <c r="Z59" s="9">
        <v>1995</v>
      </c>
      <c r="AA59" s="2">
        <f t="shared" si="45"/>
        <v>5219892</v>
      </c>
      <c r="AB59" s="2">
        <f t="shared" si="45"/>
        <v>306930</v>
      </c>
      <c r="AC59" s="1">
        <f t="shared" si="45"/>
        <v>11139</v>
      </c>
      <c r="AD59" s="1">
        <f t="shared" si="45"/>
        <v>186107</v>
      </c>
      <c r="AE59" s="1">
        <f t="shared" si="45"/>
        <v>338267</v>
      </c>
      <c r="AF59" s="1"/>
      <c r="AG59" s="2">
        <f t="shared" si="45"/>
        <v>6062335</v>
      </c>
      <c r="AJ59" s="9">
        <v>1995</v>
      </c>
      <c r="AK59" s="1">
        <f t="shared" si="53"/>
        <v>0</v>
      </c>
      <c r="AL59" s="1">
        <f t="shared" si="54"/>
        <v>0</v>
      </c>
      <c r="AM59" s="1">
        <f t="shared" si="55"/>
        <v>0</v>
      </c>
      <c r="AN59" s="1">
        <f t="shared" si="56"/>
        <v>0</v>
      </c>
      <c r="AO59" s="1">
        <f t="shared" si="57"/>
        <v>0</v>
      </c>
      <c r="AP59" s="1"/>
      <c r="AQ59" s="1">
        <f t="shared" si="58"/>
        <v>0</v>
      </c>
      <c r="AR59" s="1">
        <f t="shared" si="59"/>
        <v>0</v>
      </c>
    </row>
    <row r="60" spans="1:44" ht="12.75">
      <c r="A60" s="9">
        <v>1996</v>
      </c>
      <c r="B60" s="2"/>
      <c r="C60" s="2"/>
      <c r="G60" s="2"/>
      <c r="H60" s="2"/>
      <c r="J60" s="9">
        <v>1996</v>
      </c>
      <c r="K60" s="2"/>
      <c r="L60" s="2"/>
      <c r="M60" s="2"/>
      <c r="N60" s="2"/>
      <c r="O60" s="2"/>
      <c r="P60" s="9">
        <f t="shared" si="44"/>
        <v>1996</v>
      </c>
      <c r="Q60" s="2"/>
      <c r="R60" s="2"/>
      <c r="S60" s="1"/>
      <c r="T60" s="1"/>
      <c r="U60" s="1"/>
      <c r="V60" s="1"/>
      <c r="W60" s="2"/>
      <c r="Z60" s="9">
        <v>1996</v>
      </c>
      <c r="AA60" s="2"/>
      <c r="AB60" s="2"/>
      <c r="AC60" s="1"/>
      <c r="AD60" s="1"/>
      <c r="AE60" s="1"/>
      <c r="AF60" s="1"/>
      <c r="AG60" s="2"/>
      <c r="AJ60" s="9">
        <v>1996</v>
      </c>
      <c r="AK60" s="1"/>
      <c r="AL60" s="1"/>
      <c r="AM60" s="1"/>
      <c r="AN60" s="1"/>
      <c r="AO60" s="1"/>
      <c r="AP60" s="1"/>
      <c r="AQ60" s="1"/>
      <c r="AR60" s="1"/>
    </row>
    <row r="61" spans="1:44" ht="12.75">
      <c r="A61" s="9">
        <v>1997</v>
      </c>
      <c r="B61" s="2"/>
      <c r="C61" s="2"/>
      <c r="G61" s="2"/>
      <c r="H61" s="2"/>
      <c r="J61" s="9">
        <v>1997</v>
      </c>
      <c r="K61" s="2"/>
      <c r="L61" s="2"/>
      <c r="M61" s="2"/>
      <c r="N61" s="2"/>
      <c r="O61" s="2"/>
      <c r="P61" s="9">
        <f t="shared" si="44"/>
        <v>1997</v>
      </c>
      <c r="Q61" s="2"/>
      <c r="R61" s="2"/>
      <c r="S61" s="1"/>
      <c r="T61" s="1"/>
      <c r="U61" s="1"/>
      <c r="V61" s="1"/>
      <c r="W61" s="2"/>
      <c r="Z61" s="9">
        <v>1997</v>
      </c>
      <c r="AA61" s="2"/>
      <c r="AB61" s="2"/>
      <c r="AC61" s="1"/>
      <c r="AD61" s="1"/>
      <c r="AE61" s="1"/>
      <c r="AF61" s="1"/>
      <c r="AG61" s="2"/>
      <c r="AJ61" s="9">
        <v>1997</v>
      </c>
      <c r="AK61" s="1"/>
      <c r="AL61" s="1"/>
      <c r="AM61" s="1"/>
      <c r="AN61" s="1"/>
      <c r="AO61" s="1"/>
      <c r="AP61" s="1"/>
      <c r="AQ61" s="1"/>
      <c r="AR61" s="1"/>
    </row>
    <row r="62" spans="1:44" ht="12.75">
      <c r="A62" s="9">
        <v>1998</v>
      </c>
      <c r="B62" s="2"/>
      <c r="C62" s="2"/>
      <c r="G62" s="2"/>
      <c r="H62" s="2"/>
      <c r="J62" s="9">
        <v>1998</v>
      </c>
      <c r="K62" s="2"/>
      <c r="L62" s="2"/>
      <c r="M62" s="2"/>
      <c r="N62" s="2"/>
      <c r="O62" s="2"/>
      <c r="P62" s="9">
        <f t="shared" si="44"/>
        <v>1998</v>
      </c>
      <c r="Q62" s="2"/>
      <c r="R62" s="2"/>
      <c r="S62" s="1"/>
      <c r="T62" s="1"/>
      <c r="U62" s="1"/>
      <c r="V62" s="1"/>
      <c r="W62" s="2"/>
      <c r="Z62" s="9">
        <v>1998</v>
      </c>
      <c r="AA62" s="2"/>
      <c r="AB62" s="2"/>
      <c r="AC62" s="1"/>
      <c r="AD62" s="1"/>
      <c r="AE62" s="1"/>
      <c r="AF62" s="1"/>
      <c r="AG62" s="2"/>
      <c r="AJ62" s="9">
        <v>1998</v>
      </c>
      <c r="AK62" s="1"/>
      <c r="AL62" s="1"/>
      <c r="AM62" s="1"/>
      <c r="AN62" s="1"/>
      <c r="AO62" s="1"/>
      <c r="AP62" s="1"/>
      <c r="AQ62" s="1"/>
      <c r="AR62" s="1"/>
    </row>
    <row r="63" spans="1:44" ht="12.75">
      <c r="A63" s="9">
        <v>1999</v>
      </c>
      <c r="B63" s="2"/>
      <c r="C63" s="2"/>
      <c r="G63" s="2"/>
      <c r="H63" s="2"/>
      <c r="J63" s="9">
        <v>1999</v>
      </c>
      <c r="K63" s="2"/>
      <c r="L63" s="2"/>
      <c r="M63" s="2"/>
      <c r="N63" s="2"/>
      <c r="O63" s="2"/>
      <c r="P63" s="9">
        <f t="shared" si="44"/>
        <v>1999</v>
      </c>
      <c r="Q63" s="2"/>
      <c r="R63" s="2"/>
      <c r="S63" s="1"/>
      <c r="T63" s="1"/>
      <c r="U63" s="1"/>
      <c r="V63" s="1"/>
      <c r="W63" s="2"/>
      <c r="Z63" s="9">
        <v>1999</v>
      </c>
      <c r="AA63" s="2"/>
      <c r="AB63" s="2"/>
      <c r="AC63" s="1"/>
      <c r="AD63" s="1"/>
      <c r="AE63" s="1"/>
      <c r="AF63" s="1"/>
      <c r="AG63" s="2"/>
      <c r="AJ63" s="9">
        <v>1999</v>
      </c>
      <c r="AK63" s="1"/>
      <c r="AL63" s="1"/>
      <c r="AM63" s="1"/>
      <c r="AN63" s="1"/>
      <c r="AO63" s="1"/>
      <c r="AP63" s="1"/>
      <c r="AQ63" s="1"/>
      <c r="AR63" s="1"/>
    </row>
    <row r="64" spans="1:23" s="4" customFormat="1" ht="12.75">
      <c r="A64" s="13" t="s">
        <v>29</v>
      </c>
      <c r="B64" s="21">
        <f aca="true" t="shared" si="61" ref="B64:H64">B21-B42</f>
        <v>10931</v>
      </c>
      <c r="C64" s="21">
        <f t="shared" si="61"/>
        <v>5044</v>
      </c>
      <c r="D64" s="4">
        <f t="shared" si="61"/>
        <v>45</v>
      </c>
      <c r="E64" s="4">
        <f t="shared" si="61"/>
        <v>30</v>
      </c>
      <c r="F64" s="4">
        <f t="shared" si="61"/>
        <v>2501</v>
      </c>
      <c r="G64" s="4">
        <f t="shared" si="61"/>
        <v>0</v>
      </c>
      <c r="H64" s="21">
        <f t="shared" si="61"/>
        <v>18551</v>
      </c>
      <c r="J64" s="13" t="s">
        <v>29</v>
      </c>
      <c r="K64" s="21">
        <f t="shared" si="40"/>
        <v>10931</v>
      </c>
      <c r="L64" s="21">
        <f t="shared" si="40"/>
        <v>5044</v>
      </c>
      <c r="M64" s="21">
        <f t="shared" si="40"/>
        <v>2576</v>
      </c>
      <c r="N64" s="21">
        <f t="shared" si="40"/>
        <v>18551</v>
      </c>
      <c r="O64" s="21"/>
      <c r="P64" s="13" t="str">
        <f t="shared" si="44"/>
        <v>Total</v>
      </c>
      <c r="Q64" s="21">
        <f t="shared" si="46"/>
        <v>58.92404722117406</v>
      </c>
      <c r="R64" s="21">
        <f t="shared" si="47"/>
        <v>27.189908899789767</v>
      </c>
      <c r="S64" s="23">
        <f t="shared" si="48"/>
        <v>0.24257452428440518</v>
      </c>
      <c r="T64" s="23">
        <f t="shared" si="49"/>
        <v>0.1617163495229368</v>
      </c>
      <c r="U64" s="23">
        <f t="shared" si="50"/>
        <v>13.481753005228828</v>
      </c>
      <c r="V64" s="23">
        <f t="shared" si="51"/>
        <v>0</v>
      </c>
      <c r="W64" s="21">
        <f t="shared" si="5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MASSACHUSETTS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MASSACHUSETTS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MASSACHUSETTS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MASSACHUSETTS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41</v>
      </c>
      <c r="B68" s="19" t="s">
        <v>27</v>
      </c>
      <c r="C68" s="19" t="s">
        <v>28</v>
      </c>
      <c r="D68" s="19" t="s">
        <v>44</v>
      </c>
      <c r="E68" s="19" t="s">
        <v>45</v>
      </c>
      <c r="F68" s="19" t="s">
        <v>42</v>
      </c>
      <c r="G68" s="19" t="s">
        <v>43</v>
      </c>
      <c r="H68" s="19" t="s">
        <v>29</v>
      </c>
      <c r="J68" s="20" t="s">
        <v>41</v>
      </c>
      <c r="K68" s="19" t="s">
        <v>27</v>
      </c>
      <c r="L68" s="19" t="s">
        <v>28</v>
      </c>
      <c r="M68" s="19" t="s">
        <v>46</v>
      </c>
      <c r="N68" s="19" t="s">
        <v>29</v>
      </c>
      <c r="O68" s="2"/>
      <c r="Z68" s="20" t="s">
        <v>41</v>
      </c>
      <c r="AA68" s="19" t="s">
        <v>27</v>
      </c>
      <c r="AB68" s="19" t="s">
        <v>28</v>
      </c>
      <c r="AC68" s="19" t="s">
        <v>44</v>
      </c>
      <c r="AD68" s="19" t="s">
        <v>45</v>
      </c>
      <c r="AE68" s="19" t="s">
        <v>42</v>
      </c>
      <c r="AF68" s="19" t="s">
        <v>43</v>
      </c>
      <c r="AG68" s="19" t="s">
        <v>29</v>
      </c>
      <c r="AJ68" s="20" t="s">
        <v>41</v>
      </c>
      <c r="AK68" s="19" t="s">
        <v>27</v>
      </c>
      <c r="AL68" s="19" t="s">
        <v>28</v>
      </c>
      <c r="AM68" s="19" t="s">
        <v>44</v>
      </c>
      <c r="AN68" s="19" t="s">
        <v>45</v>
      </c>
      <c r="AO68" s="19" t="s">
        <v>42</v>
      </c>
      <c r="AP68" s="19" t="s">
        <v>43</v>
      </c>
      <c r="AQ68" s="19" t="s">
        <v>29</v>
      </c>
      <c r="AR68" s="19" t="s">
        <v>46</v>
      </c>
    </row>
    <row r="69" spans="1:44" ht="12.75">
      <c r="A69" s="9">
        <v>1983</v>
      </c>
      <c r="B69">
        <v>241</v>
      </c>
      <c r="C69">
        <v>120</v>
      </c>
      <c r="D69">
        <v>0</v>
      </c>
      <c r="E69">
        <v>0</v>
      </c>
      <c r="F69">
        <v>21</v>
      </c>
      <c r="G69" s="2"/>
      <c r="H69" s="2">
        <f>SUM(B69:G69)</f>
        <v>382</v>
      </c>
      <c r="J69" s="9">
        <v>1983</v>
      </c>
      <c r="K69" s="2">
        <f>B69</f>
        <v>241</v>
      </c>
      <c r="L69" s="2">
        <f>C69</f>
        <v>120</v>
      </c>
      <c r="M69" s="2">
        <f aca="true" t="shared" si="62" ref="M69:M86">N69-K69-L69</f>
        <v>21</v>
      </c>
      <c r="N69" s="2">
        <f>H69</f>
        <v>382</v>
      </c>
      <c r="O69" s="2"/>
      <c r="Z69" s="9">
        <v>1983</v>
      </c>
      <c r="AA69" s="2">
        <f>AA47</f>
        <v>5281662</v>
      </c>
      <c r="AB69" s="2">
        <f aca="true" t="shared" si="63" ref="AB69:AG69">AB47</f>
        <v>244392</v>
      </c>
      <c r="AC69" s="1">
        <f t="shared" si="63"/>
        <v>8920</v>
      </c>
      <c r="AD69" s="1">
        <f t="shared" si="63"/>
        <v>81120</v>
      </c>
      <c r="AE69" s="1">
        <f t="shared" si="63"/>
        <v>183319</v>
      </c>
      <c r="AF69" s="1"/>
      <c r="AG69" s="2">
        <f t="shared" si="63"/>
        <v>5799413</v>
      </c>
      <c r="AJ69" s="9">
        <v>1983</v>
      </c>
      <c r="AK69" s="1">
        <f aca="true" t="shared" si="64" ref="AK69:AO72">(B69/AA69)*100000</f>
        <v>4.562957644771664</v>
      </c>
      <c r="AL69" s="1">
        <f t="shared" si="64"/>
        <v>49.10144358244133</v>
      </c>
      <c r="AM69" s="1">
        <f t="shared" si="64"/>
        <v>0</v>
      </c>
      <c r="AN69" s="1">
        <f t="shared" si="64"/>
        <v>0</v>
      </c>
      <c r="AO69" s="1">
        <f t="shared" si="64"/>
        <v>11.455441061755737</v>
      </c>
      <c r="AP69" s="1"/>
      <c r="AQ69" s="1">
        <f>(H69/AG69)*100000</f>
        <v>6.586873533580036</v>
      </c>
      <c r="AR69" s="1">
        <f>(SUM(D69:F69)/SUM(AC69:AE69))*100000</f>
        <v>7.682205451439317</v>
      </c>
    </row>
    <row r="70" spans="1:44" ht="12.75">
      <c r="A70" s="9">
        <v>1984</v>
      </c>
      <c r="B70">
        <v>313</v>
      </c>
      <c r="C70">
        <v>151</v>
      </c>
      <c r="D70">
        <v>1</v>
      </c>
      <c r="E70">
        <v>1</v>
      </c>
      <c r="F70">
        <v>48</v>
      </c>
      <c r="G70" s="2"/>
      <c r="H70" s="2">
        <f>SUM(B70:G70)</f>
        <v>514</v>
      </c>
      <c r="J70" s="9">
        <v>1984</v>
      </c>
      <c r="K70" s="2">
        <f aca="true" t="shared" si="65" ref="K70:K80">B70</f>
        <v>313</v>
      </c>
      <c r="L70" s="2">
        <f aca="true" t="shared" si="66" ref="L70:L80">C70</f>
        <v>151</v>
      </c>
      <c r="M70" s="2">
        <f>N70-K70-L70</f>
        <v>50</v>
      </c>
      <c r="N70" s="2">
        <f>H70</f>
        <v>514</v>
      </c>
      <c r="O70" s="2"/>
      <c r="Z70" s="9">
        <v>1984</v>
      </c>
      <c r="AA70" s="2">
        <f aca="true" t="shared" si="67" ref="AA70:AG81">AA48</f>
        <v>5293851</v>
      </c>
      <c r="AB70" s="2">
        <f t="shared" si="67"/>
        <v>250075</v>
      </c>
      <c r="AC70" s="1">
        <f t="shared" si="67"/>
        <v>9358</v>
      </c>
      <c r="AD70" s="1">
        <f t="shared" si="67"/>
        <v>89791</v>
      </c>
      <c r="AE70" s="1">
        <f t="shared" si="67"/>
        <v>197705</v>
      </c>
      <c r="AF70" s="1"/>
      <c r="AG70" s="2">
        <f t="shared" si="67"/>
        <v>5840780</v>
      </c>
      <c r="AJ70" s="9">
        <v>1984</v>
      </c>
      <c r="AK70" s="1">
        <f t="shared" si="64"/>
        <v>5.9125200161470355</v>
      </c>
      <c r="AL70" s="1">
        <f t="shared" si="64"/>
        <v>60.38188543436969</v>
      </c>
      <c r="AM70" s="1">
        <f t="shared" si="64"/>
        <v>10.686044026501389</v>
      </c>
      <c r="AN70" s="1">
        <f t="shared" si="64"/>
        <v>1.1136973638783396</v>
      </c>
      <c r="AO70" s="1">
        <f t="shared" si="64"/>
        <v>24.278596899420855</v>
      </c>
      <c r="AP70" s="1"/>
      <c r="AQ70" s="1">
        <f>(H70/AG70)*100000</f>
        <v>8.80019449457093</v>
      </c>
      <c r="AR70" s="1">
        <f>(SUM(D70:F70)/SUM(AC70:AE70))*100000</f>
        <v>16.843296704777433</v>
      </c>
    </row>
    <row r="71" spans="1:44" ht="12.75">
      <c r="A71" s="9">
        <v>1985</v>
      </c>
      <c r="B71">
        <v>433</v>
      </c>
      <c r="C71">
        <v>198</v>
      </c>
      <c r="D71">
        <v>0</v>
      </c>
      <c r="E71">
        <v>0</v>
      </c>
      <c r="F71">
        <v>55</v>
      </c>
      <c r="G71" s="2"/>
      <c r="H71" s="2">
        <f>SUM(B71:G71)</f>
        <v>686</v>
      </c>
      <c r="J71" s="9">
        <v>1985</v>
      </c>
      <c r="K71" s="2">
        <f t="shared" si="65"/>
        <v>433</v>
      </c>
      <c r="L71" s="2">
        <f t="shared" si="66"/>
        <v>198</v>
      </c>
      <c r="M71" s="2">
        <f>N71-K71-L71</f>
        <v>55</v>
      </c>
      <c r="N71" s="2">
        <f>H71</f>
        <v>686</v>
      </c>
      <c r="Z71" s="9">
        <v>1985</v>
      </c>
      <c r="AA71" s="2">
        <f t="shared" si="67"/>
        <v>5303976</v>
      </c>
      <c r="AB71" s="2">
        <f t="shared" si="67"/>
        <v>256241</v>
      </c>
      <c r="AC71" s="1">
        <f t="shared" si="67"/>
        <v>9735</v>
      </c>
      <c r="AD71" s="1">
        <f t="shared" si="67"/>
        <v>98707</v>
      </c>
      <c r="AE71" s="1">
        <f t="shared" si="67"/>
        <v>212090</v>
      </c>
      <c r="AF71" s="1"/>
      <c r="AG71" s="2">
        <f t="shared" si="67"/>
        <v>5880749</v>
      </c>
      <c r="AJ71" s="9">
        <v>1985</v>
      </c>
      <c r="AK71" s="1">
        <f t="shared" si="64"/>
        <v>8.16368701517503</v>
      </c>
      <c r="AL71" s="1">
        <f t="shared" si="64"/>
        <v>77.27100659145103</v>
      </c>
      <c r="AM71" s="1">
        <f t="shared" si="64"/>
        <v>0</v>
      </c>
      <c r="AN71" s="1">
        <f t="shared" si="64"/>
        <v>0</v>
      </c>
      <c r="AO71" s="1">
        <f t="shared" si="64"/>
        <v>25.93238719411571</v>
      </c>
      <c r="AP71" s="1"/>
      <c r="AQ71" s="1">
        <f>(H71/AG71)*100000</f>
        <v>11.665180744833695</v>
      </c>
      <c r="AR71" s="1">
        <f>(SUM(D71:F71)/SUM(AC71:AE71))*100000</f>
        <v>17.158973207043292</v>
      </c>
    </row>
    <row r="72" spans="1:44" ht="12.75">
      <c r="A72" s="9">
        <v>1986</v>
      </c>
      <c r="B72">
        <v>516</v>
      </c>
      <c r="C72">
        <v>250</v>
      </c>
      <c r="D72">
        <v>4</v>
      </c>
      <c r="E72">
        <v>0</v>
      </c>
      <c r="F72">
        <v>71</v>
      </c>
      <c r="G72" s="2"/>
      <c r="H72" s="2">
        <f>SUM(B72:G72)</f>
        <v>841</v>
      </c>
      <c r="J72" s="9">
        <v>1986</v>
      </c>
      <c r="K72" s="2">
        <f t="shared" si="65"/>
        <v>516</v>
      </c>
      <c r="L72" s="2">
        <f t="shared" si="66"/>
        <v>250</v>
      </c>
      <c r="M72" s="2">
        <f t="shared" si="62"/>
        <v>75</v>
      </c>
      <c r="N72" s="2">
        <f aca="true" t="shared" si="68" ref="N72:N80">H72</f>
        <v>841</v>
      </c>
      <c r="Z72" s="9">
        <v>1986</v>
      </c>
      <c r="AA72" s="2">
        <f t="shared" si="67"/>
        <v>5297797</v>
      </c>
      <c r="AB72" s="2">
        <f t="shared" si="67"/>
        <v>261117</v>
      </c>
      <c r="AC72" s="1">
        <f t="shared" si="67"/>
        <v>10030</v>
      </c>
      <c r="AD72" s="1">
        <f t="shared" si="67"/>
        <v>107324</v>
      </c>
      <c r="AE72" s="1">
        <f t="shared" si="67"/>
        <v>226431</v>
      </c>
      <c r="AF72" s="1"/>
      <c r="AG72" s="2">
        <f t="shared" si="67"/>
        <v>5902699</v>
      </c>
      <c r="AJ72" s="9">
        <v>1986</v>
      </c>
      <c r="AK72" s="1">
        <f t="shared" si="64"/>
        <v>9.739897546093216</v>
      </c>
      <c r="AL72" s="1">
        <f t="shared" si="64"/>
        <v>95.7425215516416</v>
      </c>
      <c r="AM72" s="1">
        <f t="shared" si="64"/>
        <v>39.880358923230304</v>
      </c>
      <c r="AN72" s="1">
        <f t="shared" si="64"/>
        <v>0</v>
      </c>
      <c r="AO72" s="1">
        <f t="shared" si="64"/>
        <v>31.35613056516113</v>
      </c>
      <c r="AP72" s="1"/>
      <c r="AQ72" s="1">
        <f>(H72/AG72)*100000</f>
        <v>14.247719560153753</v>
      </c>
      <c r="AR72" s="1">
        <f>(SUM(D72:F72)/SUM(AC72:AE72))*100000</f>
        <v>21.815960556743313</v>
      </c>
    </row>
    <row r="73" spans="1:44" ht="12.75">
      <c r="A73" s="9">
        <v>1987</v>
      </c>
      <c r="B73">
        <v>552</v>
      </c>
      <c r="C73">
        <v>294</v>
      </c>
      <c r="D73">
        <v>1</v>
      </c>
      <c r="E73">
        <v>1</v>
      </c>
      <c r="F73">
        <v>116</v>
      </c>
      <c r="G73" s="2"/>
      <c r="H73" s="2">
        <f aca="true" t="shared" si="69" ref="H73:H86">SUM(B73:G73)</f>
        <v>964</v>
      </c>
      <c r="J73" s="9">
        <v>1987</v>
      </c>
      <c r="K73" s="2">
        <f t="shared" si="65"/>
        <v>552</v>
      </c>
      <c r="L73" s="2">
        <f t="shared" si="66"/>
        <v>294</v>
      </c>
      <c r="M73" s="2">
        <f t="shared" si="62"/>
        <v>118</v>
      </c>
      <c r="N73" s="2">
        <f t="shared" si="68"/>
        <v>964</v>
      </c>
      <c r="Z73" s="9">
        <v>1987</v>
      </c>
      <c r="AA73" s="2">
        <f t="shared" si="67"/>
        <v>5301083</v>
      </c>
      <c r="AB73" s="2">
        <f t="shared" si="67"/>
        <v>266117</v>
      </c>
      <c r="AC73" s="1">
        <f t="shared" si="67"/>
        <v>10283</v>
      </c>
      <c r="AD73" s="1">
        <f t="shared" si="67"/>
        <v>115852</v>
      </c>
      <c r="AE73" s="1">
        <f t="shared" si="67"/>
        <v>241886</v>
      </c>
      <c r="AF73" s="1"/>
      <c r="AG73" s="2">
        <f t="shared" si="67"/>
        <v>5935221</v>
      </c>
      <c r="AJ73" s="9">
        <v>1987</v>
      </c>
      <c r="AK73" s="1">
        <f aca="true" t="shared" si="70" ref="AK73:AK81">(B73/AA73)*100000</f>
        <v>10.412966557965607</v>
      </c>
      <c r="AL73" s="1">
        <f aca="true" t="shared" si="71" ref="AL73:AL81">(C73/AB73)*100000</f>
        <v>110.47772220489483</v>
      </c>
      <c r="AM73" s="1">
        <f aca="true" t="shared" si="72" ref="AM73:AM81">(D73/AC73)*100000</f>
        <v>9.724788485850432</v>
      </c>
      <c r="AN73" s="1">
        <f aca="true" t="shared" si="73" ref="AN73:AN81">(E73/AD73)*100000</f>
        <v>0.8631702517004454</v>
      </c>
      <c r="AO73" s="1">
        <f aca="true" t="shared" si="74" ref="AO73:AO81">(F73/AE73)*100000</f>
        <v>47.95647536442787</v>
      </c>
      <c r="AP73" s="1"/>
      <c r="AQ73" s="1">
        <f aca="true" t="shared" si="75" ref="AQ73:AQ81">(H73/AG73)*100000</f>
        <v>16.24202367527679</v>
      </c>
      <c r="AR73" s="1">
        <f aca="true" t="shared" si="76" ref="AR73:AR81">(SUM(D73:F73)/SUM(AC73:AE73))*100000</f>
        <v>32.06338768711568</v>
      </c>
    </row>
    <row r="74" spans="1:44" ht="12.75">
      <c r="A74" s="9">
        <v>1988</v>
      </c>
      <c r="B74">
        <v>667</v>
      </c>
      <c r="C74">
        <v>371</v>
      </c>
      <c r="D74">
        <v>3</v>
      </c>
      <c r="E74">
        <v>1</v>
      </c>
      <c r="F74">
        <v>154</v>
      </c>
      <c r="G74" s="2"/>
      <c r="H74" s="2">
        <f t="shared" si="69"/>
        <v>1196</v>
      </c>
      <c r="J74" s="9">
        <v>1988</v>
      </c>
      <c r="K74" s="2">
        <f t="shared" si="65"/>
        <v>667</v>
      </c>
      <c r="L74" s="2">
        <f t="shared" si="66"/>
        <v>371</v>
      </c>
      <c r="M74" s="2">
        <f t="shared" si="62"/>
        <v>158</v>
      </c>
      <c r="N74" s="2">
        <f t="shared" si="68"/>
        <v>1196</v>
      </c>
      <c r="Z74" s="9">
        <v>1988</v>
      </c>
      <c r="AA74" s="2">
        <f t="shared" si="67"/>
        <v>5313932</v>
      </c>
      <c r="AB74" s="2">
        <f t="shared" si="67"/>
        <v>271760</v>
      </c>
      <c r="AC74" s="1">
        <f t="shared" si="67"/>
        <v>10513</v>
      </c>
      <c r="AD74" s="1">
        <f t="shared" si="67"/>
        <v>124965</v>
      </c>
      <c r="AE74" s="1">
        <f t="shared" si="67"/>
        <v>258819</v>
      </c>
      <c r="AF74" s="1"/>
      <c r="AG74" s="2">
        <f t="shared" si="67"/>
        <v>5979989</v>
      </c>
      <c r="AJ74" s="9">
        <v>1988</v>
      </c>
      <c r="AK74" s="1">
        <f t="shared" si="70"/>
        <v>12.551910713196932</v>
      </c>
      <c r="AL74" s="1">
        <f t="shared" si="71"/>
        <v>136.51751545481306</v>
      </c>
      <c r="AM74" s="1">
        <f t="shared" si="72"/>
        <v>28.536098164177684</v>
      </c>
      <c r="AN74" s="1">
        <f t="shared" si="73"/>
        <v>0.8002240627375664</v>
      </c>
      <c r="AO74" s="1">
        <f t="shared" si="74"/>
        <v>59.501041268222195</v>
      </c>
      <c r="AP74" s="1"/>
      <c r="AQ74" s="1">
        <f t="shared" si="75"/>
        <v>20.000036789365332</v>
      </c>
      <c r="AR74" s="1">
        <f t="shared" si="76"/>
        <v>40.07131679926553</v>
      </c>
    </row>
    <row r="75" spans="1:44" ht="12.75">
      <c r="A75" s="9">
        <v>1989</v>
      </c>
      <c r="B75">
        <v>544</v>
      </c>
      <c r="C75">
        <v>342</v>
      </c>
      <c r="D75">
        <v>3</v>
      </c>
      <c r="E75">
        <v>0</v>
      </c>
      <c r="F75">
        <v>146</v>
      </c>
      <c r="G75" s="2"/>
      <c r="H75" s="2">
        <f t="shared" si="69"/>
        <v>1035</v>
      </c>
      <c r="J75" s="9">
        <v>1989</v>
      </c>
      <c r="K75" s="2">
        <f t="shared" si="65"/>
        <v>544</v>
      </c>
      <c r="L75" s="2">
        <f t="shared" si="66"/>
        <v>342</v>
      </c>
      <c r="M75" s="2">
        <f t="shared" si="62"/>
        <v>149</v>
      </c>
      <c r="N75" s="2">
        <f t="shared" si="68"/>
        <v>1035</v>
      </c>
      <c r="Z75" s="9">
        <v>1989</v>
      </c>
      <c r="AA75" s="2">
        <f t="shared" si="67"/>
        <v>5317717</v>
      </c>
      <c r="AB75" s="2">
        <f t="shared" si="67"/>
        <v>277145</v>
      </c>
      <c r="AC75" s="1">
        <f t="shared" si="67"/>
        <v>10641</v>
      </c>
      <c r="AD75" s="1">
        <f t="shared" si="67"/>
        <v>134441</v>
      </c>
      <c r="AE75" s="1">
        <f t="shared" si="67"/>
        <v>275541</v>
      </c>
      <c r="AF75" s="1"/>
      <c r="AG75" s="2">
        <f t="shared" si="67"/>
        <v>6015485</v>
      </c>
      <c r="AJ75" s="9">
        <v>1989</v>
      </c>
      <c r="AK75" s="1">
        <f t="shared" si="70"/>
        <v>10.22995394452168</v>
      </c>
      <c r="AL75" s="1">
        <f t="shared" si="71"/>
        <v>123.4011077233939</v>
      </c>
      <c r="AM75" s="1">
        <f t="shared" si="72"/>
        <v>28.192839018889202</v>
      </c>
      <c r="AN75" s="1">
        <f t="shared" si="73"/>
        <v>0</v>
      </c>
      <c r="AO75" s="1">
        <f t="shared" si="74"/>
        <v>52.986669860383756</v>
      </c>
      <c r="AP75" s="1"/>
      <c r="AQ75" s="1">
        <f t="shared" si="75"/>
        <v>17.20559522632007</v>
      </c>
      <c r="AR75" s="1">
        <f t="shared" si="76"/>
        <v>35.42364540217724</v>
      </c>
    </row>
    <row r="76" spans="1:44" ht="12.75">
      <c r="A76" s="9">
        <v>1990</v>
      </c>
      <c r="B76">
        <v>459</v>
      </c>
      <c r="C76">
        <v>214</v>
      </c>
      <c r="D76">
        <v>2</v>
      </c>
      <c r="E76">
        <v>1</v>
      </c>
      <c r="F76">
        <v>123</v>
      </c>
      <c r="G76" s="2"/>
      <c r="H76" s="2">
        <f t="shared" si="69"/>
        <v>799</v>
      </c>
      <c r="J76" s="9">
        <v>1990</v>
      </c>
      <c r="K76" s="2">
        <f t="shared" si="65"/>
        <v>459</v>
      </c>
      <c r="L76" s="2">
        <f t="shared" si="66"/>
        <v>214</v>
      </c>
      <c r="M76" s="2">
        <f t="shared" si="62"/>
        <v>126</v>
      </c>
      <c r="N76" s="2">
        <f t="shared" si="68"/>
        <v>799</v>
      </c>
      <c r="Z76" s="9">
        <v>1990</v>
      </c>
      <c r="AA76" s="2">
        <f t="shared" si="67"/>
        <v>5296952</v>
      </c>
      <c r="AB76" s="2">
        <f t="shared" si="67"/>
        <v>279480</v>
      </c>
      <c r="AC76" s="1">
        <f t="shared" si="67"/>
        <v>10684</v>
      </c>
      <c r="AD76" s="1">
        <f t="shared" si="67"/>
        <v>142593</v>
      </c>
      <c r="AE76" s="1">
        <f t="shared" si="67"/>
        <v>288955</v>
      </c>
      <c r="AF76" s="1"/>
      <c r="AG76" s="2">
        <f t="shared" si="67"/>
        <v>6018664</v>
      </c>
      <c r="AJ76" s="9">
        <v>1990</v>
      </c>
      <c r="AK76" s="1">
        <f t="shared" si="70"/>
        <v>8.665360758413518</v>
      </c>
      <c r="AL76" s="1">
        <f t="shared" si="71"/>
        <v>76.5707742951195</v>
      </c>
      <c r="AM76" s="1">
        <f t="shared" si="72"/>
        <v>18.71958068139274</v>
      </c>
      <c r="AN76" s="1">
        <f t="shared" si="73"/>
        <v>0.701296697593851</v>
      </c>
      <c r="AO76" s="1">
        <f t="shared" si="74"/>
        <v>42.56718174110156</v>
      </c>
      <c r="AP76" s="1"/>
      <c r="AQ76" s="1">
        <f t="shared" si="75"/>
        <v>13.275371411329825</v>
      </c>
      <c r="AR76" s="1">
        <f t="shared" si="76"/>
        <v>28.49183234139547</v>
      </c>
    </row>
    <row r="77" spans="1:44" ht="12.75">
      <c r="A77" s="9">
        <v>1991</v>
      </c>
      <c r="G77" s="2"/>
      <c r="H77" s="2"/>
      <c r="J77" s="9">
        <v>1991</v>
      </c>
      <c r="K77" s="2"/>
      <c r="L77" s="2"/>
      <c r="M77" s="2"/>
      <c r="N77" s="2"/>
      <c r="Z77" s="9">
        <v>1991</v>
      </c>
      <c r="AA77" s="2"/>
      <c r="AB77" s="2"/>
      <c r="AC77" s="1"/>
      <c r="AD77" s="1"/>
      <c r="AE77" s="1"/>
      <c r="AF77" s="1"/>
      <c r="AG77" s="2"/>
      <c r="AJ77" s="9">
        <v>1991</v>
      </c>
      <c r="AK77" s="1"/>
      <c r="AL77" s="1"/>
      <c r="AM77" s="1"/>
      <c r="AN77" s="1"/>
      <c r="AO77" s="1"/>
      <c r="AP77" s="1"/>
      <c r="AQ77" s="1"/>
      <c r="AR77" s="1"/>
    </row>
    <row r="78" spans="1:44" ht="12.75">
      <c r="A78" s="9">
        <v>1992</v>
      </c>
      <c r="B78">
        <v>429</v>
      </c>
      <c r="C78">
        <v>250</v>
      </c>
      <c r="D78">
        <v>4</v>
      </c>
      <c r="E78">
        <v>2</v>
      </c>
      <c r="F78">
        <v>142</v>
      </c>
      <c r="G78" s="2"/>
      <c r="H78" s="2">
        <f t="shared" si="69"/>
        <v>827</v>
      </c>
      <c r="J78" s="9">
        <v>1992</v>
      </c>
      <c r="K78" s="2">
        <f t="shared" si="65"/>
        <v>429</v>
      </c>
      <c r="L78" s="2">
        <f t="shared" si="66"/>
        <v>250</v>
      </c>
      <c r="M78" s="2">
        <f t="shared" si="62"/>
        <v>148</v>
      </c>
      <c r="N78" s="2">
        <f t="shared" si="68"/>
        <v>827</v>
      </c>
      <c r="Z78" s="9">
        <v>1992</v>
      </c>
      <c r="AA78" s="2">
        <f t="shared" si="67"/>
        <v>5224936</v>
      </c>
      <c r="AB78" s="2">
        <f t="shared" si="67"/>
        <v>292211</v>
      </c>
      <c r="AC78" s="1">
        <f t="shared" si="67"/>
        <v>10903</v>
      </c>
      <c r="AD78" s="1">
        <f t="shared" si="67"/>
        <v>159168</v>
      </c>
      <c r="AE78" s="1">
        <f t="shared" si="67"/>
        <v>306256</v>
      </c>
      <c r="AF78" s="1"/>
      <c r="AG78" s="2">
        <f t="shared" si="67"/>
        <v>5993474</v>
      </c>
      <c r="AJ78" s="9">
        <v>1992</v>
      </c>
      <c r="AK78" s="1">
        <f t="shared" si="70"/>
        <v>8.210626886147505</v>
      </c>
      <c r="AL78" s="1">
        <f t="shared" si="71"/>
        <v>85.55461635598934</v>
      </c>
      <c r="AM78" s="1">
        <f t="shared" si="72"/>
        <v>36.68715032559846</v>
      </c>
      <c r="AN78" s="1">
        <f t="shared" si="73"/>
        <v>1.2565339766787293</v>
      </c>
      <c r="AO78" s="1">
        <f t="shared" si="74"/>
        <v>46.36643853508176</v>
      </c>
      <c r="AP78" s="1"/>
      <c r="AQ78" s="1">
        <f t="shared" si="75"/>
        <v>13.79834132925245</v>
      </c>
      <c r="AR78" s="1">
        <f t="shared" si="76"/>
        <v>31.071091917947125</v>
      </c>
    </row>
    <row r="79" spans="1:44" ht="12.75">
      <c r="A79" s="9">
        <v>1993</v>
      </c>
      <c r="B79">
        <v>537</v>
      </c>
      <c r="C79">
        <v>387</v>
      </c>
      <c r="D79">
        <v>1</v>
      </c>
      <c r="E79">
        <v>2</v>
      </c>
      <c r="F79">
        <v>196</v>
      </c>
      <c r="H79" s="2">
        <f t="shared" si="69"/>
        <v>1123</v>
      </c>
      <c r="J79" s="9">
        <v>1993</v>
      </c>
      <c r="K79" s="2">
        <f t="shared" si="65"/>
        <v>537</v>
      </c>
      <c r="L79" s="2">
        <f t="shared" si="66"/>
        <v>387</v>
      </c>
      <c r="M79" s="2">
        <f t="shared" si="62"/>
        <v>199</v>
      </c>
      <c r="N79" s="2">
        <f t="shared" si="68"/>
        <v>1123</v>
      </c>
      <c r="Z79" s="9">
        <v>1993</v>
      </c>
      <c r="AA79" s="2">
        <f t="shared" si="67"/>
        <v>5215835</v>
      </c>
      <c r="AB79" s="2">
        <f t="shared" si="67"/>
        <v>298584</v>
      </c>
      <c r="AC79" s="1">
        <f t="shared" si="67"/>
        <v>10955</v>
      </c>
      <c r="AD79" s="1">
        <f t="shared" si="67"/>
        <v>168868</v>
      </c>
      <c r="AE79" s="1">
        <f t="shared" si="67"/>
        <v>316642</v>
      </c>
      <c r="AF79" s="1"/>
      <c r="AG79" s="2">
        <f t="shared" si="67"/>
        <v>6010884</v>
      </c>
      <c r="AJ79" s="9">
        <v>1993</v>
      </c>
      <c r="AK79" s="1">
        <f t="shared" si="70"/>
        <v>10.29557108305765</v>
      </c>
      <c r="AL79" s="1">
        <f t="shared" si="71"/>
        <v>129.61176754280203</v>
      </c>
      <c r="AM79" s="1">
        <f t="shared" si="72"/>
        <v>9.128251939753536</v>
      </c>
      <c r="AN79" s="1">
        <f t="shared" si="73"/>
        <v>1.1843570125778715</v>
      </c>
      <c r="AO79" s="1">
        <f t="shared" si="74"/>
        <v>61.89955849192463</v>
      </c>
      <c r="AP79" s="1"/>
      <c r="AQ79" s="1">
        <f t="shared" si="75"/>
        <v>18.682776110801672</v>
      </c>
      <c r="AR79" s="1">
        <f t="shared" si="76"/>
        <v>40.08338956421903</v>
      </c>
    </row>
    <row r="80" spans="1:44" ht="12.75">
      <c r="A80" s="9">
        <v>1994</v>
      </c>
      <c r="B80">
        <v>490</v>
      </c>
      <c r="C80">
        <v>350</v>
      </c>
      <c r="D80">
        <v>4</v>
      </c>
      <c r="E80">
        <v>8</v>
      </c>
      <c r="F80">
        <v>208</v>
      </c>
      <c r="H80" s="2">
        <f t="shared" si="69"/>
        <v>1060</v>
      </c>
      <c r="J80" s="9">
        <v>1994</v>
      </c>
      <c r="K80" s="2">
        <f t="shared" si="65"/>
        <v>490</v>
      </c>
      <c r="L80" s="2">
        <f t="shared" si="66"/>
        <v>350</v>
      </c>
      <c r="M80" s="2">
        <f t="shared" si="62"/>
        <v>220</v>
      </c>
      <c r="N80" s="2">
        <f t="shared" si="68"/>
        <v>1060</v>
      </c>
      <c r="Z80" s="9">
        <v>1994</v>
      </c>
      <c r="AA80" s="2">
        <f t="shared" si="67"/>
        <v>5213703</v>
      </c>
      <c r="AB80" s="2">
        <f t="shared" si="67"/>
        <v>303107</v>
      </c>
      <c r="AC80" s="1">
        <f t="shared" si="67"/>
        <v>11002</v>
      </c>
      <c r="AD80" s="1">
        <f t="shared" si="67"/>
        <v>177308</v>
      </c>
      <c r="AE80" s="1">
        <f t="shared" si="67"/>
        <v>326232</v>
      </c>
      <c r="AF80" s="1"/>
      <c r="AG80" s="2">
        <f t="shared" si="67"/>
        <v>6031352</v>
      </c>
      <c r="AJ80" s="9">
        <v>1994</v>
      </c>
      <c r="AK80" s="1">
        <f t="shared" si="70"/>
        <v>9.3983105673645</v>
      </c>
      <c r="AL80" s="1">
        <f t="shared" si="71"/>
        <v>115.47077434701278</v>
      </c>
      <c r="AM80" s="1">
        <f t="shared" si="72"/>
        <v>36.35702599527358</v>
      </c>
      <c r="AN80" s="1">
        <f t="shared" si="73"/>
        <v>4.511922755882419</v>
      </c>
      <c r="AO80" s="1">
        <f t="shared" si="74"/>
        <v>63.758306971725645</v>
      </c>
      <c r="AP80" s="1"/>
      <c r="AQ80" s="1">
        <f t="shared" si="75"/>
        <v>17.57483230957172</v>
      </c>
      <c r="AR80" s="1">
        <f t="shared" si="76"/>
        <v>42.756470803160866</v>
      </c>
    </row>
    <row r="81" spans="1:44" ht="12.75">
      <c r="A81" s="9">
        <v>1995</v>
      </c>
      <c r="G81" s="2"/>
      <c r="H81" s="2"/>
      <c r="J81" s="9">
        <v>1995</v>
      </c>
      <c r="K81" s="2"/>
      <c r="L81" s="2"/>
      <c r="M81" s="2"/>
      <c r="N81" s="2"/>
      <c r="Z81" s="9">
        <v>1995</v>
      </c>
      <c r="AA81" s="2">
        <f t="shared" si="67"/>
        <v>5219892</v>
      </c>
      <c r="AB81" s="2">
        <f t="shared" si="67"/>
        <v>306930</v>
      </c>
      <c r="AC81" s="1">
        <f t="shared" si="67"/>
        <v>11139</v>
      </c>
      <c r="AD81" s="1">
        <f t="shared" si="67"/>
        <v>186107</v>
      </c>
      <c r="AE81" s="1">
        <f t="shared" si="67"/>
        <v>338267</v>
      </c>
      <c r="AF81" s="1"/>
      <c r="AG81" s="2">
        <f t="shared" si="67"/>
        <v>6062335</v>
      </c>
      <c r="AJ81" s="9">
        <v>1995</v>
      </c>
      <c r="AK81" s="1">
        <f t="shared" si="70"/>
        <v>0</v>
      </c>
      <c r="AL81" s="1">
        <f t="shared" si="71"/>
        <v>0</v>
      </c>
      <c r="AM81" s="1">
        <f t="shared" si="72"/>
        <v>0</v>
      </c>
      <c r="AN81" s="1">
        <f t="shared" si="73"/>
        <v>0</v>
      </c>
      <c r="AO81" s="1">
        <f t="shared" si="74"/>
        <v>0</v>
      </c>
      <c r="AP81" s="1"/>
      <c r="AQ81" s="1">
        <f t="shared" si="75"/>
        <v>0</v>
      </c>
      <c r="AR81" s="1">
        <f t="shared" si="76"/>
        <v>0</v>
      </c>
    </row>
    <row r="82" spans="1:44" ht="12.75">
      <c r="A82" s="9">
        <v>1996</v>
      </c>
      <c r="G82" s="2"/>
      <c r="H82" s="2"/>
      <c r="J82" s="9">
        <v>1996</v>
      </c>
      <c r="K82" s="2"/>
      <c r="L82" s="2"/>
      <c r="M82" s="2"/>
      <c r="N82" s="2"/>
      <c r="Z82" s="9">
        <v>1996</v>
      </c>
      <c r="AA82" s="2"/>
      <c r="AB82" s="2"/>
      <c r="AC82" s="1"/>
      <c r="AD82" s="1"/>
      <c r="AE82" s="1"/>
      <c r="AF82" s="1"/>
      <c r="AG82" s="2"/>
      <c r="AJ82" s="9">
        <v>1996</v>
      </c>
      <c r="AK82" s="1"/>
      <c r="AL82" s="1"/>
      <c r="AM82" s="1"/>
      <c r="AN82" s="1"/>
      <c r="AO82" s="1"/>
      <c r="AP82" s="1"/>
      <c r="AQ82" s="1"/>
      <c r="AR82" s="1"/>
    </row>
    <row r="83" spans="1:44" ht="12.75">
      <c r="A83" s="9">
        <v>1997</v>
      </c>
      <c r="G83" s="2"/>
      <c r="H83" s="2"/>
      <c r="J83" s="9">
        <v>1997</v>
      </c>
      <c r="K83" s="2"/>
      <c r="L83" s="2"/>
      <c r="M83" s="2"/>
      <c r="N83" s="2"/>
      <c r="Z83" s="9">
        <v>1997</v>
      </c>
      <c r="AA83" s="2"/>
      <c r="AB83" s="2"/>
      <c r="AC83" s="1"/>
      <c r="AD83" s="1"/>
      <c r="AE83" s="1"/>
      <c r="AF83" s="1"/>
      <c r="AG83" s="2"/>
      <c r="AJ83" s="9">
        <v>1997</v>
      </c>
      <c r="AK83" s="1"/>
      <c r="AL83" s="1"/>
      <c r="AM83" s="1"/>
      <c r="AN83" s="1"/>
      <c r="AO83" s="1"/>
      <c r="AP83" s="1"/>
      <c r="AQ83" s="1"/>
      <c r="AR83" s="1"/>
    </row>
    <row r="84" spans="1:44" ht="12.75">
      <c r="A84" s="9">
        <v>1998</v>
      </c>
      <c r="G84" s="2"/>
      <c r="H84" s="2"/>
      <c r="J84" s="9">
        <v>1998</v>
      </c>
      <c r="K84" s="2"/>
      <c r="L84" s="2"/>
      <c r="M84" s="2"/>
      <c r="N84" s="2"/>
      <c r="Z84" s="9">
        <v>1998</v>
      </c>
      <c r="AA84" s="2"/>
      <c r="AB84" s="2"/>
      <c r="AC84" s="1"/>
      <c r="AD84" s="1"/>
      <c r="AE84" s="1"/>
      <c r="AF84" s="1"/>
      <c r="AG84" s="2"/>
      <c r="AJ84" s="9">
        <v>1998</v>
      </c>
      <c r="AK84" s="1"/>
      <c r="AL84" s="1"/>
      <c r="AM84" s="1"/>
      <c r="AN84" s="1"/>
      <c r="AO84" s="1"/>
      <c r="AP84" s="1"/>
      <c r="AQ84" s="1"/>
      <c r="AR84" s="1"/>
    </row>
    <row r="85" spans="1:44" ht="12.75">
      <c r="A85" s="9">
        <v>1999</v>
      </c>
      <c r="G85" s="2"/>
      <c r="H85" s="2"/>
      <c r="J85" s="9">
        <v>1999</v>
      </c>
      <c r="K85" s="2"/>
      <c r="L85" s="2"/>
      <c r="M85" s="2"/>
      <c r="N85" s="2"/>
      <c r="Z85" s="9">
        <v>1999</v>
      </c>
      <c r="AA85" s="2"/>
      <c r="AB85" s="2"/>
      <c r="AC85" s="1"/>
      <c r="AD85" s="1"/>
      <c r="AE85" s="1"/>
      <c r="AF85" s="1"/>
      <c r="AG85" s="2"/>
      <c r="AJ85" s="9">
        <v>1999</v>
      </c>
      <c r="AK85" s="1"/>
      <c r="AL85" s="1"/>
      <c r="AM85" s="1"/>
      <c r="AN85" s="1"/>
      <c r="AO85" s="1"/>
      <c r="AP85" s="1"/>
      <c r="AQ85" s="1"/>
      <c r="AR85" s="1"/>
    </row>
    <row r="86" spans="1:14" s="4" customFormat="1" ht="12.75">
      <c r="A86" s="13" t="s">
        <v>29</v>
      </c>
      <c r="B86" s="21">
        <f aca="true" t="shared" si="77" ref="B86:G86">SUM(B69:B85)</f>
        <v>5181</v>
      </c>
      <c r="C86" s="21">
        <f t="shared" si="77"/>
        <v>2927</v>
      </c>
      <c r="D86" s="4">
        <f t="shared" si="77"/>
        <v>23</v>
      </c>
      <c r="E86" s="4">
        <f t="shared" si="77"/>
        <v>16</v>
      </c>
      <c r="F86" s="4">
        <f t="shared" si="77"/>
        <v>1280</v>
      </c>
      <c r="G86" s="4">
        <f t="shared" si="77"/>
        <v>0</v>
      </c>
      <c r="H86" s="21">
        <f t="shared" si="69"/>
        <v>9427</v>
      </c>
      <c r="J86" s="13" t="s">
        <v>29</v>
      </c>
      <c r="K86" s="21">
        <f>B86</f>
        <v>5181</v>
      </c>
      <c r="L86" s="21">
        <f>C86</f>
        <v>2927</v>
      </c>
      <c r="M86" s="21">
        <f t="shared" si="62"/>
        <v>1319</v>
      </c>
      <c r="N86" s="21">
        <f>H86</f>
        <v>9427</v>
      </c>
    </row>
    <row r="88" spans="1:44" s="27" customFormat="1" ht="29.25" customHeight="1">
      <c r="A88" s="31" t="str">
        <f>CONCATENATE("Other &amp; Not Known Admissions, All Races: ",$A$1)</f>
        <v>Other &amp; Not Known Admissions, All Races: MASSACHUSETTS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MASSACHUSETTS</v>
      </c>
      <c r="K88" s="31"/>
      <c r="L88" s="31"/>
      <c r="M88" s="31"/>
      <c r="N88" s="31"/>
      <c r="Z88" s="30" t="str">
        <f>CONCATENATE("Total Population, By Race: ",$A$1)</f>
        <v>Total Population, By Race: MASSACHUSETTS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MASSACHUSETTS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41</v>
      </c>
      <c r="B89" s="19" t="s">
        <v>27</v>
      </c>
      <c r="C89" s="19" t="s">
        <v>28</v>
      </c>
      <c r="D89" s="19" t="s">
        <v>44</v>
      </c>
      <c r="E89" s="19" t="s">
        <v>45</v>
      </c>
      <c r="F89" s="19" t="s">
        <v>42</v>
      </c>
      <c r="G89" s="19" t="s">
        <v>43</v>
      </c>
      <c r="H89" s="19" t="s">
        <v>29</v>
      </c>
      <c r="J89" s="20" t="s">
        <v>41</v>
      </c>
      <c r="K89" s="19" t="s">
        <v>27</v>
      </c>
      <c r="L89" s="19" t="s">
        <v>28</v>
      </c>
      <c r="M89" s="19" t="s">
        <v>46</v>
      </c>
      <c r="N89" s="19" t="s">
        <v>29</v>
      </c>
      <c r="Z89" s="20" t="s">
        <v>41</v>
      </c>
      <c r="AA89" s="19" t="s">
        <v>27</v>
      </c>
      <c r="AB89" s="19" t="s">
        <v>28</v>
      </c>
      <c r="AC89" s="19" t="s">
        <v>44</v>
      </c>
      <c r="AD89" s="19" t="s">
        <v>45</v>
      </c>
      <c r="AE89" s="19" t="s">
        <v>42</v>
      </c>
      <c r="AF89" s="19" t="s">
        <v>43</v>
      </c>
      <c r="AG89" s="19" t="s">
        <v>29</v>
      </c>
      <c r="AJ89" s="20" t="s">
        <v>41</v>
      </c>
      <c r="AK89" s="19" t="s">
        <v>27</v>
      </c>
      <c r="AL89" s="19" t="s">
        <v>28</v>
      </c>
      <c r="AM89" s="19" t="s">
        <v>44</v>
      </c>
      <c r="AN89" s="19" t="s">
        <v>45</v>
      </c>
      <c r="AO89" s="19" t="s">
        <v>42</v>
      </c>
      <c r="AP89" s="19" t="s">
        <v>43</v>
      </c>
      <c r="AQ89" s="19" t="s">
        <v>29</v>
      </c>
      <c r="AR89" s="19" t="s">
        <v>46</v>
      </c>
    </row>
    <row r="90" spans="1:44" ht="12.75">
      <c r="A90" s="9">
        <v>1983</v>
      </c>
      <c r="B90">
        <v>460</v>
      </c>
      <c r="C90">
        <v>164</v>
      </c>
      <c r="D90">
        <v>1</v>
      </c>
      <c r="E90">
        <v>1</v>
      </c>
      <c r="F90">
        <v>44</v>
      </c>
      <c r="G90" s="2"/>
      <c r="H90" s="2">
        <f aca="true" t="shared" si="78" ref="H90:H107">SUM(B90:G90)</f>
        <v>670</v>
      </c>
      <c r="J90" s="9">
        <v>1983</v>
      </c>
      <c r="K90" s="2">
        <f aca="true" t="shared" si="79" ref="K90:L92">B90</f>
        <v>460</v>
      </c>
      <c r="L90" s="2">
        <f t="shared" si="79"/>
        <v>164</v>
      </c>
      <c r="M90" s="2">
        <f>N90-K90-L90</f>
        <v>46</v>
      </c>
      <c r="N90" s="2">
        <f>H90</f>
        <v>670</v>
      </c>
      <c r="Z90" s="9">
        <v>1983</v>
      </c>
      <c r="AA90" s="2">
        <f>AA69</f>
        <v>5281662</v>
      </c>
      <c r="AB90" s="2">
        <f aca="true" t="shared" si="80" ref="AB90:AG90">AB69</f>
        <v>244392</v>
      </c>
      <c r="AC90" s="1">
        <f t="shared" si="80"/>
        <v>8920</v>
      </c>
      <c r="AD90" s="1">
        <f t="shared" si="80"/>
        <v>81120</v>
      </c>
      <c r="AE90" s="1">
        <f t="shared" si="80"/>
        <v>183319</v>
      </c>
      <c r="AF90" s="1"/>
      <c r="AG90" s="2">
        <f t="shared" si="80"/>
        <v>5799413</v>
      </c>
      <c r="AJ90" s="9">
        <v>1983</v>
      </c>
      <c r="AK90" s="1">
        <f aca="true" t="shared" si="81" ref="AK90:AO94">(B90/AA90)*100000</f>
        <v>8.709379736908572</v>
      </c>
      <c r="AL90" s="1">
        <f t="shared" si="81"/>
        <v>67.10530622933648</v>
      </c>
      <c r="AM90" s="1">
        <f t="shared" si="81"/>
        <v>11.210762331838565</v>
      </c>
      <c r="AN90" s="1">
        <f t="shared" si="81"/>
        <v>1.2327416173570018</v>
      </c>
      <c r="AO90" s="1">
        <f t="shared" si="81"/>
        <v>24.001876510345355</v>
      </c>
      <c r="AP90" s="1"/>
      <c r="AQ90" s="1">
        <f aca="true" t="shared" si="82" ref="AQ90:AQ97">(H90/AG90)*100000</f>
        <v>11.552893370415246</v>
      </c>
      <c r="AR90" s="1">
        <f aca="true" t="shared" si="83" ref="AR90:AR97">(SUM(D90:F90)/SUM(AC90:AE90))*100000</f>
        <v>16.827688131724216</v>
      </c>
    </row>
    <row r="91" spans="1:44" ht="12.75">
      <c r="A91" s="9">
        <v>1984</v>
      </c>
      <c r="B91">
        <v>489</v>
      </c>
      <c r="C91">
        <v>142</v>
      </c>
      <c r="D91">
        <v>2</v>
      </c>
      <c r="E91">
        <v>0</v>
      </c>
      <c r="F91">
        <v>37</v>
      </c>
      <c r="G91" s="2"/>
      <c r="H91" s="2">
        <f t="shared" si="78"/>
        <v>670</v>
      </c>
      <c r="J91" s="9">
        <v>1984</v>
      </c>
      <c r="K91" s="2">
        <f t="shared" si="79"/>
        <v>489</v>
      </c>
      <c r="L91" s="2">
        <f t="shared" si="79"/>
        <v>142</v>
      </c>
      <c r="M91" s="2">
        <f>N91-K91-L91</f>
        <v>39</v>
      </c>
      <c r="N91" s="2">
        <f>H91</f>
        <v>670</v>
      </c>
      <c r="Z91" s="9">
        <v>1984</v>
      </c>
      <c r="AA91" s="2">
        <f aca="true" t="shared" si="84" ref="AA91:AG102">AA70</f>
        <v>5293851</v>
      </c>
      <c r="AB91" s="2">
        <f t="shared" si="84"/>
        <v>250075</v>
      </c>
      <c r="AC91" s="1">
        <f t="shared" si="84"/>
        <v>9358</v>
      </c>
      <c r="AD91" s="1">
        <f t="shared" si="84"/>
        <v>89791</v>
      </c>
      <c r="AE91" s="1">
        <f t="shared" si="84"/>
        <v>197705</v>
      </c>
      <c r="AF91" s="1"/>
      <c r="AG91" s="2">
        <f t="shared" si="84"/>
        <v>5840780</v>
      </c>
      <c r="AJ91" s="9">
        <v>1984</v>
      </c>
      <c r="AK91" s="1">
        <f t="shared" si="81"/>
        <v>9.237131910210545</v>
      </c>
      <c r="AL91" s="1">
        <f t="shared" si="81"/>
        <v>56.78296511046686</v>
      </c>
      <c r="AM91" s="1">
        <f t="shared" si="81"/>
        <v>21.372088053002777</v>
      </c>
      <c r="AN91" s="1">
        <f t="shared" si="81"/>
        <v>0</v>
      </c>
      <c r="AO91" s="1">
        <f t="shared" si="81"/>
        <v>18.71475177663691</v>
      </c>
      <c r="AP91" s="1"/>
      <c r="AQ91" s="1">
        <f t="shared" si="82"/>
        <v>11.47107064467417</v>
      </c>
      <c r="AR91" s="1">
        <f t="shared" si="83"/>
        <v>13.137771429726397</v>
      </c>
    </row>
    <row r="92" spans="1:44" ht="12.75">
      <c r="A92" s="9">
        <v>1985</v>
      </c>
      <c r="B92">
        <v>576</v>
      </c>
      <c r="C92">
        <v>150</v>
      </c>
      <c r="D92">
        <v>4</v>
      </c>
      <c r="E92">
        <v>0</v>
      </c>
      <c r="F92">
        <v>55</v>
      </c>
      <c r="G92" s="2"/>
      <c r="H92" s="2">
        <f t="shared" si="78"/>
        <v>785</v>
      </c>
      <c r="J92" s="9">
        <v>1985</v>
      </c>
      <c r="K92" s="2">
        <f t="shared" si="79"/>
        <v>576</v>
      </c>
      <c r="L92" s="2">
        <f t="shared" si="79"/>
        <v>150</v>
      </c>
      <c r="M92" s="2">
        <f>N92-K92-L92</f>
        <v>59</v>
      </c>
      <c r="N92" s="2">
        <f>H92</f>
        <v>785</v>
      </c>
      <c r="Z92" s="9">
        <v>1985</v>
      </c>
      <c r="AA92" s="2">
        <f t="shared" si="84"/>
        <v>5303976</v>
      </c>
      <c r="AB92" s="2">
        <f t="shared" si="84"/>
        <v>256241</v>
      </c>
      <c r="AC92" s="1">
        <f t="shared" si="84"/>
        <v>9735</v>
      </c>
      <c r="AD92" s="1">
        <f t="shared" si="84"/>
        <v>98707</v>
      </c>
      <c r="AE92" s="1">
        <f t="shared" si="84"/>
        <v>212090</v>
      </c>
      <c r="AF92" s="1"/>
      <c r="AG92" s="2">
        <f t="shared" si="84"/>
        <v>5880749</v>
      </c>
      <c r="AJ92" s="9">
        <v>1985</v>
      </c>
      <c r="AK92" s="1">
        <f t="shared" si="81"/>
        <v>10.859777646052697</v>
      </c>
      <c r="AL92" s="1">
        <f t="shared" si="81"/>
        <v>58.53864135715987</v>
      </c>
      <c r="AM92" s="1">
        <f t="shared" si="81"/>
        <v>41.088854648176685</v>
      </c>
      <c r="AN92" s="1">
        <f t="shared" si="81"/>
        <v>0</v>
      </c>
      <c r="AO92" s="1">
        <f t="shared" si="81"/>
        <v>25.93238719411571</v>
      </c>
      <c r="AP92" s="1"/>
      <c r="AQ92" s="1">
        <f t="shared" si="82"/>
        <v>13.348639773607069</v>
      </c>
      <c r="AR92" s="1">
        <f t="shared" si="83"/>
        <v>18.406898531191892</v>
      </c>
    </row>
    <row r="93" spans="1:44" ht="12.75">
      <c r="A93" s="9">
        <v>1986</v>
      </c>
      <c r="B93">
        <v>636</v>
      </c>
      <c r="C93">
        <v>243</v>
      </c>
      <c r="D93">
        <v>2</v>
      </c>
      <c r="E93">
        <v>2</v>
      </c>
      <c r="F93">
        <v>76</v>
      </c>
      <c r="G93" s="2"/>
      <c r="H93" s="2">
        <f t="shared" si="78"/>
        <v>959</v>
      </c>
      <c r="J93" s="9">
        <v>1986</v>
      </c>
      <c r="K93" s="2">
        <f aca="true" t="shared" si="85" ref="K93:K100">B93</f>
        <v>636</v>
      </c>
      <c r="L93" s="2">
        <f aca="true" t="shared" si="86" ref="L93:L100">C93</f>
        <v>243</v>
      </c>
      <c r="M93" s="2">
        <f aca="true" t="shared" si="87" ref="M93:M100">N93-K93-L93</f>
        <v>80</v>
      </c>
      <c r="N93" s="2">
        <f aca="true" t="shared" si="88" ref="N93:N100">H93</f>
        <v>959</v>
      </c>
      <c r="Z93" s="9">
        <v>1986</v>
      </c>
      <c r="AA93" s="2">
        <f t="shared" si="84"/>
        <v>5297797</v>
      </c>
      <c r="AB93" s="2">
        <f t="shared" si="84"/>
        <v>261117</v>
      </c>
      <c r="AC93" s="1">
        <f t="shared" si="84"/>
        <v>10030</v>
      </c>
      <c r="AD93" s="1">
        <f t="shared" si="84"/>
        <v>107324</v>
      </c>
      <c r="AE93" s="1">
        <f t="shared" si="84"/>
        <v>226431</v>
      </c>
      <c r="AF93" s="1"/>
      <c r="AG93" s="2">
        <f t="shared" si="84"/>
        <v>5902699</v>
      </c>
      <c r="AJ93" s="9">
        <v>1986</v>
      </c>
      <c r="AK93" s="1">
        <f t="shared" si="81"/>
        <v>12.004989998673034</v>
      </c>
      <c r="AL93" s="1">
        <f t="shared" si="81"/>
        <v>93.06173094819563</v>
      </c>
      <c r="AM93" s="1">
        <f t="shared" si="81"/>
        <v>19.940179461615152</v>
      </c>
      <c r="AN93" s="1">
        <f t="shared" si="81"/>
        <v>1.863516082143789</v>
      </c>
      <c r="AO93" s="1">
        <f t="shared" si="81"/>
        <v>33.5643087739753</v>
      </c>
      <c r="AP93" s="1"/>
      <c r="AQ93" s="1">
        <f t="shared" si="82"/>
        <v>16.2468050632431</v>
      </c>
      <c r="AR93" s="1">
        <f t="shared" si="83"/>
        <v>23.270357927192865</v>
      </c>
    </row>
    <row r="94" spans="1:44" ht="12.75">
      <c r="A94" s="9">
        <v>1987</v>
      </c>
      <c r="B94">
        <v>584</v>
      </c>
      <c r="C94">
        <v>178</v>
      </c>
      <c r="D94">
        <v>1</v>
      </c>
      <c r="E94">
        <v>2</v>
      </c>
      <c r="F94">
        <v>70</v>
      </c>
      <c r="G94" s="2"/>
      <c r="H94" s="2">
        <f t="shared" si="78"/>
        <v>835</v>
      </c>
      <c r="J94" s="9">
        <v>1987</v>
      </c>
      <c r="K94" s="2">
        <f t="shared" si="85"/>
        <v>584</v>
      </c>
      <c r="L94" s="2">
        <f t="shared" si="86"/>
        <v>178</v>
      </c>
      <c r="M94" s="2">
        <f t="shared" si="87"/>
        <v>73</v>
      </c>
      <c r="N94" s="2">
        <f t="shared" si="88"/>
        <v>835</v>
      </c>
      <c r="Z94" s="9">
        <v>1987</v>
      </c>
      <c r="AA94" s="2">
        <f t="shared" si="84"/>
        <v>5301083</v>
      </c>
      <c r="AB94" s="2">
        <f t="shared" si="84"/>
        <v>266117</v>
      </c>
      <c r="AC94" s="1">
        <f t="shared" si="84"/>
        <v>10283</v>
      </c>
      <c r="AD94" s="1">
        <f t="shared" si="84"/>
        <v>115852</v>
      </c>
      <c r="AE94" s="1">
        <f t="shared" si="84"/>
        <v>241886</v>
      </c>
      <c r="AF94" s="1"/>
      <c r="AG94" s="2">
        <f t="shared" si="84"/>
        <v>5935221</v>
      </c>
      <c r="AJ94" s="9">
        <v>1987</v>
      </c>
      <c r="AK94" s="1">
        <f t="shared" si="81"/>
        <v>11.016616793209991</v>
      </c>
      <c r="AL94" s="1">
        <f t="shared" si="81"/>
        <v>66.88787262745333</v>
      </c>
      <c r="AM94" s="1">
        <f t="shared" si="81"/>
        <v>9.724788485850432</v>
      </c>
      <c r="AN94" s="1">
        <f t="shared" si="81"/>
        <v>1.7263405034008907</v>
      </c>
      <c r="AO94" s="1">
        <f t="shared" si="81"/>
        <v>28.939252375085786</v>
      </c>
      <c r="AP94" s="1"/>
      <c r="AQ94" s="1">
        <f t="shared" si="82"/>
        <v>14.0685578515105</v>
      </c>
      <c r="AR94" s="1">
        <f t="shared" si="83"/>
        <v>19.83582458609699</v>
      </c>
    </row>
    <row r="95" spans="1:44" ht="12.75">
      <c r="A95" s="9">
        <v>1988</v>
      </c>
      <c r="B95">
        <v>583</v>
      </c>
      <c r="C95">
        <v>178</v>
      </c>
      <c r="D95">
        <v>4</v>
      </c>
      <c r="E95">
        <v>0</v>
      </c>
      <c r="F95">
        <v>112</v>
      </c>
      <c r="G95" s="2"/>
      <c r="H95" s="2">
        <f t="shared" si="78"/>
        <v>877</v>
      </c>
      <c r="J95" s="9">
        <v>1988</v>
      </c>
      <c r="K95" s="2">
        <f t="shared" si="85"/>
        <v>583</v>
      </c>
      <c r="L95" s="2">
        <f t="shared" si="86"/>
        <v>178</v>
      </c>
      <c r="M95" s="2">
        <f t="shared" si="87"/>
        <v>116</v>
      </c>
      <c r="N95" s="2">
        <f t="shared" si="88"/>
        <v>877</v>
      </c>
      <c r="Z95" s="9">
        <v>1988</v>
      </c>
      <c r="AA95" s="2">
        <f t="shared" si="84"/>
        <v>5313932</v>
      </c>
      <c r="AB95" s="2">
        <f t="shared" si="84"/>
        <v>271760</v>
      </c>
      <c r="AC95" s="1">
        <f t="shared" si="84"/>
        <v>10513</v>
      </c>
      <c r="AD95" s="1">
        <f t="shared" si="84"/>
        <v>124965</v>
      </c>
      <c r="AE95" s="1">
        <f t="shared" si="84"/>
        <v>258819</v>
      </c>
      <c r="AF95" s="1"/>
      <c r="AG95" s="2">
        <f t="shared" si="84"/>
        <v>5979989</v>
      </c>
      <c r="AJ95" s="9">
        <v>1988</v>
      </c>
      <c r="AK95" s="1">
        <f>(B95/AA95)*100000</f>
        <v>10.971160338521456</v>
      </c>
      <c r="AL95" s="1">
        <f aca="true" t="shared" si="89" ref="AL95:AL102">(C95/AB95)*100000</f>
        <v>65.49896967912865</v>
      </c>
      <c r="AM95" s="1">
        <f aca="true" t="shared" si="90" ref="AM95:AM102">(D95/AC95)*100000</f>
        <v>38.048130885570245</v>
      </c>
      <c r="AN95" s="1">
        <f aca="true" t="shared" si="91" ref="AN95:AN102">(E95/AD95)*100000</f>
        <v>0</v>
      </c>
      <c r="AO95" s="1">
        <f aca="true" t="shared" si="92" ref="AO95:AO102">(F95/AE95)*100000</f>
        <v>43.273484558707054</v>
      </c>
      <c r="AP95" s="1"/>
      <c r="AQ95" s="1">
        <f t="shared" si="82"/>
        <v>14.665578816282105</v>
      </c>
      <c r="AR95" s="1">
        <f t="shared" si="83"/>
        <v>29.41944777667596</v>
      </c>
    </row>
    <row r="96" spans="1:44" ht="12.75">
      <c r="A96" s="9">
        <v>1989</v>
      </c>
      <c r="B96">
        <v>460</v>
      </c>
      <c r="C96">
        <v>219</v>
      </c>
      <c r="D96">
        <v>1</v>
      </c>
      <c r="E96">
        <v>2</v>
      </c>
      <c r="F96">
        <v>115</v>
      </c>
      <c r="G96" s="2"/>
      <c r="H96" s="2">
        <f t="shared" si="78"/>
        <v>797</v>
      </c>
      <c r="J96" s="9">
        <v>1989</v>
      </c>
      <c r="K96" s="2">
        <f t="shared" si="85"/>
        <v>460</v>
      </c>
      <c r="L96" s="2">
        <f t="shared" si="86"/>
        <v>219</v>
      </c>
      <c r="M96" s="2">
        <f t="shared" si="87"/>
        <v>118</v>
      </c>
      <c r="N96" s="2">
        <f t="shared" si="88"/>
        <v>797</v>
      </c>
      <c r="Z96" s="9">
        <v>1989</v>
      </c>
      <c r="AA96" s="2">
        <f t="shared" si="84"/>
        <v>5317717</v>
      </c>
      <c r="AB96" s="2">
        <f t="shared" si="84"/>
        <v>277145</v>
      </c>
      <c r="AC96" s="1">
        <f t="shared" si="84"/>
        <v>10641</v>
      </c>
      <c r="AD96" s="1">
        <f t="shared" si="84"/>
        <v>134441</v>
      </c>
      <c r="AE96" s="1">
        <f t="shared" si="84"/>
        <v>275541</v>
      </c>
      <c r="AF96" s="1"/>
      <c r="AG96" s="2">
        <f t="shared" si="84"/>
        <v>6015485</v>
      </c>
      <c r="AJ96" s="9">
        <v>1989</v>
      </c>
      <c r="AK96" s="1">
        <f aca="true" t="shared" si="93" ref="AK96:AO97">(B96/AA96)*100000</f>
        <v>8.650328703088187</v>
      </c>
      <c r="AL96" s="1">
        <f t="shared" si="93"/>
        <v>79.020007577261</v>
      </c>
      <c r="AM96" s="1">
        <f t="shared" si="93"/>
        <v>9.3976130062964</v>
      </c>
      <c r="AN96" s="1">
        <f t="shared" si="93"/>
        <v>1.4876414189123852</v>
      </c>
      <c r="AO96" s="1">
        <f t="shared" si="93"/>
        <v>41.736075574959806</v>
      </c>
      <c r="AP96" s="1"/>
      <c r="AQ96" s="1">
        <f t="shared" si="82"/>
        <v>13.24913951244164</v>
      </c>
      <c r="AR96" s="1">
        <f t="shared" si="83"/>
        <v>28.053625217831645</v>
      </c>
    </row>
    <row r="97" spans="1:44" ht="12.75">
      <c r="A97" s="9">
        <v>1990</v>
      </c>
      <c r="B97">
        <v>337</v>
      </c>
      <c r="C97">
        <v>154</v>
      </c>
      <c r="D97">
        <v>2</v>
      </c>
      <c r="E97">
        <v>1</v>
      </c>
      <c r="F97">
        <v>99</v>
      </c>
      <c r="G97" s="2"/>
      <c r="H97" s="2">
        <f t="shared" si="78"/>
        <v>593</v>
      </c>
      <c r="J97" s="9">
        <v>1990</v>
      </c>
      <c r="K97" s="2">
        <f t="shared" si="85"/>
        <v>337</v>
      </c>
      <c r="L97" s="2">
        <f t="shared" si="86"/>
        <v>154</v>
      </c>
      <c r="M97" s="2">
        <f t="shared" si="87"/>
        <v>102</v>
      </c>
      <c r="N97" s="2">
        <f t="shared" si="88"/>
        <v>593</v>
      </c>
      <c r="Z97" s="9">
        <v>1990</v>
      </c>
      <c r="AA97" s="2">
        <f t="shared" si="84"/>
        <v>5296952</v>
      </c>
      <c r="AB97" s="2">
        <f t="shared" si="84"/>
        <v>279480</v>
      </c>
      <c r="AC97" s="1">
        <f t="shared" si="84"/>
        <v>10684</v>
      </c>
      <c r="AD97" s="1">
        <f t="shared" si="84"/>
        <v>142593</v>
      </c>
      <c r="AE97" s="1">
        <f t="shared" si="84"/>
        <v>288955</v>
      </c>
      <c r="AF97" s="1"/>
      <c r="AG97" s="2">
        <f t="shared" si="84"/>
        <v>6018664</v>
      </c>
      <c r="AJ97" s="9">
        <v>1990</v>
      </c>
      <c r="AK97" s="1">
        <f t="shared" si="93"/>
        <v>6.362149402146745</v>
      </c>
      <c r="AL97" s="1">
        <f t="shared" si="93"/>
        <v>55.1023329039645</v>
      </c>
      <c r="AM97" s="1">
        <f t="shared" si="93"/>
        <v>18.71958068139274</v>
      </c>
      <c r="AN97" s="1">
        <f t="shared" si="93"/>
        <v>0.701296697593851</v>
      </c>
      <c r="AO97" s="1">
        <f t="shared" si="93"/>
        <v>34.26139018186223</v>
      </c>
      <c r="AP97" s="1"/>
      <c r="AQ97" s="1">
        <f t="shared" si="82"/>
        <v>9.852684914791721</v>
      </c>
      <c r="AR97" s="1">
        <f t="shared" si="83"/>
        <v>23.06481665732014</v>
      </c>
    </row>
    <row r="98" spans="1:44" ht="12.75">
      <c r="A98" s="9">
        <v>1991</v>
      </c>
      <c r="G98" s="2"/>
      <c r="H98" s="2"/>
      <c r="J98" s="9">
        <v>1991</v>
      </c>
      <c r="K98" s="2"/>
      <c r="L98" s="2"/>
      <c r="M98" s="2"/>
      <c r="N98" s="2"/>
      <c r="Z98" s="9">
        <v>1991</v>
      </c>
      <c r="AA98" s="2"/>
      <c r="AB98" s="2"/>
      <c r="AC98" s="1"/>
      <c r="AD98" s="1"/>
      <c r="AE98" s="1"/>
      <c r="AF98" s="1"/>
      <c r="AG98" s="2"/>
      <c r="AJ98" s="9">
        <v>1991</v>
      </c>
      <c r="AK98" s="1"/>
      <c r="AL98" s="1"/>
      <c r="AM98" s="1"/>
      <c r="AN98" s="1"/>
      <c r="AO98" s="1"/>
      <c r="AP98" s="1"/>
      <c r="AQ98" s="1"/>
      <c r="AR98" s="1"/>
    </row>
    <row r="99" spans="1:44" ht="12.75">
      <c r="A99" s="9">
        <v>1992</v>
      </c>
      <c r="B99">
        <v>421</v>
      </c>
      <c r="C99">
        <v>237</v>
      </c>
      <c r="D99">
        <v>2</v>
      </c>
      <c r="E99">
        <v>2</v>
      </c>
      <c r="F99">
        <v>158</v>
      </c>
      <c r="G99" s="2"/>
      <c r="H99" s="2">
        <f t="shared" si="78"/>
        <v>820</v>
      </c>
      <c r="J99" s="9">
        <v>1992</v>
      </c>
      <c r="K99" s="2">
        <f t="shared" si="85"/>
        <v>421</v>
      </c>
      <c r="L99" s="2">
        <f t="shared" si="86"/>
        <v>237</v>
      </c>
      <c r="M99" s="2">
        <f t="shared" si="87"/>
        <v>162</v>
      </c>
      <c r="N99" s="2">
        <f t="shared" si="88"/>
        <v>820</v>
      </c>
      <c r="Z99" s="9">
        <v>1992</v>
      </c>
      <c r="AA99" s="2">
        <f t="shared" si="84"/>
        <v>5224936</v>
      </c>
      <c r="AB99" s="2">
        <f t="shared" si="84"/>
        <v>292211</v>
      </c>
      <c r="AC99" s="1">
        <f t="shared" si="84"/>
        <v>10903</v>
      </c>
      <c r="AD99" s="1">
        <f t="shared" si="84"/>
        <v>159168</v>
      </c>
      <c r="AE99" s="1">
        <f t="shared" si="84"/>
        <v>306256</v>
      </c>
      <c r="AF99" s="1"/>
      <c r="AG99" s="2">
        <f t="shared" si="84"/>
        <v>5993474</v>
      </c>
      <c r="AJ99" s="9">
        <v>1992</v>
      </c>
      <c r="AK99" s="1">
        <f>(B99/AA99)*100000</f>
        <v>8.057514962862703</v>
      </c>
      <c r="AL99" s="1">
        <f t="shared" si="89"/>
        <v>81.10577630547789</v>
      </c>
      <c r="AM99" s="1">
        <f t="shared" si="90"/>
        <v>18.34357516279923</v>
      </c>
      <c r="AN99" s="1">
        <f t="shared" si="91"/>
        <v>1.2565339766787293</v>
      </c>
      <c r="AO99" s="1">
        <f t="shared" si="92"/>
        <v>51.590825975654354</v>
      </c>
      <c r="AP99" s="1"/>
      <c r="AQ99" s="1">
        <f>(H99/AG99)*100000</f>
        <v>13.6815476299722</v>
      </c>
      <c r="AR99" s="1">
        <f>(SUM(D99:F99)/SUM(AC99:AE99))*100000</f>
        <v>34.01024926153672</v>
      </c>
    </row>
    <row r="100" spans="1:44" ht="12.75">
      <c r="A100" s="9">
        <v>1993</v>
      </c>
      <c r="B100">
        <v>662</v>
      </c>
      <c r="C100">
        <v>261</v>
      </c>
      <c r="D100">
        <v>3</v>
      </c>
      <c r="E100">
        <v>3</v>
      </c>
      <c r="F100">
        <v>243</v>
      </c>
      <c r="H100" s="2">
        <f t="shared" si="78"/>
        <v>1172</v>
      </c>
      <c r="J100" s="9">
        <v>1993</v>
      </c>
      <c r="K100" s="2">
        <f t="shared" si="85"/>
        <v>662</v>
      </c>
      <c r="L100" s="2">
        <f t="shared" si="86"/>
        <v>261</v>
      </c>
      <c r="M100" s="2">
        <f t="shared" si="87"/>
        <v>249</v>
      </c>
      <c r="N100" s="2">
        <f t="shared" si="88"/>
        <v>1172</v>
      </c>
      <c r="Z100" s="9">
        <v>1993</v>
      </c>
      <c r="AA100" s="2">
        <f t="shared" si="84"/>
        <v>5215835</v>
      </c>
      <c r="AB100" s="2">
        <f t="shared" si="84"/>
        <v>298584</v>
      </c>
      <c r="AC100" s="1">
        <f t="shared" si="84"/>
        <v>10955</v>
      </c>
      <c r="AD100" s="1">
        <f t="shared" si="84"/>
        <v>168868</v>
      </c>
      <c r="AE100" s="1">
        <f t="shared" si="84"/>
        <v>316642</v>
      </c>
      <c r="AF100" s="1"/>
      <c r="AG100" s="2">
        <f t="shared" si="84"/>
        <v>6010884</v>
      </c>
      <c r="AJ100" s="9">
        <v>1993</v>
      </c>
      <c r="AK100" s="1">
        <f>(B100/AA100)*100000</f>
        <v>12.692119286748909</v>
      </c>
      <c r="AL100" s="1">
        <f t="shared" si="89"/>
        <v>87.41258741258741</v>
      </c>
      <c r="AM100" s="1">
        <f t="shared" si="90"/>
        <v>27.384755819260608</v>
      </c>
      <c r="AN100" s="1">
        <f t="shared" si="91"/>
        <v>1.7765355188668073</v>
      </c>
      <c r="AO100" s="1">
        <f t="shared" si="92"/>
        <v>76.742819967029</v>
      </c>
      <c r="AP100" s="1"/>
      <c r="AQ100" s="1">
        <f>(H100/AG100)*100000</f>
        <v>19.4979640265891</v>
      </c>
      <c r="AR100" s="1">
        <f>(SUM(D100:F100)/SUM(AC100:AE100))*100000</f>
        <v>50.15459297231426</v>
      </c>
    </row>
    <row r="101" spans="1:44" ht="12.75">
      <c r="A101" s="9">
        <v>1994</v>
      </c>
      <c r="B101">
        <v>542</v>
      </c>
      <c r="C101">
        <v>191</v>
      </c>
      <c r="D101">
        <v>0</v>
      </c>
      <c r="E101">
        <v>1</v>
      </c>
      <c r="F101">
        <v>212</v>
      </c>
      <c r="H101" s="2">
        <f t="shared" si="78"/>
        <v>946</v>
      </c>
      <c r="J101" s="9">
        <v>1994</v>
      </c>
      <c r="K101" s="2">
        <f>B101</f>
        <v>542</v>
      </c>
      <c r="L101" s="2">
        <f>C101</f>
        <v>191</v>
      </c>
      <c r="M101" s="2">
        <f>N101-K101-L101</f>
        <v>213</v>
      </c>
      <c r="N101" s="2">
        <f>H101</f>
        <v>946</v>
      </c>
      <c r="Z101" s="9">
        <v>1994</v>
      </c>
      <c r="AA101" s="2">
        <f t="shared" si="84"/>
        <v>5213703</v>
      </c>
      <c r="AB101" s="2">
        <f t="shared" si="84"/>
        <v>303107</v>
      </c>
      <c r="AC101" s="1">
        <f t="shared" si="84"/>
        <v>11002</v>
      </c>
      <c r="AD101" s="1">
        <f t="shared" si="84"/>
        <v>177308</v>
      </c>
      <c r="AE101" s="1">
        <f t="shared" si="84"/>
        <v>326232</v>
      </c>
      <c r="AF101" s="1"/>
      <c r="AG101" s="2">
        <f t="shared" si="84"/>
        <v>6031352</v>
      </c>
      <c r="AJ101" s="9">
        <v>1994</v>
      </c>
      <c r="AK101" s="1">
        <f>(B101/AA101)*100000</f>
        <v>10.395682301043998</v>
      </c>
      <c r="AL101" s="1">
        <f t="shared" si="89"/>
        <v>63.014051143655536</v>
      </c>
      <c r="AM101" s="1">
        <f t="shared" si="90"/>
        <v>0</v>
      </c>
      <c r="AN101" s="1">
        <f t="shared" si="91"/>
        <v>0.5639903444853024</v>
      </c>
      <c r="AO101" s="1">
        <f t="shared" si="92"/>
        <v>64.98442825964344</v>
      </c>
      <c r="AP101" s="1"/>
      <c r="AQ101" s="1">
        <f>(H101/AG101)*100000</f>
        <v>15.68470883476872</v>
      </c>
      <c r="AR101" s="1">
        <f>(SUM(D101:F101)/SUM(AC101:AE101))*100000</f>
        <v>41.39603764124212</v>
      </c>
    </row>
    <row r="102" spans="1:44" ht="12.75">
      <c r="A102" s="9">
        <v>1995</v>
      </c>
      <c r="G102" s="2"/>
      <c r="H102" s="2"/>
      <c r="J102" s="9">
        <v>1995</v>
      </c>
      <c r="K102" s="2"/>
      <c r="L102" s="2"/>
      <c r="M102" s="2"/>
      <c r="N102" s="2"/>
      <c r="Z102" s="9">
        <v>1995</v>
      </c>
      <c r="AA102" s="2">
        <f t="shared" si="84"/>
        <v>5219892</v>
      </c>
      <c r="AB102" s="2">
        <f t="shared" si="84"/>
        <v>306930</v>
      </c>
      <c r="AC102" s="1">
        <f t="shared" si="84"/>
        <v>11139</v>
      </c>
      <c r="AD102" s="1">
        <f t="shared" si="84"/>
        <v>186107</v>
      </c>
      <c r="AE102" s="1">
        <f t="shared" si="84"/>
        <v>338267</v>
      </c>
      <c r="AF102" s="1"/>
      <c r="AG102" s="2">
        <f t="shared" si="84"/>
        <v>6062335</v>
      </c>
      <c r="AJ102" s="9">
        <v>1995</v>
      </c>
      <c r="AK102" s="1">
        <f>(B102/AA102)*100000</f>
        <v>0</v>
      </c>
      <c r="AL102" s="1">
        <f t="shared" si="89"/>
        <v>0</v>
      </c>
      <c r="AM102" s="1">
        <f t="shared" si="90"/>
        <v>0</v>
      </c>
      <c r="AN102" s="1">
        <f t="shared" si="91"/>
        <v>0</v>
      </c>
      <c r="AO102" s="1">
        <f t="shared" si="92"/>
        <v>0</v>
      </c>
      <c r="AP102" s="1"/>
      <c r="AQ102" s="1">
        <f>(H102/AG102)*100000</f>
        <v>0</v>
      </c>
      <c r="AR102" s="1">
        <f>(SUM(D102:F102)/SUM(AC102:AE102))*100000</f>
        <v>0</v>
      </c>
    </row>
    <row r="103" spans="1:44" ht="12.75">
      <c r="A103" s="9">
        <v>1996</v>
      </c>
      <c r="G103" s="2"/>
      <c r="H103" s="2"/>
      <c r="J103" s="9">
        <v>1996</v>
      </c>
      <c r="K103" s="2"/>
      <c r="L103" s="2"/>
      <c r="M103" s="2"/>
      <c r="N103" s="2"/>
      <c r="Z103" s="9">
        <v>1996</v>
      </c>
      <c r="AA103" s="2"/>
      <c r="AB103" s="2"/>
      <c r="AC103" s="1"/>
      <c r="AD103" s="1"/>
      <c r="AE103" s="1"/>
      <c r="AF103" s="1"/>
      <c r="AG103" s="2"/>
      <c r="AJ103" s="9">
        <v>1996</v>
      </c>
      <c r="AK103" s="1"/>
      <c r="AL103" s="1"/>
      <c r="AM103" s="1"/>
      <c r="AN103" s="1"/>
      <c r="AO103" s="1"/>
      <c r="AP103" s="1"/>
      <c r="AQ103" s="1"/>
      <c r="AR103" s="1"/>
    </row>
    <row r="104" spans="1:44" ht="12.75">
      <c r="A104" s="9">
        <v>1997</v>
      </c>
      <c r="G104" s="2"/>
      <c r="H104" s="2"/>
      <c r="J104" s="9">
        <v>1997</v>
      </c>
      <c r="K104" s="2"/>
      <c r="L104" s="2"/>
      <c r="M104" s="2"/>
      <c r="N104" s="2"/>
      <c r="Z104" s="9">
        <v>1997</v>
      </c>
      <c r="AA104" s="2"/>
      <c r="AB104" s="2"/>
      <c r="AC104" s="1"/>
      <c r="AD104" s="1"/>
      <c r="AE104" s="1"/>
      <c r="AF104" s="1"/>
      <c r="AG104" s="2"/>
      <c r="AJ104" s="9">
        <v>1997</v>
      </c>
      <c r="AK104" s="1"/>
      <c r="AL104" s="1"/>
      <c r="AM104" s="1"/>
      <c r="AN104" s="1"/>
      <c r="AO104" s="1"/>
      <c r="AP104" s="1"/>
      <c r="AQ104" s="1"/>
      <c r="AR104" s="1"/>
    </row>
    <row r="105" spans="1:44" ht="12.75">
      <c r="A105" s="9">
        <v>1998</v>
      </c>
      <c r="G105" s="2"/>
      <c r="H105" s="2"/>
      <c r="J105" s="9">
        <v>1998</v>
      </c>
      <c r="K105" s="2"/>
      <c r="L105" s="2"/>
      <c r="M105" s="2"/>
      <c r="N105" s="2"/>
      <c r="Z105" s="9">
        <v>1998</v>
      </c>
      <c r="AA105" s="2"/>
      <c r="AB105" s="2"/>
      <c r="AC105" s="1"/>
      <c r="AD105" s="1"/>
      <c r="AE105" s="1"/>
      <c r="AF105" s="1"/>
      <c r="AG105" s="2"/>
      <c r="AJ105" s="9">
        <v>1998</v>
      </c>
      <c r="AK105" s="1"/>
      <c r="AL105" s="1"/>
      <c r="AM105" s="1"/>
      <c r="AN105" s="1"/>
      <c r="AO105" s="1"/>
      <c r="AP105" s="1"/>
      <c r="AQ105" s="1"/>
      <c r="AR105" s="1"/>
    </row>
    <row r="106" spans="1:44" ht="12.75">
      <c r="A106" s="9">
        <v>1999</v>
      </c>
      <c r="G106" s="2"/>
      <c r="H106" s="2"/>
      <c r="J106" s="9">
        <v>1999</v>
      </c>
      <c r="K106" s="2"/>
      <c r="L106" s="2"/>
      <c r="M106" s="2"/>
      <c r="N106" s="2"/>
      <c r="Z106" s="9">
        <v>1999</v>
      </c>
      <c r="AA106" s="2"/>
      <c r="AB106" s="2"/>
      <c r="AC106" s="1"/>
      <c r="AD106" s="1"/>
      <c r="AE106" s="1"/>
      <c r="AF106" s="1"/>
      <c r="AG106" s="2"/>
      <c r="AJ106" s="9">
        <v>1999</v>
      </c>
      <c r="AK106" s="1"/>
      <c r="AL106" s="1"/>
      <c r="AM106" s="1"/>
      <c r="AN106" s="1"/>
      <c r="AO106" s="1"/>
      <c r="AP106" s="1"/>
      <c r="AQ106" s="1"/>
      <c r="AR106" s="1"/>
    </row>
    <row r="107" spans="1:14" s="4" customFormat="1" ht="12.75">
      <c r="A107" s="13" t="s">
        <v>29</v>
      </c>
      <c r="B107" s="21">
        <f aca="true" t="shared" si="94" ref="B107:G107">SUM(B90:B106)</f>
        <v>5750</v>
      </c>
      <c r="C107" s="21">
        <f t="shared" si="94"/>
        <v>2117</v>
      </c>
      <c r="D107" s="4">
        <f t="shared" si="94"/>
        <v>22</v>
      </c>
      <c r="E107" s="4">
        <f t="shared" si="94"/>
        <v>14</v>
      </c>
      <c r="F107" s="4">
        <f t="shared" si="94"/>
        <v>1221</v>
      </c>
      <c r="G107" s="4">
        <f t="shared" si="94"/>
        <v>0</v>
      </c>
      <c r="H107" s="21">
        <f t="shared" si="78"/>
        <v>9124</v>
      </c>
      <c r="J107" s="13" t="s">
        <v>29</v>
      </c>
      <c r="K107" s="21">
        <f>B107</f>
        <v>5750</v>
      </c>
      <c r="L107" s="21">
        <f>C107</f>
        <v>2117</v>
      </c>
      <c r="M107" s="21">
        <f>N107-K107-L107</f>
        <v>1257</v>
      </c>
      <c r="N107" s="21">
        <f>H107</f>
        <v>9124</v>
      </c>
    </row>
    <row r="109" spans="26:33" ht="12.75">
      <c r="Z109" s="30" t="str">
        <f>CONCATENATE("Percent of Total Population, By Race: ",$A$1)</f>
        <v>Percent of Total Population, By Race: MASSACHUSETTS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41</v>
      </c>
      <c r="AA110" s="19" t="s">
        <v>27</v>
      </c>
      <c r="AB110" s="19" t="s">
        <v>28</v>
      </c>
      <c r="AC110" s="19" t="s">
        <v>44</v>
      </c>
      <c r="AD110" s="19" t="s">
        <v>45</v>
      </c>
      <c r="AE110" s="19" t="s">
        <v>42</v>
      </c>
      <c r="AF110" s="19" t="s">
        <v>46</v>
      </c>
      <c r="AG110" s="19" t="s">
        <v>49</v>
      </c>
    </row>
    <row r="111" spans="26:33" ht="12.75">
      <c r="Z111" s="9">
        <v>1983</v>
      </c>
      <c r="AA111" s="2">
        <f aca="true" t="shared" si="95" ref="AA111:AE120">(AA90/$AG90)*100</f>
        <v>91.07235508145394</v>
      </c>
      <c r="AB111" s="2">
        <f t="shared" si="95"/>
        <v>4.214081666541079</v>
      </c>
      <c r="AC111" s="1">
        <f t="shared" si="95"/>
        <v>0.1538086699464239</v>
      </c>
      <c r="AD111" s="1">
        <f t="shared" si="95"/>
        <v>1.3987622540419176</v>
      </c>
      <c r="AE111" s="1">
        <f t="shared" si="95"/>
        <v>3.1609923280166456</v>
      </c>
      <c r="AF111" s="1">
        <f>100-AA111-AB111</f>
        <v>4.7135632520049855</v>
      </c>
      <c r="AG111" s="26">
        <f>AB111/AA111</f>
        <v>0.0462717985361426</v>
      </c>
    </row>
    <row r="112" spans="26:33" ht="12.75">
      <c r="Z112" s="9">
        <v>1984</v>
      </c>
      <c r="AA112" s="2">
        <f t="shared" si="95"/>
        <v>90.63602806474478</v>
      </c>
      <c r="AB112" s="2">
        <f t="shared" si="95"/>
        <v>4.2815343156222285</v>
      </c>
      <c r="AC112" s="1">
        <f t="shared" si="95"/>
        <v>0.16021832700427</v>
      </c>
      <c r="AD112" s="1">
        <f t="shared" si="95"/>
        <v>1.537311797396923</v>
      </c>
      <c r="AE112" s="1">
        <f t="shared" si="95"/>
        <v>3.384907495231801</v>
      </c>
      <c r="AF112" s="1">
        <f aca="true" t="shared" si="96" ref="AF112:AF123">100-AA112-AB112</f>
        <v>5.0824376196329935</v>
      </c>
      <c r="AG112" s="26">
        <f aca="true" t="shared" si="97" ref="AG112:AG123">AB112/AA112</f>
        <v>0.04723876814817795</v>
      </c>
    </row>
    <row r="113" spans="26:33" ht="12.75">
      <c r="Z113" s="9">
        <v>1985</v>
      </c>
      <c r="AA113" s="2">
        <f t="shared" si="95"/>
        <v>90.19218470300297</v>
      </c>
      <c r="AB113" s="2">
        <f t="shared" si="95"/>
        <v>4.35728510092847</v>
      </c>
      <c r="AC113" s="1">
        <f t="shared" si="95"/>
        <v>0.16554013782938193</v>
      </c>
      <c r="AD113" s="1">
        <f t="shared" si="95"/>
        <v>1.6784766702336726</v>
      </c>
      <c r="AE113" s="1">
        <f t="shared" si="95"/>
        <v>3.606513388005508</v>
      </c>
      <c r="AF113" s="1">
        <f t="shared" si="96"/>
        <v>5.450530196068565</v>
      </c>
      <c r="AG113" s="26">
        <f t="shared" si="97"/>
        <v>0.04831111603823245</v>
      </c>
    </row>
    <row r="114" spans="26:33" ht="12.75">
      <c r="Z114" s="9">
        <v>1986</v>
      </c>
      <c r="AA114" s="2">
        <f t="shared" si="95"/>
        <v>89.75211170347667</v>
      </c>
      <c r="AB114" s="2">
        <f t="shared" si="95"/>
        <v>4.4236882144930645</v>
      </c>
      <c r="AC114" s="1">
        <f t="shared" si="95"/>
        <v>0.16992226776259473</v>
      </c>
      <c r="AD114" s="1">
        <f t="shared" si="95"/>
        <v>1.8182190892674688</v>
      </c>
      <c r="AE114" s="1">
        <f t="shared" si="95"/>
        <v>3.836058725000208</v>
      </c>
      <c r="AF114" s="1">
        <f t="shared" si="96"/>
        <v>5.824200082030264</v>
      </c>
      <c r="AG114" s="26">
        <f t="shared" si="97"/>
        <v>0.04928784549502368</v>
      </c>
    </row>
    <row r="115" spans="26:33" ht="12.75">
      <c r="Z115" s="9">
        <v>1987</v>
      </c>
      <c r="AA115" s="2">
        <f t="shared" si="95"/>
        <v>89.31568007324411</v>
      </c>
      <c r="AB115" s="2">
        <f t="shared" si="95"/>
        <v>4.48369150870709</v>
      </c>
      <c r="AC115" s="1">
        <f t="shared" si="95"/>
        <v>0.17325386872704487</v>
      </c>
      <c r="AD115" s="1">
        <f t="shared" si="95"/>
        <v>1.9519407954649035</v>
      </c>
      <c r="AE115" s="1">
        <f t="shared" si="95"/>
        <v>4.075433753856849</v>
      </c>
      <c r="AF115" s="1">
        <f t="shared" si="96"/>
        <v>6.2006284180488</v>
      </c>
      <c r="AG115" s="26">
        <f t="shared" si="97"/>
        <v>0.05020049676641548</v>
      </c>
    </row>
    <row r="116" spans="26:33" ht="12.75">
      <c r="Z116" s="9">
        <v>1988</v>
      </c>
      <c r="AA116" s="2">
        <f t="shared" si="95"/>
        <v>88.86190258878402</v>
      </c>
      <c r="AB116" s="2">
        <f t="shared" si="95"/>
        <v>4.544489964780872</v>
      </c>
      <c r="AC116" s="1">
        <f t="shared" si="95"/>
        <v>0.1758029989687272</v>
      </c>
      <c r="AD116" s="1">
        <f t="shared" si="95"/>
        <v>2.0897195630292966</v>
      </c>
      <c r="AE116" s="1">
        <f t="shared" si="95"/>
        <v>4.328084884437079</v>
      </c>
      <c r="AF116" s="1">
        <f t="shared" si="96"/>
        <v>6.593607446435109</v>
      </c>
      <c r="AG116" s="26">
        <f t="shared" si="97"/>
        <v>0.05114103831211992</v>
      </c>
    </row>
    <row r="117" spans="26:33" ht="12.75">
      <c r="Z117" s="9">
        <v>1989</v>
      </c>
      <c r="AA117" s="2">
        <f t="shared" si="95"/>
        <v>88.40046978755662</v>
      </c>
      <c r="AB117" s="2">
        <f t="shared" si="95"/>
        <v>4.607192936230412</v>
      </c>
      <c r="AC117" s="1">
        <f t="shared" si="95"/>
        <v>0.1768934674427748</v>
      </c>
      <c r="AD117" s="1">
        <f t="shared" si="95"/>
        <v>2.234915389199707</v>
      </c>
      <c r="AE117" s="1">
        <f t="shared" si="95"/>
        <v>4.580528419570492</v>
      </c>
      <c r="AF117" s="1">
        <f t="shared" si="96"/>
        <v>6.992337276212972</v>
      </c>
      <c r="AG117" s="26">
        <f t="shared" si="97"/>
        <v>0.052117290182986414</v>
      </c>
    </row>
    <row r="118" spans="26:33" ht="12.75">
      <c r="Z118" s="9">
        <v>1990</v>
      </c>
      <c r="AA118" s="2">
        <f t="shared" si="95"/>
        <v>88.0087673942257</v>
      </c>
      <c r="AB118" s="2">
        <f t="shared" si="95"/>
        <v>4.643555446856644</v>
      </c>
      <c r="AC118" s="1">
        <f t="shared" si="95"/>
        <v>0.17751447829618003</v>
      </c>
      <c r="AD118" s="1">
        <f t="shared" si="95"/>
        <v>2.369180269907076</v>
      </c>
      <c r="AE118" s="1">
        <f t="shared" si="95"/>
        <v>4.800982410714404</v>
      </c>
      <c r="AF118" s="1">
        <f t="shared" si="96"/>
        <v>7.347677158917656</v>
      </c>
      <c r="AG118" s="26">
        <f t="shared" si="97"/>
        <v>0.052762418840117856</v>
      </c>
    </row>
    <row r="119" spans="26:33" ht="12.75">
      <c r="Z119" s="9">
        <v>1991</v>
      </c>
      <c r="AA119" s="2"/>
      <c r="AB119" s="2"/>
      <c r="AC119" s="1"/>
      <c r="AD119" s="1"/>
      <c r="AE119" s="1"/>
      <c r="AF119" s="1"/>
      <c r="AG119" s="26"/>
    </row>
    <row r="120" spans="26:33" ht="12.75">
      <c r="Z120" s="9">
        <v>1992</v>
      </c>
      <c r="AA120" s="2">
        <f t="shared" si="95"/>
        <v>87.17708627750783</v>
      </c>
      <c r="AB120" s="2">
        <f t="shared" si="95"/>
        <v>4.875486237197324</v>
      </c>
      <c r="AC120" s="1">
        <f t="shared" si="95"/>
        <v>0.18191452903608157</v>
      </c>
      <c r="AD120" s="1">
        <f t="shared" si="95"/>
        <v>2.6556885038627014</v>
      </c>
      <c r="AE120" s="1">
        <f t="shared" si="95"/>
        <v>5.109824452396056</v>
      </c>
      <c r="AF120" s="1">
        <f t="shared" si="96"/>
        <v>7.94742748529485</v>
      </c>
      <c r="AG120" s="26">
        <f t="shared" si="97"/>
        <v>0.05592623526871908</v>
      </c>
    </row>
    <row r="121" spans="26:33" ht="12.75">
      <c r="Z121" s="9">
        <v>1993</v>
      </c>
      <c r="AA121" s="2">
        <f aca="true" t="shared" si="98" ref="AA121:AE123">(AA100/$AG100)*100</f>
        <v>86.77317679063512</v>
      </c>
      <c r="AB121" s="2">
        <f t="shared" si="98"/>
        <v>4.967389156070888</v>
      </c>
      <c r="AC121" s="1">
        <f t="shared" si="98"/>
        <v>0.18225272688676075</v>
      </c>
      <c r="AD121" s="1">
        <f t="shared" si="98"/>
        <v>2.80937046863656</v>
      </c>
      <c r="AE121" s="1">
        <f t="shared" si="98"/>
        <v>5.267810857770671</v>
      </c>
      <c r="AF121" s="1">
        <f t="shared" si="96"/>
        <v>8.259434053293994</v>
      </c>
      <c r="AG121" s="26">
        <f t="shared" si="97"/>
        <v>0.05724567590807608</v>
      </c>
    </row>
    <row r="122" spans="26:33" ht="12.75">
      <c r="Z122" s="9">
        <v>1994</v>
      </c>
      <c r="AA122" s="2">
        <f t="shared" si="98"/>
        <v>86.4433546574632</v>
      </c>
      <c r="AB122" s="2">
        <f t="shared" si="98"/>
        <v>5.025523298922033</v>
      </c>
      <c r="AC122" s="1">
        <f t="shared" si="98"/>
        <v>0.18241349534896983</v>
      </c>
      <c r="AD122" s="1">
        <f t="shared" si="98"/>
        <v>2.9397720444769266</v>
      </c>
      <c r="AE122" s="1">
        <f t="shared" si="98"/>
        <v>5.408936503788868</v>
      </c>
      <c r="AF122" s="1">
        <f t="shared" si="96"/>
        <v>8.531122043614765</v>
      </c>
      <c r="AG122" s="26">
        <f t="shared" si="97"/>
        <v>0.058136606553921465</v>
      </c>
    </row>
    <row r="123" spans="26:33" ht="12.75">
      <c r="Z123" s="9">
        <v>1995</v>
      </c>
      <c r="AA123" s="2">
        <f t="shared" si="98"/>
        <v>86.10365477988266</v>
      </c>
      <c r="AB123" s="2">
        <f t="shared" si="98"/>
        <v>5.062900681008226</v>
      </c>
      <c r="AC123" s="1">
        <f t="shared" si="98"/>
        <v>0.1837410832624723</v>
      </c>
      <c r="AD123" s="1">
        <f t="shared" si="98"/>
        <v>3.0698897372052185</v>
      </c>
      <c r="AE123" s="1">
        <f t="shared" si="98"/>
        <v>5.5798137186414145</v>
      </c>
      <c r="AF123" s="1">
        <f t="shared" si="96"/>
        <v>8.833444539109113</v>
      </c>
      <c r="AG123" s="26">
        <f t="shared" si="97"/>
        <v>0.05880006712782564</v>
      </c>
    </row>
    <row r="124" spans="26:33" ht="12.75">
      <c r="Z124" s="9">
        <v>1996</v>
      </c>
      <c r="AA124" s="2"/>
      <c r="AB124" s="2"/>
      <c r="AC124" s="1"/>
      <c r="AD124" s="1"/>
      <c r="AE124" s="1"/>
      <c r="AF124" s="1"/>
      <c r="AG124" s="26"/>
    </row>
    <row r="125" spans="26:33" ht="12.75">
      <c r="Z125" s="9">
        <v>1997</v>
      </c>
      <c r="AA125" s="2"/>
      <c r="AB125" s="2"/>
      <c r="AC125" s="1"/>
      <c r="AD125" s="1"/>
      <c r="AE125" s="1"/>
      <c r="AF125" s="1"/>
      <c r="AG125" s="26"/>
    </row>
    <row r="126" spans="26:33" ht="12.75">
      <c r="Z126" s="9">
        <v>1998</v>
      </c>
      <c r="AA126" s="2"/>
      <c r="AB126" s="2"/>
      <c r="AC126" s="1"/>
      <c r="AD126" s="1"/>
      <c r="AE126" s="1"/>
      <c r="AF126" s="1"/>
      <c r="AG126" s="26"/>
    </row>
    <row r="127" spans="26:33" ht="12.75">
      <c r="Z127" s="9">
        <v>1999</v>
      </c>
      <c r="AA127" s="2"/>
      <c r="AB127" s="2"/>
      <c r="AC127" s="1"/>
      <c r="AD127" s="1"/>
      <c r="AE127" s="1"/>
      <c r="AF127" s="1"/>
      <c r="AG127" s="26"/>
    </row>
  </sheetData>
  <mergeCells count="24">
    <mergeCell ref="Z2:AG2"/>
    <mergeCell ref="AJ2:AR2"/>
    <mergeCell ref="A23:H23"/>
    <mergeCell ref="A45:H45"/>
    <mergeCell ref="A2:H2"/>
    <mergeCell ref="J2:N2"/>
    <mergeCell ref="P2:W2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AJ88:AR88"/>
    <mergeCell ref="J23:N23"/>
    <mergeCell ref="J45:N45"/>
    <mergeCell ref="J67:N67"/>
    <mergeCell ref="J88:N88"/>
    <mergeCell ref="AJ23:AR23"/>
    <mergeCell ref="AJ45:AR45"/>
    <mergeCell ref="AJ67:AR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5" zoomScaleNormal="55" workbookViewId="0" topLeftCell="A70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55</v>
      </c>
    </row>
    <row r="2" spans="1:14" ht="28.5" customHeight="1">
      <c r="A2" s="31" t="str">
        <f>CONCATENATE("New Admissions for Violent Offenses, BW Only: ",$A$1)</f>
        <v>New Admissions for Violent Offenses, BW Only: MASSACHUSETTS</v>
      </c>
      <c r="B2" s="31"/>
      <c r="C2" s="31"/>
      <c r="D2" s="31"/>
      <c r="F2" s="31" t="str">
        <f>CONCATENATE("Total Population, BW Only: ",$A$1)</f>
        <v>Total Population, BW Only: MASSACHUSETTS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MASSACHUSETTS</v>
      </c>
      <c r="L2" s="31"/>
      <c r="M2" s="31"/>
      <c r="N2" s="31"/>
    </row>
    <row r="3" spans="1:14" ht="12.75">
      <c r="A3" s="24" t="s">
        <v>41</v>
      </c>
      <c r="B3" s="25" t="s">
        <v>27</v>
      </c>
      <c r="C3" s="25" t="s">
        <v>28</v>
      </c>
      <c r="D3" s="25" t="s">
        <v>29</v>
      </c>
      <c r="F3" s="24" t="s">
        <v>41</v>
      </c>
      <c r="G3" s="25" t="s">
        <v>27</v>
      </c>
      <c r="H3" s="25" t="s">
        <v>28</v>
      </c>
      <c r="I3" s="25" t="s">
        <v>29</v>
      </c>
      <c r="K3" s="24" t="s">
        <v>41</v>
      </c>
      <c r="L3" s="25" t="s">
        <v>27</v>
      </c>
      <c r="M3" s="25" t="s">
        <v>28</v>
      </c>
      <c r="N3" s="25" t="s">
        <v>29</v>
      </c>
    </row>
    <row r="4" spans="1:19" ht="12.75">
      <c r="A4" s="9">
        <v>1983</v>
      </c>
      <c r="B4">
        <v>294</v>
      </c>
      <c r="C4">
        <v>133</v>
      </c>
      <c r="D4">
        <v>427</v>
      </c>
      <c r="F4" s="9">
        <v>1983</v>
      </c>
      <c r="G4" s="2">
        <v>5281662</v>
      </c>
      <c r="H4" s="2">
        <v>244392</v>
      </c>
      <c r="I4" s="1">
        <f>G4+H4</f>
        <v>5526054</v>
      </c>
      <c r="J4" s="1"/>
      <c r="K4" s="9">
        <f>F4</f>
        <v>1983</v>
      </c>
      <c r="L4" s="1">
        <f aca="true" t="shared" si="0" ref="L4:N7">(B4/G4)*100000</f>
        <v>5.566429657937217</v>
      </c>
      <c r="M4" s="1">
        <f t="shared" si="0"/>
        <v>54.4207666372058</v>
      </c>
      <c r="N4" s="1">
        <f t="shared" si="0"/>
        <v>7.727032707244628</v>
      </c>
      <c r="P4" s="6"/>
      <c r="Q4" s="6"/>
      <c r="R4" s="6"/>
      <c r="S4" s="6"/>
    </row>
    <row r="5" spans="1:19" ht="12.75">
      <c r="A5" s="9">
        <v>1984</v>
      </c>
      <c r="B5">
        <v>274</v>
      </c>
      <c r="C5">
        <v>131</v>
      </c>
      <c r="D5">
        <v>405</v>
      </c>
      <c r="F5" s="9">
        <v>1984</v>
      </c>
      <c r="G5" s="2">
        <v>5293851</v>
      </c>
      <c r="H5" s="2">
        <v>250075</v>
      </c>
      <c r="I5" s="1">
        <f aca="true" t="shared" si="1" ref="I5:I16">G5+H5</f>
        <v>5543926</v>
      </c>
      <c r="K5" s="9">
        <f aca="true" t="shared" si="2" ref="K5:K20">F5</f>
        <v>1984</v>
      </c>
      <c r="L5" s="1">
        <f t="shared" si="0"/>
        <v>5.175816244167054</v>
      </c>
      <c r="M5" s="1">
        <f t="shared" si="0"/>
        <v>52.384284714585625</v>
      </c>
      <c r="N5" s="1">
        <f t="shared" si="0"/>
        <v>7.305292314507806</v>
      </c>
      <c r="P5" s="6"/>
      <c r="Q5" s="6"/>
      <c r="R5" s="6"/>
      <c r="S5" s="6"/>
    </row>
    <row r="6" spans="1:19" ht="12.75">
      <c r="A6" s="9">
        <v>1985</v>
      </c>
      <c r="B6">
        <v>279</v>
      </c>
      <c r="C6">
        <v>140</v>
      </c>
      <c r="D6">
        <v>419</v>
      </c>
      <c r="F6" s="9">
        <v>1985</v>
      </c>
      <c r="G6" s="2">
        <v>5303976</v>
      </c>
      <c r="H6" s="2">
        <v>256241</v>
      </c>
      <c r="I6" s="1">
        <f t="shared" si="1"/>
        <v>5560217</v>
      </c>
      <c r="K6" s="9">
        <f t="shared" si="2"/>
        <v>1985</v>
      </c>
      <c r="L6" s="1">
        <f t="shared" si="0"/>
        <v>5.260204797306775</v>
      </c>
      <c r="M6" s="1">
        <f t="shared" si="0"/>
        <v>54.636065266682536</v>
      </c>
      <c r="N6" s="1">
        <f t="shared" si="0"/>
        <v>7.535677114760089</v>
      </c>
      <c r="P6" s="6"/>
      <c r="Q6" s="6"/>
      <c r="R6" s="6"/>
      <c r="S6" s="6"/>
    </row>
    <row r="7" spans="1:19" ht="12.75">
      <c r="A7" s="9">
        <v>1986</v>
      </c>
      <c r="B7">
        <v>375</v>
      </c>
      <c r="C7">
        <v>111</v>
      </c>
      <c r="D7">
        <v>486</v>
      </c>
      <c r="F7" s="9">
        <v>1986</v>
      </c>
      <c r="G7" s="2">
        <v>5297797</v>
      </c>
      <c r="H7" s="2">
        <v>261117</v>
      </c>
      <c r="I7" s="1">
        <f t="shared" si="1"/>
        <v>5558914</v>
      </c>
      <c r="K7" s="9">
        <f t="shared" si="2"/>
        <v>1986</v>
      </c>
      <c r="L7" s="1">
        <f t="shared" si="0"/>
        <v>7.0784139143119305</v>
      </c>
      <c r="M7" s="1">
        <f t="shared" si="0"/>
        <v>42.509679568928874</v>
      </c>
      <c r="N7" s="1">
        <f t="shared" si="0"/>
        <v>8.74271485401645</v>
      </c>
      <c r="P7" s="6"/>
      <c r="Q7" s="6"/>
      <c r="R7" s="6"/>
      <c r="S7" s="6"/>
    </row>
    <row r="8" spans="1:19" ht="12.75">
      <c r="A8" s="9">
        <v>1987</v>
      </c>
      <c r="B8">
        <v>369</v>
      </c>
      <c r="C8">
        <v>161</v>
      </c>
      <c r="D8">
        <v>530</v>
      </c>
      <c r="F8" s="9">
        <v>1987</v>
      </c>
      <c r="G8" s="2">
        <v>5301083</v>
      </c>
      <c r="H8" s="2">
        <v>266117</v>
      </c>
      <c r="I8" s="1">
        <f t="shared" si="1"/>
        <v>5567200</v>
      </c>
      <c r="K8" s="9">
        <f t="shared" si="2"/>
        <v>1987</v>
      </c>
      <c r="L8" s="1">
        <f aca="true" t="shared" si="3" ref="L8:L16">(B8/G8)*100000</f>
        <v>6.960841775161793</v>
      </c>
      <c r="M8" s="1">
        <f aca="true" t="shared" si="4" ref="M8:N16">(C8/H8)*100000</f>
        <v>60.49970501696622</v>
      </c>
      <c r="N8" s="1">
        <f t="shared" si="4"/>
        <v>9.520045983618335</v>
      </c>
      <c r="P8" s="6"/>
      <c r="Q8" s="6"/>
      <c r="R8" s="6"/>
      <c r="S8" s="6"/>
    </row>
    <row r="9" spans="1:19" ht="12.75">
      <c r="A9" s="9">
        <v>1988</v>
      </c>
      <c r="B9">
        <v>370</v>
      </c>
      <c r="C9">
        <v>154</v>
      </c>
      <c r="D9">
        <v>524</v>
      </c>
      <c r="F9" s="9">
        <v>1988</v>
      </c>
      <c r="G9" s="2">
        <v>5313932</v>
      </c>
      <c r="H9" s="2">
        <v>271760</v>
      </c>
      <c r="I9" s="1">
        <f t="shared" si="1"/>
        <v>5585692</v>
      </c>
      <c r="K9" s="9">
        <f t="shared" si="2"/>
        <v>1988</v>
      </c>
      <c r="L9" s="1">
        <f t="shared" si="3"/>
        <v>6.962829031308643</v>
      </c>
      <c r="M9" s="1">
        <f t="shared" si="4"/>
        <v>56.66764792463939</v>
      </c>
      <c r="N9" s="1">
        <f t="shared" si="4"/>
        <v>9.381111597273891</v>
      </c>
      <c r="P9" s="6"/>
      <c r="Q9" s="6"/>
      <c r="R9" s="6"/>
      <c r="S9" s="6"/>
    </row>
    <row r="10" spans="1:19" ht="12.75">
      <c r="A10" s="9">
        <v>1989</v>
      </c>
      <c r="B10">
        <v>198</v>
      </c>
      <c r="C10">
        <v>122</v>
      </c>
      <c r="D10">
        <v>320</v>
      </c>
      <c r="F10" s="9">
        <v>1989</v>
      </c>
      <c r="G10" s="2">
        <v>5317717</v>
      </c>
      <c r="H10" s="2">
        <v>277145</v>
      </c>
      <c r="I10" s="1">
        <f t="shared" si="1"/>
        <v>5594862</v>
      </c>
      <c r="K10" s="9">
        <f t="shared" si="2"/>
        <v>1989</v>
      </c>
      <c r="L10" s="1">
        <f t="shared" si="3"/>
        <v>3.7234023548075235</v>
      </c>
      <c r="M10" s="1">
        <f t="shared" si="4"/>
        <v>44.020278193725304</v>
      </c>
      <c r="N10" s="1">
        <f t="shared" si="4"/>
        <v>5.719533386167523</v>
      </c>
      <c r="P10" s="6"/>
      <c r="Q10" s="6"/>
      <c r="R10" s="6"/>
      <c r="S10" s="6"/>
    </row>
    <row r="11" spans="1:19" ht="12.75">
      <c r="A11" s="9">
        <v>1990</v>
      </c>
      <c r="B11">
        <v>8</v>
      </c>
      <c r="C11">
        <v>2</v>
      </c>
      <c r="D11">
        <v>10</v>
      </c>
      <c r="F11" s="9">
        <v>1990</v>
      </c>
      <c r="G11" s="2">
        <v>5296952</v>
      </c>
      <c r="H11" s="2">
        <v>279480</v>
      </c>
      <c r="I11" s="1">
        <f t="shared" si="1"/>
        <v>5576432</v>
      </c>
      <c r="K11" s="9">
        <f t="shared" si="2"/>
        <v>1990</v>
      </c>
      <c r="L11" s="1">
        <f t="shared" si="3"/>
        <v>0.1510302528699524</v>
      </c>
      <c r="M11" s="1">
        <f t="shared" si="4"/>
        <v>0.7156147130385001</v>
      </c>
      <c r="N11" s="1">
        <f t="shared" si="4"/>
        <v>0.17932613542135903</v>
      </c>
      <c r="P11" s="6"/>
      <c r="Q11" s="6"/>
      <c r="R11" s="6"/>
      <c r="S11" s="6"/>
    </row>
    <row r="12" spans="1:19" ht="12.75">
      <c r="A12" s="9">
        <v>1991</v>
      </c>
      <c r="F12" s="9">
        <v>1991</v>
      </c>
      <c r="G12" s="2"/>
      <c r="H12" s="2"/>
      <c r="I12" s="1"/>
      <c r="K12" s="9">
        <f t="shared" si="2"/>
        <v>1991</v>
      </c>
      <c r="L12" s="1"/>
      <c r="M12" s="1"/>
      <c r="N12" s="1"/>
      <c r="P12" s="6"/>
      <c r="Q12" s="6"/>
      <c r="R12" s="6"/>
      <c r="S12" s="6"/>
    </row>
    <row r="13" spans="1:19" ht="12.75">
      <c r="A13" s="9">
        <v>1992</v>
      </c>
      <c r="B13">
        <v>366</v>
      </c>
      <c r="C13">
        <v>223</v>
      </c>
      <c r="D13">
        <v>589</v>
      </c>
      <c r="F13" s="9">
        <v>1992</v>
      </c>
      <c r="G13" s="2">
        <v>5224936</v>
      </c>
      <c r="H13" s="2">
        <v>292211</v>
      </c>
      <c r="I13" s="1">
        <f t="shared" si="1"/>
        <v>5517147</v>
      </c>
      <c r="K13" s="9">
        <f t="shared" si="2"/>
        <v>1992</v>
      </c>
      <c r="L13" s="1">
        <f t="shared" si="3"/>
        <v>7.004870490279689</v>
      </c>
      <c r="M13" s="1">
        <f t="shared" si="4"/>
        <v>76.31471778954248</v>
      </c>
      <c r="N13" s="1">
        <f t="shared" si="4"/>
        <v>10.675807623034153</v>
      </c>
      <c r="P13" s="6"/>
      <c r="Q13" s="6"/>
      <c r="R13" s="6"/>
      <c r="S13" s="6"/>
    </row>
    <row r="14" spans="1:19" ht="12.75">
      <c r="A14" s="9">
        <v>1993</v>
      </c>
      <c r="B14">
        <v>379</v>
      </c>
      <c r="C14">
        <v>197</v>
      </c>
      <c r="D14">
        <v>576</v>
      </c>
      <c r="F14" s="9">
        <v>1993</v>
      </c>
      <c r="G14" s="2">
        <v>5215835</v>
      </c>
      <c r="H14" s="2">
        <v>298584</v>
      </c>
      <c r="I14" s="1">
        <f t="shared" si="1"/>
        <v>5514419</v>
      </c>
      <c r="K14" s="9">
        <f t="shared" si="2"/>
        <v>1993</v>
      </c>
      <c r="L14" s="1">
        <f t="shared" si="3"/>
        <v>7.266334153591899</v>
      </c>
      <c r="M14" s="1">
        <f t="shared" si="4"/>
        <v>65.97808321946253</v>
      </c>
      <c r="N14" s="1">
        <f t="shared" si="4"/>
        <v>10.445343380689788</v>
      </c>
      <c r="P14" s="6"/>
      <c r="Q14" s="6"/>
      <c r="R14" s="6"/>
      <c r="S14" s="6"/>
    </row>
    <row r="15" spans="1:19" ht="12.75">
      <c r="A15" s="9">
        <v>1994</v>
      </c>
      <c r="B15">
        <v>373</v>
      </c>
      <c r="C15">
        <v>207</v>
      </c>
      <c r="D15">
        <v>580</v>
      </c>
      <c r="F15" s="9">
        <v>1994</v>
      </c>
      <c r="G15" s="2">
        <v>5213703</v>
      </c>
      <c r="H15" s="2">
        <v>303107</v>
      </c>
      <c r="I15" s="1">
        <f t="shared" si="1"/>
        <v>5516810</v>
      </c>
      <c r="K15" s="9">
        <f t="shared" si="2"/>
        <v>1994</v>
      </c>
      <c r="L15" s="1">
        <f t="shared" si="3"/>
        <v>7.15422416658563</v>
      </c>
      <c r="M15" s="1">
        <f t="shared" si="4"/>
        <v>68.2927151138047</v>
      </c>
      <c r="N15" s="1">
        <f t="shared" si="4"/>
        <v>10.513322010364686</v>
      </c>
      <c r="P15" s="6"/>
      <c r="Q15" s="6"/>
      <c r="R15" s="6"/>
      <c r="S15" s="6"/>
    </row>
    <row r="16" spans="1:19" ht="12.75">
      <c r="A16" s="9">
        <v>1995</v>
      </c>
      <c r="B16">
        <v>383</v>
      </c>
      <c r="C16">
        <v>166</v>
      </c>
      <c r="D16">
        <v>549</v>
      </c>
      <c r="F16" s="9">
        <v>1995</v>
      </c>
      <c r="G16" s="2">
        <v>5219892</v>
      </c>
      <c r="H16" s="2">
        <v>306930</v>
      </c>
      <c r="I16" s="1">
        <f t="shared" si="1"/>
        <v>5526822</v>
      </c>
      <c r="K16" s="9">
        <f t="shared" si="2"/>
        <v>1995</v>
      </c>
      <c r="L16" s="1">
        <f t="shared" si="3"/>
        <v>7.33731655750732</v>
      </c>
      <c r="M16" s="1">
        <f t="shared" si="4"/>
        <v>54.08399309288763</v>
      </c>
      <c r="N16" s="1">
        <f t="shared" si="4"/>
        <v>9.93337581706087</v>
      </c>
      <c r="P16" s="6"/>
      <c r="Q16" s="6"/>
      <c r="R16" s="6"/>
      <c r="S16" s="6"/>
    </row>
    <row r="17" spans="1:19" ht="12.75">
      <c r="A17" s="9">
        <v>1996</v>
      </c>
      <c r="F17" s="9">
        <v>1996</v>
      </c>
      <c r="G17" s="2"/>
      <c r="H17" s="2"/>
      <c r="I17" s="1"/>
      <c r="K17" s="9">
        <f t="shared" si="2"/>
        <v>1996</v>
      </c>
      <c r="L17" s="1"/>
      <c r="M17" s="1"/>
      <c r="N17" s="1"/>
      <c r="P17" s="6"/>
      <c r="Q17" s="6"/>
      <c r="R17" s="6"/>
      <c r="S17" s="6"/>
    </row>
    <row r="18" spans="1:19" ht="12.75">
      <c r="A18" s="9">
        <v>1997</v>
      </c>
      <c r="F18" s="9">
        <v>1997</v>
      </c>
      <c r="G18" s="2"/>
      <c r="H18" s="2"/>
      <c r="I18" s="1"/>
      <c r="K18" s="9">
        <f t="shared" si="2"/>
        <v>1997</v>
      </c>
      <c r="L18" s="1"/>
      <c r="M18" s="1"/>
      <c r="N18" s="1"/>
      <c r="P18" s="6"/>
      <c r="Q18" s="6"/>
      <c r="R18" s="6"/>
      <c r="S18" s="6"/>
    </row>
    <row r="19" spans="1:19" ht="12.75">
      <c r="A19" s="9">
        <v>1998</v>
      </c>
      <c r="F19" s="9">
        <v>1998</v>
      </c>
      <c r="G19" s="2"/>
      <c r="H19" s="2"/>
      <c r="I19" s="1"/>
      <c r="K19" s="9">
        <f t="shared" si="2"/>
        <v>1998</v>
      </c>
      <c r="L19" s="1"/>
      <c r="M19" s="1"/>
      <c r="N19" s="1"/>
      <c r="P19" s="6"/>
      <c r="Q19" s="6"/>
      <c r="R19" s="6"/>
      <c r="S19" s="6"/>
    </row>
    <row r="20" spans="1:14" ht="12.75">
      <c r="A20" s="9">
        <v>1999</v>
      </c>
      <c r="F20" s="9">
        <v>1999</v>
      </c>
      <c r="G20" s="2"/>
      <c r="H20" s="2"/>
      <c r="I20" s="1"/>
      <c r="K20" s="9">
        <f t="shared" si="2"/>
        <v>1999</v>
      </c>
      <c r="L20" s="1"/>
      <c r="M20" s="1"/>
      <c r="N20" s="1"/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MASSACHUSETTS</v>
      </c>
      <c r="B22" s="31"/>
      <c r="C22" s="31"/>
      <c r="D22" s="31"/>
      <c r="F22" s="31" t="str">
        <f>CONCATENATE("Total Population, BW Only: ",$A$1)</f>
        <v>Total Population, BW Only: MASSACHUSETTS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MASSACHUSETTS</v>
      </c>
      <c r="L22" s="31"/>
      <c r="M22" s="31"/>
      <c r="N22" s="31"/>
    </row>
    <row r="23" spans="1:14" ht="12.75">
      <c r="A23" s="24" t="s">
        <v>41</v>
      </c>
      <c r="B23" s="25" t="s">
        <v>27</v>
      </c>
      <c r="C23" s="25" t="s">
        <v>28</v>
      </c>
      <c r="D23" s="25" t="s">
        <v>29</v>
      </c>
      <c r="F23" s="24" t="s">
        <v>41</v>
      </c>
      <c r="G23" s="25" t="s">
        <v>27</v>
      </c>
      <c r="H23" s="25" t="s">
        <v>28</v>
      </c>
      <c r="I23" s="25" t="s">
        <v>29</v>
      </c>
      <c r="K23" s="24" t="s">
        <v>41</v>
      </c>
      <c r="L23" s="25" t="s">
        <v>27</v>
      </c>
      <c r="M23" s="25" t="s">
        <v>28</v>
      </c>
      <c r="N23" s="25" t="s">
        <v>29</v>
      </c>
    </row>
    <row r="24" spans="1:14" ht="12.75">
      <c r="A24" s="9">
        <v>1983</v>
      </c>
      <c r="B24">
        <v>439</v>
      </c>
      <c r="C24">
        <v>172</v>
      </c>
      <c r="D24">
        <v>611</v>
      </c>
      <c r="F24" s="9">
        <f>F4</f>
        <v>1983</v>
      </c>
      <c r="G24" s="1">
        <f>G4</f>
        <v>5281662</v>
      </c>
      <c r="H24" s="1">
        <f>H4</f>
        <v>244392</v>
      </c>
      <c r="I24" s="1">
        <f>I4</f>
        <v>5526054</v>
      </c>
      <c r="K24" s="9">
        <f>F24</f>
        <v>1983</v>
      </c>
      <c r="L24" s="1">
        <f aca="true" t="shared" si="5" ref="L24:N27">(B24/G24)*100000</f>
        <v>8.311777618484484</v>
      </c>
      <c r="M24" s="1">
        <f t="shared" si="5"/>
        <v>70.37873580149923</v>
      </c>
      <c r="N24" s="1">
        <f t="shared" si="5"/>
        <v>11.056714248539736</v>
      </c>
    </row>
    <row r="25" spans="1:14" ht="12.75">
      <c r="A25" s="9">
        <v>1984</v>
      </c>
      <c r="B25">
        <v>365</v>
      </c>
      <c r="C25">
        <v>164</v>
      </c>
      <c r="D25">
        <v>529</v>
      </c>
      <c r="F25" s="9">
        <f aca="true" t="shared" si="6" ref="F25:F40">F5</f>
        <v>1984</v>
      </c>
      <c r="G25" s="1">
        <f aca="true" t="shared" si="7" ref="G25:I36">G5</f>
        <v>5293851</v>
      </c>
      <c r="H25" s="1">
        <f t="shared" si="7"/>
        <v>250075</v>
      </c>
      <c r="I25" s="1">
        <f t="shared" si="7"/>
        <v>5543926</v>
      </c>
      <c r="K25" s="9">
        <f aca="true" t="shared" si="8" ref="K25:K40">F25</f>
        <v>1984</v>
      </c>
      <c r="L25" s="1">
        <f t="shared" si="5"/>
        <v>6.894791712120345</v>
      </c>
      <c r="M25" s="1">
        <f t="shared" si="5"/>
        <v>65.58032590222933</v>
      </c>
      <c r="N25" s="1">
        <f t="shared" si="5"/>
        <v>9.54197440586328</v>
      </c>
    </row>
    <row r="26" spans="1:14" ht="12.75">
      <c r="A26" s="9">
        <v>1985</v>
      </c>
      <c r="B26">
        <v>381</v>
      </c>
      <c r="C26">
        <v>203</v>
      </c>
      <c r="D26">
        <v>584</v>
      </c>
      <c r="F26" s="9">
        <f t="shared" si="6"/>
        <v>1985</v>
      </c>
      <c r="G26" s="1">
        <f t="shared" si="7"/>
        <v>5303976</v>
      </c>
      <c r="H26" s="1">
        <f t="shared" si="7"/>
        <v>256241</v>
      </c>
      <c r="I26" s="1">
        <f t="shared" si="7"/>
        <v>5560217</v>
      </c>
      <c r="K26" s="9">
        <f t="shared" si="8"/>
        <v>1985</v>
      </c>
      <c r="L26" s="1">
        <f t="shared" si="5"/>
        <v>7.183290422128607</v>
      </c>
      <c r="M26" s="1">
        <f t="shared" si="5"/>
        <v>79.22229463668968</v>
      </c>
      <c r="N26" s="1">
        <f t="shared" si="5"/>
        <v>10.503187195751533</v>
      </c>
    </row>
    <row r="27" spans="1:14" ht="12.75">
      <c r="A27" s="9">
        <v>1986</v>
      </c>
      <c r="B27">
        <v>367</v>
      </c>
      <c r="C27">
        <v>220</v>
      </c>
      <c r="D27">
        <v>587</v>
      </c>
      <c r="F27" s="9">
        <f t="shared" si="6"/>
        <v>1986</v>
      </c>
      <c r="G27" s="1">
        <f t="shared" si="7"/>
        <v>5297797</v>
      </c>
      <c r="H27" s="1">
        <f t="shared" si="7"/>
        <v>261117</v>
      </c>
      <c r="I27" s="1">
        <f t="shared" si="7"/>
        <v>5558914</v>
      </c>
      <c r="K27" s="9">
        <f t="shared" si="8"/>
        <v>1986</v>
      </c>
      <c r="L27" s="1">
        <f t="shared" si="5"/>
        <v>6.9274077508066085</v>
      </c>
      <c r="M27" s="1">
        <f t="shared" si="5"/>
        <v>84.25341896544461</v>
      </c>
      <c r="N27" s="1">
        <f t="shared" si="5"/>
        <v>10.559616500633037</v>
      </c>
    </row>
    <row r="28" spans="1:14" ht="12.75">
      <c r="A28" s="9">
        <v>1987</v>
      </c>
      <c r="B28">
        <v>378</v>
      </c>
      <c r="C28">
        <v>226</v>
      </c>
      <c r="D28">
        <v>604</v>
      </c>
      <c r="F28" s="9">
        <f t="shared" si="6"/>
        <v>1987</v>
      </c>
      <c r="G28" s="1">
        <f t="shared" si="7"/>
        <v>5301083</v>
      </c>
      <c r="H28" s="1">
        <f t="shared" si="7"/>
        <v>266117</v>
      </c>
      <c r="I28" s="1">
        <f t="shared" si="7"/>
        <v>5567200</v>
      </c>
      <c r="K28" s="9">
        <f t="shared" si="8"/>
        <v>1987</v>
      </c>
      <c r="L28" s="1">
        <f aca="true" t="shared" si="9" ref="L28:L36">(B28/G28)*100000</f>
        <v>7.130618403824275</v>
      </c>
      <c r="M28" s="1">
        <f aca="true" t="shared" si="10" ref="M28:M36">(C28/H28)*100000</f>
        <v>84.92505176294638</v>
      </c>
      <c r="N28" s="1">
        <f aca="true" t="shared" si="11" ref="N28:N36">(D28/I28)*100000</f>
        <v>10.849259951142406</v>
      </c>
    </row>
    <row r="29" spans="1:14" ht="12.75">
      <c r="A29" s="9">
        <v>1988</v>
      </c>
      <c r="B29">
        <v>336</v>
      </c>
      <c r="C29">
        <v>238</v>
      </c>
      <c r="D29">
        <v>574</v>
      </c>
      <c r="F29" s="9">
        <f t="shared" si="6"/>
        <v>1988</v>
      </c>
      <c r="G29" s="1">
        <f t="shared" si="7"/>
        <v>5313932</v>
      </c>
      <c r="H29" s="1">
        <f t="shared" si="7"/>
        <v>271760</v>
      </c>
      <c r="I29" s="1">
        <f t="shared" si="7"/>
        <v>5585692</v>
      </c>
      <c r="K29" s="9">
        <f t="shared" si="8"/>
        <v>1988</v>
      </c>
      <c r="L29" s="1">
        <f t="shared" si="9"/>
        <v>6.323001498701903</v>
      </c>
      <c r="M29" s="1">
        <f t="shared" si="10"/>
        <v>87.57727406535179</v>
      </c>
      <c r="N29" s="1">
        <f t="shared" si="11"/>
        <v>10.27625583365499</v>
      </c>
    </row>
    <row r="30" spans="1:14" ht="12.75">
      <c r="A30" s="9">
        <v>1989</v>
      </c>
      <c r="B30">
        <v>181</v>
      </c>
      <c r="C30">
        <v>116</v>
      </c>
      <c r="D30">
        <v>297</v>
      </c>
      <c r="F30" s="9">
        <f t="shared" si="6"/>
        <v>1989</v>
      </c>
      <c r="G30" s="1">
        <f t="shared" si="7"/>
        <v>5317717</v>
      </c>
      <c r="H30" s="1">
        <f t="shared" si="7"/>
        <v>277145</v>
      </c>
      <c r="I30" s="1">
        <f t="shared" si="7"/>
        <v>5594862</v>
      </c>
      <c r="K30" s="9">
        <f t="shared" si="8"/>
        <v>1989</v>
      </c>
      <c r="L30" s="1">
        <f t="shared" si="9"/>
        <v>3.4037162940412213</v>
      </c>
      <c r="M30" s="1">
        <f t="shared" si="10"/>
        <v>41.8553464792798</v>
      </c>
      <c r="N30" s="1">
        <f t="shared" si="11"/>
        <v>5.308441924036733</v>
      </c>
    </row>
    <row r="31" spans="1:14" ht="12.75">
      <c r="A31" s="9">
        <v>1990</v>
      </c>
      <c r="B31">
        <v>6</v>
      </c>
      <c r="C31">
        <v>4</v>
      </c>
      <c r="D31">
        <v>10</v>
      </c>
      <c r="F31" s="9">
        <f t="shared" si="6"/>
        <v>1990</v>
      </c>
      <c r="G31" s="1">
        <f t="shared" si="7"/>
        <v>5296952</v>
      </c>
      <c r="H31" s="1">
        <f t="shared" si="7"/>
        <v>279480</v>
      </c>
      <c r="I31" s="1">
        <f t="shared" si="7"/>
        <v>5576432</v>
      </c>
      <c r="K31" s="9">
        <f t="shared" si="8"/>
        <v>1990</v>
      </c>
      <c r="L31" s="1">
        <f t="shared" si="9"/>
        <v>0.11327268965246429</v>
      </c>
      <c r="M31" s="1">
        <f t="shared" si="10"/>
        <v>1.4312294260770002</v>
      </c>
      <c r="N31" s="1">
        <f t="shared" si="11"/>
        <v>0.17932613542135903</v>
      </c>
    </row>
    <row r="32" spans="1:14" ht="12.75">
      <c r="A32" s="9">
        <v>1991</v>
      </c>
      <c r="F32" s="9">
        <f t="shared" si="6"/>
        <v>1991</v>
      </c>
      <c r="G32" s="1"/>
      <c r="H32" s="1"/>
      <c r="I32" s="1"/>
      <c r="K32" s="9">
        <f t="shared" si="8"/>
        <v>1991</v>
      </c>
      <c r="L32" s="1"/>
      <c r="M32" s="1"/>
      <c r="N32" s="1"/>
    </row>
    <row r="33" spans="1:14" ht="12.75">
      <c r="A33" s="9">
        <v>1992</v>
      </c>
      <c r="B33">
        <v>432</v>
      </c>
      <c r="C33">
        <v>293</v>
      </c>
      <c r="D33">
        <v>725</v>
      </c>
      <c r="F33" s="9">
        <f t="shared" si="6"/>
        <v>1992</v>
      </c>
      <c r="G33" s="1">
        <f t="shared" si="7"/>
        <v>5224936</v>
      </c>
      <c r="H33" s="1">
        <f t="shared" si="7"/>
        <v>292211</v>
      </c>
      <c r="I33" s="1">
        <f t="shared" si="7"/>
        <v>5517147</v>
      </c>
      <c r="K33" s="9">
        <f t="shared" si="8"/>
        <v>1992</v>
      </c>
      <c r="L33" s="1">
        <f t="shared" si="9"/>
        <v>8.268043857379306</v>
      </c>
      <c r="M33" s="1">
        <f t="shared" si="10"/>
        <v>100.2700103692195</v>
      </c>
      <c r="N33" s="1">
        <f t="shared" si="11"/>
        <v>13.140849790661731</v>
      </c>
    </row>
    <row r="34" spans="1:14" ht="12.75">
      <c r="A34" s="9">
        <v>1993</v>
      </c>
      <c r="B34">
        <v>373</v>
      </c>
      <c r="C34">
        <v>282</v>
      </c>
      <c r="D34">
        <v>655</v>
      </c>
      <c r="F34" s="9">
        <f t="shared" si="6"/>
        <v>1993</v>
      </c>
      <c r="G34" s="1">
        <f t="shared" si="7"/>
        <v>5215835</v>
      </c>
      <c r="H34" s="1">
        <f t="shared" si="7"/>
        <v>298584</v>
      </c>
      <c r="I34" s="1">
        <f t="shared" si="7"/>
        <v>5514419</v>
      </c>
      <c r="K34" s="9">
        <f t="shared" si="8"/>
        <v>1993</v>
      </c>
      <c r="L34" s="1">
        <f t="shared" si="9"/>
        <v>7.151299839814719</v>
      </c>
      <c r="M34" s="1">
        <f t="shared" si="10"/>
        <v>94.44578410095652</v>
      </c>
      <c r="N34" s="1">
        <f t="shared" si="11"/>
        <v>11.877951240194117</v>
      </c>
    </row>
    <row r="35" spans="1:14" ht="12.75">
      <c r="A35" s="9">
        <v>1994</v>
      </c>
      <c r="B35">
        <v>366</v>
      </c>
      <c r="C35">
        <v>275</v>
      </c>
      <c r="D35">
        <v>641</v>
      </c>
      <c r="F35" s="9">
        <f t="shared" si="6"/>
        <v>1994</v>
      </c>
      <c r="G35" s="1">
        <f t="shared" si="7"/>
        <v>5213703</v>
      </c>
      <c r="H35" s="1">
        <f t="shared" si="7"/>
        <v>303107</v>
      </c>
      <c r="I35" s="1">
        <f t="shared" si="7"/>
        <v>5516810</v>
      </c>
      <c r="K35" s="9">
        <f t="shared" si="8"/>
        <v>1994</v>
      </c>
      <c r="L35" s="1">
        <f t="shared" si="9"/>
        <v>7.019962587051852</v>
      </c>
      <c r="M35" s="1">
        <f t="shared" si="10"/>
        <v>90.7270369869386</v>
      </c>
      <c r="N35" s="1">
        <f t="shared" si="11"/>
        <v>11.619033463178901</v>
      </c>
    </row>
    <row r="36" spans="1:14" ht="12.75">
      <c r="A36" s="9">
        <v>1995</v>
      </c>
      <c r="B36">
        <v>359</v>
      </c>
      <c r="C36">
        <v>251</v>
      </c>
      <c r="D36">
        <v>610</v>
      </c>
      <c r="F36" s="9">
        <f t="shared" si="6"/>
        <v>1995</v>
      </c>
      <c r="G36" s="1">
        <f t="shared" si="7"/>
        <v>5219892</v>
      </c>
      <c r="H36" s="1">
        <f t="shared" si="7"/>
        <v>306930</v>
      </c>
      <c r="I36" s="1">
        <f t="shared" si="7"/>
        <v>5526822</v>
      </c>
      <c r="K36" s="9">
        <f t="shared" si="8"/>
        <v>1995</v>
      </c>
      <c r="L36" s="1">
        <f t="shared" si="9"/>
        <v>6.877536929882841</v>
      </c>
      <c r="M36" s="1">
        <f t="shared" si="10"/>
        <v>81.77760401394454</v>
      </c>
      <c r="N36" s="1">
        <f t="shared" si="11"/>
        <v>11.037084241178746</v>
      </c>
    </row>
    <row r="37" spans="1:14" ht="12.75">
      <c r="A37" s="9">
        <v>1996</v>
      </c>
      <c r="F37" s="9">
        <f t="shared" si="6"/>
        <v>1996</v>
      </c>
      <c r="G37" s="1"/>
      <c r="H37" s="1"/>
      <c r="I37" s="1"/>
      <c r="K37" s="9">
        <f t="shared" si="8"/>
        <v>1996</v>
      </c>
      <c r="L37" s="1"/>
      <c r="M37" s="1"/>
      <c r="N37" s="1"/>
    </row>
    <row r="38" spans="1:14" ht="12.75">
      <c r="A38" s="9">
        <v>1997</v>
      </c>
      <c r="F38" s="9">
        <f t="shared" si="6"/>
        <v>1997</v>
      </c>
      <c r="G38" s="1"/>
      <c r="H38" s="1"/>
      <c r="I38" s="1"/>
      <c r="K38" s="9">
        <f t="shared" si="8"/>
        <v>1997</v>
      </c>
      <c r="L38" s="1"/>
      <c r="M38" s="1"/>
      <c r="N38" s="1"/>
    </row>
    <row r="39" spans="1:14" ht="12.75">
      <c r="A39" s="9">
        <v>1998</v>
      </c>
      <c r="F39" s="9">
        <f t="shared" si="6"/>
        <v>1998</v>
      </c>
      <c r="G39" s="1"/>
      <c r="H39" s="1"/>
      <c r="I39" s="1"/>
      <c r="K39" s="9">
        <f t="shared" si="8"/>
        <v>1998</v>
      </c>
      <c r="L39" s="1"/>
      <c r="M39" s="1"/>
      <c r="N39" s="1"/>
    </row>
    <row r="40" spans="1:14" ht="12.75">
      <c r="A40" s="9">
        <v>1999</v>
      </c>
      <c r="F40" s="9">
        <f t="shared" si="6"/>
        <v>1999</v>
      </c>
      <c r="G40" s="1"/>
      <c r="H40" s="1"/>
      <c r="I40" s="1"/>
      <c r="K40" s="9">
        <f t="shared" si="8"/>
        <v>1999</v>
      </c>
      <c r="L40" s="1"/>
      <c r="M40" s="1"/>
      <c r="N40" s="1"/>
    </row>
    <row r="42" spans="1:14" ht="29.25" customHeight="1">
      <c r="A42" s="31" t="str">
        <f>CONCATENATE("New Admissions for Larceny / Theft Offenses, BW Only: ",$A$1)</f>
        <v>New Admissions for Larceny / Theft Offenses, BW Only: MASSACHUSETTS</v>
      </c>
      <c r="B42" s="31"/>
      <c r="C42" s="31"/>
      <c r="D42" s="31"/>
      <c r="F42" s="31" t="str">
        <f>CONCATENATE("Total Population, BW Only: ",$A$1)</f>
        <v>Total Population, BW Only: MASSACHUSETTS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MASSACHUSETTS</v>
      </c>
      <c r="L42" s="31"/>
      <c r="M42" s="31"/>
      <c r="N42" s="31"/>
    </row>
    <row r="43" spans="1:14" ht="12.75">
      <c r="A43" s="24" t="s">
        <v>41</v>
      </c>
      <c r="B43" s="25" t="s">
        <v>27</v>
      </c>
      <c r="C43" s="25" t="s">
        <v>28</v>
      </c>
      <c r="D43" s="25" t="s">
        <v>29</v>
      </c>
      <c r="F43" s="24" t="s">
        <v>41</v>
      </c>
      <c r="G43" s="25" t="s">
        <v>27</v>
      </c>
      <c r="H43" s="25" t="s">
        <v>28</v>
      </c>
      <c r="I43" s="25" t="s">
        <v>29</v>
      </c>
      <c r="K43" s="24" t="s">
        <v>41</v>
      </c>
      <c r="L43" s="25" t="s">
        <v>27</v>
      </c>
      <c r="M43" s="25" t="s">
        <v>28</v>
      </c>
      <c r="N43" s="25" t="s">
        <v>29</v>
      </c>
    </row>
    <row r="44" spans="1:14" ht="12.75">
      <c r="A44" s="9">
        <v>1983</v>
      </c>
      <c r="B44">
        <v>69</v>
      </c>
      <c r="C44">
        <v>38</v>
      </c>
      <c r="D44">
        <v>107</v>
      </c>
      <c r="F44" s="9">
        <f>F4</f>
        <v>1983</v>
      </c>
      <c r="G44" s="1">
        <f>G4</f>
        <v>5281662</v>
      </c>
      <c r="H44" s="1">
        <f>H4</f>
        <v>244392</v>
      </c>
      <c r="I44" s="1">
        <f>I4</f>
        <v>5526054</v>
      </c>
      <c r="K44" s="9">
        <f>F44</f>
        <v>1983</v>
      </c>
      <c r="L44" s="1">
        <f aca="true" t="shared" si="12" ref="L44:N47">(B44/G44)*100000</f>
        <v>1.3064069605362858</v>
      </c>
      <c r="M44" s="1">
        <f t="shared" si="12"/>
        <v>15.548790467773086</v>
      </c>
      <c r="N44" s="1">
        <f t="shared" si="12"/>
        <v>1.9362822006444382</v>
      </c>
    </row>
    <row r="45" spans="1:14" ht="12.75">
      <c r="A45" s="9">
        <v>1984</v>
      </c>
      <c r="B45">
        <v>71</v>
      </c>
      <c r="C45">
        <v>33</v>
      </c>
      <c r="D45">
        <v>104</v>
      </c>
      <c r="F45" s="9">
        <f aca="true" t="shared" si="13" ref="F45:F60">F5</f>
        <v>1984</v>
      </c>
      <c r="G45" s="1">
        <f aca="true" t="shared" si="14" ref="G45:I56">G5</f>
        <v>5293851</v>
      </c>
      <c r="H45" s="1">
        <f t="shared" si="14"/>
        <v>250075</v>
      </c>
      <c r="I45" s="1">
        <f t="shared" si="14"/>
        <v>5543926</v>
      </c>
      <c r="K45" s="9">
        <f aca="true" t="shared" si="15" ref="K45:K60">F45</f>
        <v>1984</v>
      </c>
      <c r="L45" s="1">
        <f t="shared" si="12"/>
        <v>1.3411786618097108</v>
      </c>
      <c r="M45" s="1">
        <f t="shared" si="12"/>
        <v>13.196041187643706</v>
      </c>
      <c r="N45" s="1">
        <f t="shared" si="12"/>
        <v>1.8759269153303995</v>
      </c>
    </row>
    <row r="46" spans="1:14" ht="12.75">
      <c r="A46" s="9">
        <v>1985</v>
      </c>
      <c r="B46">
        <v>115</v>
      </c>
      <c r="C46">
        <v>48</v>
      </c>
      <c r="D46">
        <v>163</v>
      </c>
      <c r="F46" s="9">
        <f t="shared" si="13"/>
        <v>1985</v>
      </c>
      <c r="G46" s="1">
        <f t="shared" si="14"/>
        <v>5303976</v>
      </c>
      <c r="H46" s="1">
        <f t="shared" si="14"/>
        <v>256241</v>
      </c>
      <c r="I46" s="1">
        <f t="shared" si="14"/>
        <v>5560217</v>
      </c>
      <c r="K46" s="9">
        <f t="shared" si="15"/>
        <v>1985</v>
      </c>
      <c r="L46" s="1">
        <f t="shared" si="12"/>
        <v>2.168184773083438</v>
      </c>
      <c r="M46" s="1">
        <f t="shared" si="12"/>
        <v>18.732365234291155</v>
      </c>
      <c r="N46" s="1">
        <f t="shared" si="12"/>
        <v>2.9315402618279105</v>
      </c>
    </row>
    <row r="47" spans="1:14" ht="12.75">
      <c r="A47" s="9">
        <v>1986</v>
      </c>
      <c r="B47">
        <v>105</v>
      </c>
      <c r="C47">
        <v>29</v>
      </c>
      <c r="D47">
        <v>134</v>
      </c>
      <c r="F47" s="9">
        <f t="shared" si="13"/>
        <v>1986</v>
      </c>
      <c r="G47" s="1">
        <f t="shared" si="14"/>
        <v>5297797</v>
      </c>
      <c r="H47" s="1">
        <f t="shared" si="14"/>
        <v>261117</v>
      </c>
      <c r="I47" s="1">
        <f t="shared" si="14"/>
        <v>5558914</v>
      </c>
      <c r="K47" s="9">
        <f t="shared" si="15"/>
        <v>1986</v>
      </c>
      <c r="L47" s="1">
        <f t="shared" si="12"/>
        <v>1.9819558960073405</v>
      </c>
      <c r="M47" s="1">
        <f t="shared" si="12"/>
        <v>11.106132499990425</v>
      </c>
      <c r="N47" s="1">
        <f t="shared" si="12"/>
        <v>2.410542778679433</v>
      </c>
    </row>
    <row r="48" spans="1:14" ht="12.75">
      <c r="A48" s="9">
        <v>1987</v>
      </c>
      <c r="B48">
        <v>108</v>
      </c>
      <c r="C48">
        <v>61</v>
      </c>
      <c r="D48">
        <v>169</v>
      </c>
      <c r="F48" s="9">
        <f t="shared" si="13"/>
        <v>1987</v>
      </c>
      <c r="G48" s="1">
        <f t="shared" si="14"/>
        <v>5301083</v>
      </c>
      <c r="H48" s="1">
        <f t="shared" si="14"/>
        <v>266117</v>
      </c>
      <c r="I48" s="1">
        <f t="shared" si="14"/>
        <v>5567200</v>
      </c>
      <c r="K48" s="9">
        <f t="shared" si="15"/>
        <v>1987</v>
      </c>
      <c r="L48" s="1">
        <f aca="true" t="shared" si="16" ref="L48:L56">(B48/G48)*100000</f>
        <v>2.037319543949793</v>
      </c>
      <c r="M48" s="1">
        <f aca="true" t="shared" si="17" ref="M48:M56">(C48/H48)*100000</f>
        <v>22.922248484689064</v>
      </c>
      <c r="N48" s="1">
        <f aca="true" t="shared" si="18" ref="N48:N56">(D48/I48)*100000</f>
        <v>3.035637304210375</v>
      </c>
    </row>
    <row r="49" spans="1:14" ht="12.75">
      <c r="A49" s="9">
        <v>1988</v>
      </c>
      <c r="B49">
        <v>129</v>
      </c>
      <c r="C49">
        <v>48</v>
      </c>
      <c r="D49">
        <v>177</v>
      </c>
      <c r="F49" s="9">
        <f t="shared" si="13"/>
        <v>1988</v>
      </c>
      <c r="G49" s="1">
        <f t="shared" si="14"/>
        <v>5313932</v>
      </c>
      <c r="H49" s="1">
        <f t="shared" si="14"/>
        <v>271760</v>
      </c>
      <c r="I49" s="1">
        <f t="shared" si="14"/>
        <v>5585692</v>
      </c>
      <c r="K49" s="9">
        <f t="shared" si="15"/>
        <v>1988</v>
      </c>
      <c r="L49" s="1">
        <f t="shared" si="16"/>
        <v>2.427580932537338</v>
      </c>
      <c r="M49" s="1">
        <f t="shared" si="17"/>
        <v>17.66264350897851</v>
      </c>
      <c r="N49" s="1">
        <f t="shared" si="18"/>
        <v>3.168810596789082</v>
      </c>
    </row>
    <row r="50" spans="1:14" ht="12.75">
      <c r="A50" s="9">
        <v>1989</v>
      </c>
      <c r="B50">
        <v>67</v>
      </c>
      <c r="C50">
        <v>32</v>
      </c>
      <c r="D50">
        <v>99</v>
      </c>
      <c r="F50" s="9">
        <f t="shared" si="13"/>
        <v>1989</v>
      </c>
      <c r="G50" s="1">
        <f t="shared" si="14"/>
        <v>5317717</v>
      </c>
      <c r="H50" s="1">
        <f t="shared" si="14"/>
        <v>277145</v>
      </c>
      <c r="I50" s="1">
        <f t="shared" si="14"/>
        <v>5594862</v>
      </c>
      <c r="K50" s="9">
        <f t="shared" si="15"/>
        <v>1989</v>
      </c>
      <c r="L50" s="1">
        <f t="shared" si="16"/>
        <v>1.2599391806671922</v>
      </c>
      <c r="M50" s="1">
        <f t="shared" si="17"/>
        <v>11.546302477042703</v>
      </c>
      <c r="N50" s="1">
        <f t="shared" si="18"/>
        <v>1.7694806413455775</v>
      </c>
    </row>
    <row r="51" spans="1:14" ht="12.75">
      <c r="A51" s="9">
        <v>1990</v>
      </c>
      <c r="B51">
        <v>0</v>
      </c>
      <c r="C51">
        <v>1</v>
      </c>
      <c r="D51">
        <v>1</v>
      </c>
      <c r="F51" s="9">
        <f t="shared" si="13"/>
        <v>1990</v>
      </c>
      <c r="G51" s="1">
        <f t="shared" si="14"/>
        <v>5296952</v>
      </c>
      <c r="H51" s="1">
        <f t="shared" si="14"/>
        <v>279480</v>
      </c>
      <c r="I51" s="1">
        <f t="shared" si="14"/>
        <v>5576432</v>
      </c>
      <c r="K51" s="9">
        <f t="shared" si="15"/>
        <v>1990</v>
      </c>
      <c r="L51" s="1">
        <f t="shared" si="16"/>
        <v>0</v>
      </c>
      <c r="M51" s="1">
        <f t="shared" si="17"/>
        <v>0.35780735651925005</v>
      </c>
      <c r="N51" s="1">
        <f t="shared" si="18"/>
        <v>0.017932613542135906</v>
      </c>
    </row>
    <row r="52" spans="1:14" ht="12.75">
      <c r="A52" s="9">
        <v>1991</v>
      </c>
      <c r="F52" s="9">
        <f t="shared" si="13"/>
        <v>1991</v>
      </c>
      <c r="G52" s="1"/>
      <c r="H52" s="1"/>
      <c r="I52" s="1"/>
      <c r="K52" s="9">
        <f t="shared" si="15"/>
        <v>1991</v>
      </c>
      <c r="L52" s="1"/>
      <c r="M52" s="1"/>
      <c r="N52" s="1"/>
    </row>
    <row r="53" spans="1:14" ht="12.75">
      <c r="A53" s="9">
        <v>1992</v>
      </c>
      <c r="B53">
        <v>89</v>
      </c>
      <c r="C53">
        <v>26</v>
      </c>
      <c r="D53">
        <v>115</v>
      </c>
      <c r="F53" s="9">
        <f t="shared" si="13"/>
        <v>1992</v>
      </c>
      <c r="G53" s="1">
        <f t="shared" si="14"/>
        <v>5224936</v>
      </c>
      <c r="H53" s="1">
        <f t="shared" si="14"/>
        <v>292211</v>
      </c>
      <c r="I53" s="1">
        <f t="shared" si="14"/>
        <v>5517147</v>
      </c>
      <c r="K53" s="9">
        <f t="shared" si="15"/>
        <v>1992</v>
      </c>
      <c r="L53" s="1">
        <f t="shared" si="16"/>
        <v>1.703370146543422</v>
      </c>
      <c r="M53" s="1">
        <f t="shared" si="17"/>
        <v>8.89768010102289</v>
      </c>
      <c r="N53" s="1">
        <f t="shared" si="18"/>
        <v>2.084410656449792</v>
      </c>
    </row>
    <row r="54" spans="1:14" ht="12.75">
      <c r="A54" s="9">
        <v>1993</v>
      </c>
      <c r="B54">
        <v>82</v>
      </c>
      <c r="C54">
        <v>26</v>
      </c>
      <c r="D54">
        <v>108</v>
      </c>
      <c r="F54" s="9">
        <f t="shared" si="13"/>
        <v>1993</v>
      </c>
      <c r="G54" s="1">
        <f t="shared" si="14"/>
        <v>5215835</v>
      </c>
      <c r="H54" s="1">
        <f t="shared" si="14"/>
        <v>298584</v>
      </c>
      <c r="I54" s="1">
        <f t="shared" si="14"/>
        <v>5514419</v>
      </c>
      <c r="K54" s="9">
        <f t="shared" si="15"/>
        <v>1993</v>
      </c>
      <c r="L54" s="1">
        <f t="shared" si="16"/>
        <v>1.5721356216214661</v>
      </c>
      <c r="M54" s="1">
        <f t="shared" si="17"/>
        <v>8.707767328456985</v>
      </c>
      <c r="N54" s="1">
        <f t="shared" si="18"/>
        <v>1.958501883879335</v>
      </c>
    </row>
    <row r="55" spans="1:14" ht="12.75">
      <c r="A55" s="9">
        <v>1994</v>
      </c>
      <c r="B55">
        <v>76</v>
      </c>
      <c r="C55">
        <v>37</v>
      </c>
      <c r="D55">
        <v>113</v>
      </c>
      <c r="F55" s="9">
        <f t="shared" si="13"/>
        <v>1994</v>
      </c>
      <c r="G55" s="1">
        <f t="shared" si="14"/>
        <v>5213703</v>
      </c>
      <c r="H55" s="1">
        <f t="shared" si="14"/>
        <v>303107</v>
      </c>
      <c r="I55" s="1">
        <f t="shared" si="14"/>
        <v>5516810</v>
      </c>
      <c r="K55" s="9">
        <f t="shared" si="15"/>
        <v>1994</v>
      </c>
      <c r="L55" s="1">
        <f t="shared" si="16"/>
        <v>1.4576971492238817</v>
      </c>
      <c r="M55" s="1">
        <f t="shared" si="17"/>
        <v>12.206910430969922</v>
      </c>
      <c r="N55" s="1">
        <f t="shared" si="18"/>
        <v>2.0482851502951887</v>
      </c>
    </row>
    <row r="56" spans="1:14" ht="12.75">
      <c r="A56" s="9">
        <v>1995</v>
      </c>
      <c r="B56">
        <v>79</v>
      </c>
      <c r="C56">
        <v>27</v>
      </c>
      <c r="D56">
        <v>106</v>
      </c>
      <c r="F56" s="9">
        <f t="shared" si="13"/>
        <v>1995</v>
      </c>
      <c r="G56" s="1">
        <f t="shared" si="14"/>
        <v>5219892</v>
      </c>
      <c r="H56" s="1">
        <f t="shared" si="14"/>
        <v>306930</v>
      </c>
      <c r="I56" s="1">
        <f t="shared" si="14"/>
        <v>5526822</v>
      </c>
      <c r="K56" s="9">
        <f t="shared" si="15"/>
        <v>1995</v>
      </c>
      <c r="L56" s="1">
        <f t="shared" si="16"/>
        <v>1.513441274263912</v>
      </c>
      <c r="M56" s="1">
        <f t="shared" si="17"/>
        <v>8.796794057276903</v>
      </c>
      <c r="N56" s="1">
        <f t="shared" si="18"/>
        <v>1.9179195566638476</v>
      </c>
    </row>
    <row r="57" spans="1:14" ht="12.75">
      <c r="A57" s="9">
        <v>1996</v>
      </c>
      <c r="F57" s="9">
        <f t="shared" si="13"/>
        <v>1996</v>
      </c>
      <c r="G57" s="1"/>
      <c r="H57" s="1"/>
      <c r="I57" s="1"/>
      <c r="K57" s="9">
        <f t="shared" si="15"/>
        <v>1996</v>
      </c>
      <c r="L57" s="1"/>
      <c r="M57" s="1"/>
      <c r="N57" s="1"/>
    </row>
    <row r="58" spans="1:14" ht="12.75">
      <c r="A58" s="9">
        <v>1997</v>
      </c>
      <c r="F58" s="9">
        <f t="shared" si="13"/>
        <v>1997</v>
      </c>
      <c r="G58" s="1"/>
      <c r="H58" s="1"/>
      <c r="I58" s="1"/>
      <c r="K58" s="9">
        <f t="shared" si="15"/>
        <v>1997</v>
      </c>
      <c r="L58" s="1"/>
      <c r="M58" s="1"/>
      <c r="N58" s="1"/>
    </row>
    <row r="59" spans="1:14" ht="12.75">
      <c r="A59" s="9">
        <v>1998</v>
      </c>
      <c r="F59" s="9">
        <f t="shared" si="13"/>
        <v>1998</v>
      </c>
      <c r="G59" s="1"/>
      <c r="H59" s="1"/>
      <c r="I59" s="1"/>
      <c r="K59" s="9">
        <f t="shared" si="15"/>
        <v>1998</v>
      </c>
      <c r="L59" s="1"/>
      <c r="M59" s="1"/>
      <c r="N59" s="1"/>
    </row>
    <row r="60" spans="1:14" ht="12.75">
      <c r="A60" s="9">
        <v>1999</v>
      </c>
      <c r="F60" s="9">
        <f t="shared" si="13"/>
        <v>1999</v>
      </c>
      <c r="G60" s="1"/>
      <c r="H60" s="1"/>
      <c r="I60" s="1"/>
      <c r="K60" s="9">
        <f t="shared" si="15"/>
        <v>1999</v>
      </c>
      <c r="L60" s="1"/>
      <c r="M60" s="1"/>
      <c r="N60" s="1"/>
    </row>
    <row r="63" spans="1:14" ht="30.75" customHeight="1">
      <c r="A63" s="31" t="str">
        <f>CONCATENATE("New Admissions for Drug Offenses, BW Only: ",$A$1)</f>
        <v>New Admissions for Drug Offenses, BW Only: MASSACHUSETTS</v>
      </c>
      <c r="B63" s="31"/>
      <c r="C63" s="31"/>
      <c r="D63" s="31"/>
      <c r="F63" s="31" t="str">
        <f>CONCATENATE("Total Population, BW Only: ",$A$1)</f>
        <v>Total Population, BW Only: MASSACHUSETTS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MASSACHUSETTS</v>
      </c>
      <c r="L63" s="31"/>
      <c r="M63" s="31"/>
      <c r="N63" s="31"/>
    </row>
    <row r="64" spans="1:14" ht="12.75">
      <c r="A64" s="24" t="s">
        <v>41</v>
      </c>
      <c r="B64" s="25" t="s">
        <v>27</v>
      </c>
      <c r="C64" s="25" t="s">
        <v>28</v>
      </c>
      <c r="D64" s="25" t="s">
        <v>29</v>
      </c>
      <c r="F64" s="24" t="s">
        <v>41</v>
      </c>
      <c r="G64" s="25" t="s">
        <v>27</v>
      </c>
      <c r="H64" s="25" t="s">
        <v>28</v>
      </c>
      <c r="I64" s="25" t="s">
        <v>29</v>
      </c>
      <c r="K64" s="24" t="s">
        <v>41</v>
      </c>
      <c r="L64" s="25" t="s">
        <v>27</v>
      </c>
      <c r="M64" s="25" t="s">
        <v>28</v>
      </c>
      <c r="N64" s="25" t="s">
        <v>29</v>
      </c>
    </row>
    <row r="65" spans="1:14" ht="12.75">
      <c r="A65" s="9">
        <v>1983</v>
      </c>
      <c r="B65">
        <v>68</v>
      </c>
      <c r="C65">
        <v>20</v>
      </c>
      <c r="D65">
        <v>88</v>
      </c>
      <c r="F65" s="9">
        <f>F4</f>
        <v>1983</v>
      </c>
      <c r="G65" s="1">
        <f>G4</f>
        <v>5281662</v>
      </c>
      <c r="H65" s="1">
        <f>H4</f>
        <v>244392</v>
      </c>
      <c r="I65" s="1">
        <f>I4</f>
        <v>5526054</v>
      </c>
      <c r="K65" s="9">
        <f>F65</f>
        <v>1983</v>
      </c>
      <c r="L65" s="1">
        <f aca="true" t="shared" si="19" ref="L65:N68">(B65/G65)*100000</f>
        <v>1.287473526325615</v>
      </c>
      <c r="M65" s="1">
        <f t="shared" si="19"/>
        <v>8.183573930406887</v>
      </c>
      <c r="N65" s="1">
        <f t="shared" si="19"/>
        <v>1.5924563893150518</v>
      </c>
    </row>
    <row r="66" spans="1:14" ht="12.75">
      <c r="A66" s="9">
        <v>1984</v>
      </c>
      <c r="B66">
        <v>95</v>
      </c>
      <c r="C66">
        <v>26</v>
      </c>
      <c r="D66">
        <v>121</v>
      </c>
      <c r="F66" s="9">
        <f aca="true" t="shared" si="20" ref="F66:I81">F5</f>
        <v>1984</v>
      </c>
      <c r="G66" s="1">
        <f t="shared" si="20"/>
        <v>5293851</v>
      </c>
      <c r="H66" s="1">
        <f t="shared" si="20"/>
        <v>250075</v>
      </c>
      <c r="I66" s="1">
        <f t="shared" si="20"/>
        <v>5543926</v>
      </c>
      <c r="K66" s="9">
        <f aca="true" t="shared" si="21" ref="K66:K81">F66</f>
        <v>1984</v>
      </c>
      <c r="L66" s="1">
        <f t="shared" si="19"/>
        <v>1.7945348291820076</v>
      </c>
      <c r="M66" s="1">
        <f t="shared" si="19"/>
        <v>10.396880935719285</v>
      </c>
      <c r="N66" s="1">
        <f t="shared" si="19"/>
        <v>2.182568814951715</v>
      </c>
    </row>
    <row r="67" spans="1:14" ht="12.75">
      <c r="A67" s="9">
        <v>1985</v>
      </c>
      <c r="B67">
        <v>129</v>
      </c>
      <c r="C67">
        <v>45</v>
      </c>
      <c r="D67">
        <v>174</v>
      </c>
      <c r="F67" s="9">
        <f t="shared" si="20"/>
        <v>1985</v>
      </c>
      <c r="G67" s="1">
        <f t="shared" si="20"/>
        <v>5303976</v>
      </c>
      <c r="H67" s="1">
        <f t="shared" si="20"/>
        <v>256241</v>
      </c>
      <c r="I67" s="1">
        <f t="shared" si="20"/>
        <v>5560217</v>
      </c>
      <c r="K67" s="9">
        <f t="shared" si="21"/>
        <v>1985</v>
      </c>
      <c r="L67" s="1">
        <f t="shared" si="19"/>
        <v>2.432137701980552</v>
      </c>
      <c r="M67" s="1">
        <f t="shared" si="19"/>
        <v>17.56159240714796</v>
      </c>
      <c r="N67" s="1">
        <f t="shared" si="19"/>
        <v>3.1293742672273406</v>
      </c>
    </row>
    <row r="68" spans="1:14" ht="12.75">
      <c r="A68" s="9">
        <v>1986</v>
      </c>
      <c r="B68">
        <v>178</v>
      </c>
      <c r="C68">
        <v>65</v>
      </c>
      <c r="D68">
        <v>243</v>
      </c>
      <c r="F68" s="9">
        <f t="shared" si="20"/>
        <v>1986</v>
      </c>
      <c r="G68" s="1">
        <f t="shared" si="20"/>
        <v>5297797</v>
      </c>
      <c r="H68" s="1">
        <f t="shared" si="20"/>
        <v>261117</v>
      </c>
      <c r="I68" s="1">
        <f t="shared" si="20"/>
        <v>5558914</v>
      </c>
      <c r="K68" s="9">
        <f t="shared" si="21"/>
        <v>1986</v>
      </c>
      <c r="L68" s="1">
        <f t="shared" si="19"/>
        <v>3.359887137993396</v>
      </c>
      <c r="M68" s="1">
        <f t="shared" si="19"/>
        <v>24.893055603426816</v>
      </c>
      <c r="N68" s="1">
        <f t="shared" si="19"/>
        <v>4.371357427008225</v>
      </c>
    </row>
    <row r="69" spans="1:14" ht="12.75">
      <c r="A69" s="9">
        <v>1987</v>
      </c>
      <c r="B69">
        <v>267</v>
      </c>
      <c r="C69">
        <v>97</v>
      </c>
      <c r="D69">
        <v>364</v>
      </c>
      <c r="F69" s="9">
        <f t="shared" si="20"/>
        <v>1987</v>
      </c>
      <c r="G69" s="1">
        <f t="shared" si="20"/>
        <v>5301083</v>
      </c>
      <c r="H69" s="1">
        <f t="shared" si="20"/>
        <v>266117</v>
      </c>
      <c r="I69" s="1">
        <f t="shared" si="20"/>
        <v>5567200</v>
      </c>
      <c r="K69" s="9">
        <f t="shared" si="21"/>
        <v>1987</v>
      </c>
      <c r="L69" s="1">
        <f aca="true" t="shared" si="22" ref="L69:L77">(B69/G69)*100000</f>
        <v>5.036706650320322</v>
      </c>
      <c r="M69" s="1">
        <f aca="true" t="shared" si="23" ref="M69:M77">(C69/H69)*100000</f>
        <v>36.450132836308846</v>
      </c>
      <c r="N69" s="1">
        <f aca="true" t="shared" si="24" ref="N69:N77">(D69/I69)*100000</f>
        <v>6.538295732145424</v>
      </c>
    </row>
    <row r="70" spans="1:14" ht="12.75">
      <c r="A70" s="9">
        <v>1988</v>
      </c>
      <c r="B70">
        <v>240</v>
      </c>
      <c r="C70">
        <v>84</v>
      </c>
      <c r="D70">
        <v>324</v>
      </c>
      <c r="F70" s="9">
        <f t="shared" si="20"/>
        <v>1988</v>
      </c>
      <c r="G70" s="1">
        <f t="shared" si="20"/>
        <v>5313932</v>
      </c>
      <c r="H70" s="1">
        <f t="shared" si="20"/>
        <v>271760</v>
      </c>
      <c r="I70" s="1">
        <f t="shared" si="20"/>
        <v>5585692</v>
      </c>
      <c r="K70" s="9">
        <f t="shared" si="21"/>
        <v>1988</v>
      </c>
      <c r="L70" s="1">
        <f t="shared" si="22"/>
        <v>4.516429641929931</v>
      </c>
      <c r="M70" s="1">
        <f t="shared" si="23"/>
        <v>30.909626140712394</v>
      </c>
      <c r="N70" s="1">
        <f t="shared" si="24"/>
        <v>5.800534651749506</v>
      </c>
    </row>
    <row r="71" spans="1:14" ht="12.75">
      <c r="A71" s="9">
        <v>1989</v>
      </c>
      <c r="B71">
        <v>144</v>
      </c>
      <c r="C71">
        <v>96</v>
      </c>
      <c r="D71">
        <v>240</v>
      </c>
      <c r="F71" s="9">
        <f t="shared" si="20"/>
        <v>1989</v>
      </c>
      <c r="G71" s="1">
        <f t="shared" si="20"/>
        <v>5317717</v>
      </c>
      <c r="H71" s="1">
        <f t="shared" si="20"/>
        <v>277145</v>
      </c>
      <c r="I71" s="1">
        <f t="shared" si="20"/>
        <v>5594862</v>
      </c>
      <c r="K71" s="9">
        <f t="shared" si="21"/>
        <v>1989</v>
      </c>
      <c r="L71" s="1">
        <f t="shared" si="22"/>
        <v>2.7079289853145623</v>
      </c>
      <c r="M71" s="1">
        <f t="shared" si="23"/>
        <v>34.63890743112811</v>
      </c>
      <c r="N71" s="1">
        <f t="shared" si="24"/>
        <v>4.289650039625642</v>
      </c>
    </row>
    <row r="72" spans="1:14" ht="12.75">
      <c r="A72" s="9">
        <v>1990</v>
      </c>
      <c r="B72">
        <v>4</v>
      </c>
      <c r="C72">
        <v>1</v>
      </c>
      <c r="D72">
        <v>5</v>
      </c>
      <c r="F72" s="9">
        <f t="shared" si="20"/>
        <v>1990</v>
      </c>
      <c r="G72" s="1">
        <f t="shared" si="20"/>
        <v>5296952</v>
      </c>
      <c r="H72" s="1">
        <f t="shared" si="20"/>
        <v>279480</v>
      </c>
      <c r="I72" s="1">
        <f t="shared" si="20"/>
        <v>5576432</v>
      </c>
      <c r="K72" s="9">
        <f t="shared" si="21"/>
        <v>1990</v>
      </c>
      <c r="L72" s="1">
        <f t="shared" si="22"/>
        <v>0.0755151264349762</v>
      </c>
      <c r="M72" s="1">
        <f t="shared" si="23"/>
        <v>0.35780735651925005</v>
      </c>
      <c r="N72" s="1">
        <f t="shared" si="24"/>
        <v>0.08966306771067951</v>
      </c>
    </row>
    <row r="73" spans="1:14" ht="12.75">
      <c r="A73" s="9">
        <v>1991</v>
      </c>
      <c r="F73" s="9">
        <f t="shared" si="20"/>
        <v>1991</v>
      </c>
      <c r="G73" s="1"/>
      <c r="H73" s="1"/>
      <c r="I73" s="1"/>
      <c r="K73" s="9">
        <f t="shared" si="21"/>
        <v>1991</v>
      </c>
      <c r="L73" s="1"/>
      <c r="M73" s="1"/>
      <c r="N73" s="1"/>
    </row>
    <row r="74" spans="1:14" ht="12.75">
      <c r="A74" s="9">
        <v>1992</v>
      </c>
      <c r="B74">
        <v>188</v>
      </c>
      <c r="C74">
        <v>175</v>
      </c>
      <c r="D74">
        <v>363</v>
      </c>
      <c r="F74" s="9">
        <f t="shared" si="20"/>
        <v>1992</v>
      </c>
      <c r="G74" s="1">
        <f t="shared" si="20"/>
        <v>5224936</v>
      </c>
      <c r="H74" s="1">
        <f t="shared" si="20"/>
        <v>292211</v>
      </c>
      <c r="I74" s="1">
        <f t="shared" si="20"/>
        <v>5517147</v>
      </c>
      <c r="K74" s="9">
        <f t="shared" si="21"/>
        <v>1992</v>
      </c>
      <c r="L74" s="1">
        <f t="shared" si="22"/>
        <v>3.598130197192846</v>
      </c>
      <c r="M74" s="1">
        <f t="shared" si="23"/>
        <v>59.88823144919254</v>
      </c>
      <c r="N74" s="1">
        <f t="shared" si="24"/>
        <v>6.579487550358909</v>
      </c>
    </row>
    <row r="75" spans="1:14" ht="12.75">
      <c r="A75" s="9">
        <v>1993</v>
      </c>
      <c r="B75">
        <v>154</v>
      </c>
      <c r="C75">
        <v>203</v>
      </c>
      <c r="D75">
        <v>357</v>
      </c>
      <c r="F75" s="9">
        <f t="shared" si="20"/>
        <v>1993</v>
      </c>
      <c r="G75" s="1">
        <f t="shared" si="20"/>
        <v>5215835</v>
      </c>
      <c r="H75" s="1">
        <f t="shared" si="20"/>
        <v>298584</v>
      </c>
      <c r="I75" s="1">
        <f t="shared" si="20"/>
        <v>5514419</v>
      </c>
      <c r="K75" s="9">
        <f t="shared" si="21"/>
        <v>1993</v>
      </c>
      <c r="L75" s="1">
        <f t="shared" si="22"/>
        <v>2.9525473869476313</v>
      </c>
      <c r="M75" s="1">
        <f t="shared" si="23"/>
        <v>67.98756798756799</v>
      </c>
      <c r="N75" s="1">
        <f t="shared" si="24"/>
        <v>6.473936782823359</v>
      </c>
    </row>
    <row r="76" spans="1:14" ht="12.75">
      <c r="A76" s="9">
        <v>1994</v>
      </c>
      <c r="B76">
        <v>129</v>
      </c>
      <c r="C76">
        <v>209</v>
      </c>
      <c r="D76">
        <v>338</v>
      </c>
      <c r="F76" s="9">
        <f t="shared" si="20"/>
        <v>1994</v>
      </c>
      <c r="G76" s="1">
        <f t="shared" si="20"/>
        <v>5213703</v>
      </c>
      <c r="H76" s="1">
        <f t="shared" si="20"/>
        <v>303107</v>
      </c>
      <c r="I76" s="1">
        <f t="shared" si="20"/>
        <v>5516810</v>
      </c>
      <c r="K76" s="9">
        <f t="shared" si="21"/>
        <v>1994</v>
      </c>
      <c r="L76" s="1">
        <f t="shared" si="22"/>
        <v>2.4742491085510623</v>
      </c>
      <c r="M76" s="1">
        <f t="shared" si="23"/>
        <v>68.95254811007334</v>
      </c>
      <c r="N76" s="1">
        <f t="shared" si="24"/>
        <v>6.126729033626316</v>
      </c>
    </row>
    <row r="77" spans="1:14" ht="12.75">
      <c r="A77" s="9">
        <v>1995</v>
      </c>
      <c r="B77">
        <v>128</v>
      </c>
      <c r="C77">
        <v>199</v>
      </c>
      <c r="D77">
        <v>327</v>
      </c>
      <c r="F77" s="9">
        <f t="shared" si="20"/>
        <v>1995</v>
      </c>
      <c r="G77" s="1">
        <f t="shared" si="20"/>
        <v>5219892</v>
      </c>
      <c r="H77" s="1">
        <f t="shared" si="20"/>
        <v>306930</v>
      </c>
      <c r="I77" s="1">
        <f t="shared" si="20"/>
        <v>5526822</v>
      </c>
      <c r="K77" s="9">
        <f t="shared" si="21"/>
        <v>1995</v>
      </c>
      <c r="L77" s="1">
        <f t="shared" si="22"/>
        <v>2.452158013997224</v>
      </c>
      <c r="M77" s="1">
        <f t="shared" si="23"/>
        <v>64.83563027400385</v>
      </c>
      <c r="N77" s="1">
        <f t="shared" si="24"/>
        <v>5.9166008965007375</v>
      </c>
    </row>
    <row r="78" spans="1:14" ht="12.75">
      <c r="A78" s="9">
        <v>1996</v>
      </c>
      <c r="F78" s="9">
        <f t="shared" si="20"/>
        <v>1996</v>
      </c>
      <c r="G78" s="1"/>
      <c r="H78" s="1"/>
      <c r="I78" s="1"/>
      <c r="K78" s="9">
        <f t="shared" si="21"/>
        <v>1996</v>
      </c>
      <c r="L78" s="1"/>
      <c r="M78" s="1"/>
      <c r="N78" s="1"/>
    </row>
    <row r="79" spans="1:14" ht="12.75">
      <c r="A79" s="9">
        <v>1997</v>
      </c>
      <c r="F79" s="9">
        <f t="shared" si="20"/>
        <v>1997</v>
      </c>
      <c r="G79" s="1"/>
      <c r="H79" s="1"/>
      <c r="I79" s="1"/>
      <c r="K79" s="9">
        <f t="shared" si="21"/>
        <v>1997</v>
      </c>
      <c r="L79" s="1"/>
      <c r="M79" s="1"/>
      <c r="N79" s="1"/>
    </row>
    <row r="80" spans="1:14" ht="12.75">
      <c r="A80" s="9">
        <v>1998</v>
      </c>
      <c r="F80" s="9">
        <f t="shared" si="20"/>
        <v>1998</v>
      </c>
      <c r="G80" s="1"/>
      <c r="H80" s="1"/>
      <c r="I80" s="1"/>
      <c r="K80" s="9">
        <f t="shared" si="21"/>
        <v>1998</v>
      </c>
      <c r="L80" s="1"/>
      <c r="M80" s="1"/>
      <c r="N80" s="1"/>
    </row>
    <row r="81" spans="1:14" ht="12.75">
      <c r="A81" s="9">
        <v>1999</v>
      </c>
      <c r="F81" s="9">
        <f t="shared" si="20"/>
        <v>1999</v>
      </c>
      <c r="G81" s="1"/>
      <c r="H81" s="1"/>
      <c r="I81" s="1"/>
      <c r="K81" s="9">
        <f t="shared" si="21"/>
        <v>1999</v>
      </c>
      <c r="L81" s="1"/>
      <c r="M81" s="1"/>
      <c r="N81" s="1"/>
    </row>
    <row r="83" spans="1:14" ht="27" customHeight="1">
      <c r="A83" s="31" t="str">
        <f>CONCATENATE("New Admissions for Other / Unknown Offenses, BW Only: ",$A$1)</f>
        <v>New Admissions for Other / Unknown Offenses, BW Only: MASSACHUSETTS</v>
      </c>
      <c r="B83" s="31"/>
      <c r="C83" s="31"/>
      <c r="D83" s="31"/>
      <c r="F83" s="31" t="str">
        <f>CONCATENATE("Total Population, BW Only: ",$A$1)</f>
        <v>Total Population, BW Only: MASSACHUSETTS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MASSACHUSETTS</v>
      </c>
      <c r="L83" s="31"/>
      <c r="M83" s="31"/>
      <c r="N83" s="31"/>
    </row>
    <row r="84" spans="1:14" ht="12.75">
      <c r="A84" s="24" t="s">
        <v>41</v>
      </c>
      <c r="B84" s="25" t="s">
        <v>27</v>
      </c>
      <c r="C84" s="25" t="s">
        <v>28</v>
      </c>
      <c r="D84" s="25" t="s">
        <v>29</v>
      </c>
      <c r="F84" s="24" t="s">
        <v>41</v>
      </c>
      <c r="G84" s="25" t="s">
        <v>27</v>
      </c>
      <c r="H84" s="25" t="s">
        <v>28</v>
      </c>
      <c r="I84" s="25" t="s">
        <v>29</v>
      </c>
      <c r="K84" s="24" t="s">
        <v>41</v>
      </c>
      <c r="L84" s="25" t="s">
        <v>27</v>
      </c>
      <c r="M84" s="25" t="s">
        <v>28</v>
      </c>
      <c r="N84" s="25" t="s">
        <v>29</v>
      </c>
    </row>
    <row r="85" spans="1:14" ht="12.75">
      <c r="A85" s="9">
        <v>1983</v>
      </c>
      <c r="B85">
        <v>196</v>
      </c>
      <c r="C85">
        <v>51</v>
      </c>
      <c r="D85">
        <v>247</v>
      </c>
      <c r="F85" s="9">
        <f aca="true" t="shared" si="25" ref="F85:I99">F4</f>
        <v>1983</v>
      </c>
      <c r="G85" s="1">
        <f t="shared" si="25"/>
        <v>5281662</v>
      </c>
      <c r="H85" s="1">
        <f t="shared" si="25"/>
        <v>244392</v>
      </c>
      <c r="I85" s="1">
        <f t="shared" si="25"/>
        <v>5526054</v>
      </c>
      <c r="K85" s="9">
        <f>F85</f>
        <v>1983</v>
      </c>
      <c r="L85" s="1">
        <f aca="true" t="shared" si="26" ref="L85:N88">(B85/G85)*100000</f>
        <v>3.7109531052914786</v>
      </c>
      <c r="M85" s="1">
        <f t="shared" si="26"/>
        <v>20.868113522537563</v>
      </c>
      <c r="N85" s="1">
        <f t="shared" si="26"/>
        <v>4.469735547282021</v>
      </c>
    </row>
    <row r="86" spans="1:14" ht="12.75">
      <c r="A86" s="9">
        <v>1984</v>
      </c>
      <c r="B86">
        <v>235</v>
      </c>
      <c r="C86">
        <v>56</v>
      </c>
      <c r="D86">
        <v>291</v>
      </c>
      <c r="F86" s="9">
        <f t="shared" si="25"/>
        <v>1984</v>
      </c>
      <c r="G86" s="1">
        <f t="shared" si="25"/>
        <v>5293851</v>
      </c>
      <c r="H86" s="1">
        <f t="shared" si="25"/>
        <v>250075</v>
      </c>
      <c r="I86" s="1">
        <f t="shared" si="25"/>
        <v>5543926</v>
      </c>
      <c r="K86" s="9">
        <f aca="true" t="shared" si="27" ref="K86:K101">F86</f>
        <v>1984</v>
      </c>
      <c r="L86" s="1">
        <f t="shared" si="26"/>
        <v>4.439112472187071</v>
      </c>
      <c r="M86" s="1">
        <f t="shared" si="26"/>
        <v>22.393282015395382</v>
      </c>
      <c r="N86" s="1">
        <f t="shared" si="26"/>
        <v>5.248987811164867</v>
      </c>
    </row>
    <row r="87" spans="1:14" ht="12.75">
      <c r="A87" s="9">
        <v>1985</v>
      </c>
      <c r="B87">
        <v>269</v>
      </c>
      <c r="C87">
        <v>54</v>
      </c>
      <c r="D87">
        <v>323</v>
      </c>
      <c r="F87" s="9">
        <f t="shared" si="25"/>
        <v>1985</v>
      </c>
      <c r="G87" s="1">
        <f t="shared" si="25"/>
        <v>5303976</v>
      </c>
      <c r="H87" s="1">
        <f t="shared" si="25"/>
        <v>256241</v>
      </c>
      <c r="I87" s="1">
        <f t="shared" si="25"/>
        <v>5560217</v>
      </c>
      <c r="K87" s="9">
        <f t="shared" si="27"/>
        <v>1985</v>
      </c>
      <c r="L87" s="1">
        <f t="shared" si="26"/>
        <v>5.071666990951694</v>
      </c>
      <c r="M87" s="1">
        <f t="shared" si="26"/>
        <v>21.07391088857755</v>
      </c>
      <c r="N87" s="1">
        <f t="shared" si="26"/>
        <v>5.809125794910522</v>
      </c>
    </row>
    <row r="88" spans="1:14" ht="12.75">
      <c r="A88" s="9">
        <v>1986</v>
      </c>
      <c r="B88">
        <v>197</v>
      </c>
      <c r="C88">
        <v>37</v>
      </c>
      <c r="D88">
        <v>234</v>
      </c>
      <c r="F88" s="9">
        <f t="shared" si="25"/>
        <v>1986</v>
      </c>
      <c r="G88" s="1">
        <f t="shared" si="25"/>
        <v>5297797</v>
      </c>
      <c r="H88" s="1">
        <f t="shared" si="25"/>
        <v>261117</v>
      </c>
      <c r="I88" s="1">
        <f t="shared" si="25"/>
        <v>5558914</v>
      </c>
      <c r="K88" s="9">
        <f t="shared" si="27"/>
        <v>1986</v>
      </c>
      <c r="L88" s="1">
        <f t="shared" si="26"/>
        <v>3.718526776318534</v>
      </c>
      <c r="M88" s="1">
        <f t="shared" si="26"/>
        <v>14.169893189642957</v>
      </c>
      <c r="N88" s="1">
        <f t="shared" si="26"/>
        <v>4.209455300081994</v>
      </c>
    </row>
    <row r="89" spans="1:14" ht="12.75">
      <c r="A89" s="9">
        <v>1987</v>
      </c>
      <c r="B89">
        <v>221</v>
      </c>
      <c r="C89">
        <v>42</v>
      </c>
      <c r="D89">
        <v>263</v>
      </c>
      <c r="F89" s="9">
        <f t="shared" si="25"/>
        <v>1987</v>
      </c>
      <c r="G89" s="1">
        <f t="shared" si="25"/>
        <v>5301083</v>
      </c>
      <c r="H89" s="1">
        <f t="shared" si="25"/>
        <v>266117</v>
      </c>
      <c r="I89" s="1">
        <f t="shared" si="25"/>
        <v>5567200</v>
      </c>
      <c r="K89" s="9">
        <f t="shared" si="27"/>
        <v>1987</v>
      </c>
      <c r="L89" s="1">
        <f aca="true" t="shared" si="28" ref="L89:L97">(B89/G89)*100000</f>
        <v>4.16895943715652</v>
      </c>
      <c r="M89" s="1">
        <f aca="true" t="shared" si="29" ref="M89:M97">(C89/H89)*100000</f>
        <v>15.782531743556406</v>
      </c>
      <c r="N89" s="1">
        <f aca="true" t="shared" si="30" ref="N89:N97">(D89/I89)*100000</f>
        <v>4.724098289984193</v>
      </c>
    </row>
    <row r="90" spans="1:14" ht="12.75">
      <c r="A90" s="9">
        <v>1988</v>
      </c>
      <c r="B90">
        <v>182</v>
      </c>
      <c r="C90">
        <v>45</v>
      </c>
      <c r="D90">
        <v>227</v>
      </c>
      <c r="F90" s="9">
        <f t="shared" si="25"/>
        <v>1988</v>
      </c>
      <c r="G90" s="1">
        <f t="shared" si="25"/>
        <v>5313932</v>
      </c>
      <c r="H90" s="1">
        <f t="shared" si="25"/>
        <v>271760</v>
      </c>
      <c r="I90" s="1">
        <f t="shared" si="25"/>
        <v>5585692</v>
      </c>
      <c r="K90" s="9">
        <f t="shared" si="27"/>
        <v>1988</v>
      </c>
      <c r="L90" s="1">
        <f t="shared" si="28"/>
        <v>3.4249591451301975</v>
      </c>
      <c r="M90" s="1">
        <f t="shared" si="29"/>
        <v>16.558728289667354</v>
      </c>
      <c r="N90" s="1">
        <f t="shared" si="30"/>
        <v>4.063954833170178</v>
      </c>
    </row>
    <row r="91" spans="1:14" ht="12.75">
      <c r="A91" s="9">
        <v>1989</v>
      </c>
      <c r="B91">
        <v>129</v>
      </c>
      <c r="C91">
        <v>61</v>
      </c>
      <c r="D91">
        <v>190</v>
      </c>
      <c r="F91" s="9">
        <f t="shared" si="25"/>
        <v>1989</v>
      </c>
      <c r="G91" s="1">
        <f t="shared" si="25"/>
        <v>5317717</v>
      </c>
      <c r="H91" s="1">
        <f t="shared" si="25"/>
        <v>277145</v>
      </c>
      <c r="I91" s="1">
        <f t="shared" si="25"/>
        <v>5594862</v>
      </c>
      <c r="K91" s="9">
        <f t="shared" si="27"/>
        <v>1989</v>
      </c>
      <c r="L91" s="1">
        <f t="shared" si="28"/>
        <v>2.425853049344296</v>
      </c>
      <c r="M91" s="1">
        <f t="shared" si="29"/>
        <v>22.010139096862652</v>
      </c>
      <c r="N91" s="1">
        <f t="shared" si="30"/>
        <v>3.395972948036967</v>
      </c>
    </row>
    <row r="92" spans="1:14" ht="12.75">
      <c r="A92" s="9">
        <v>1990</v>
      </c>
      <c r="F92" s="9">
        <f t="shared" si="25"/>
        <v>1990</v>
      </c>
      <c r="G92" s="1">
        <f t="shared" si="25"/>
        <v>5296952</v>
      </c>
      <c r="H92" s="1">
        <f t="shared" si="25"/>
        <v>279480</v>
      </c>
      <c r="I92" s="1">
        <f t="shared" si="25"/>
        <v>5576432</v>
      </c>
      <c r="K92" s="9">
        <f t="shared" si="27"/>
        <v>1990</v>
      </c>
      <c r="L92" s="1">
        <f t="shared" si="28"/>
        <v>0</v>
      </c>
      <c r="M92" s="1">
        <f t="shared" si="29"/>
        <v>0</v>
      </c>
      <c r="N92" s="1">
        <f t="shared" si="30"/>
        <v>0</v>
      </c>
    </row>
    <row r="93" spans="1:14" ht="12.75">
      <c r="A93" s="9">
        <v>1991</v>
      </c>
      <c r="F93" s="9">
        <f t="shared" si="25"/>
        <v>1991</v>
      </c>
      <c r="G93" s="1"/>
      <c r="H93" s="1"/>
      <c r="I93" s="1"/>
      <c r="K93" s="9">
        <f t="shared" si="27"/>
        <v>1991</v>
      </c>
      <c r="L93" s="1"/>
      <c r="M93" s="1"/>
      <c r="N93" s="1"/>
    </row>
    <row r="94" spans="1:14" ht="12.75">
      <c r="A94" s="9">
        <v>1992</v>
      </c>
      <c r="B94">
        <v>125</v>
      </c>
      <c r="C94">
        <v>43</v>
      </c>
      <c r="D94">
        <v>168</v>
      </c>
      <c r="F94" s="9">
        <f t="shared" si="25"/>
        <v>1992</v>
      </c>
      <c r="G94" s="1">
        <f t="shared" si="25"/>
        <v>5224936</v>
      </c>
      <c r="H94" s="1">
        <f t="shared" si="25"/>
        <v>292211</v>
      </c>
      <c r="I94" s="1">
        <f t="shared" si="25"/>
        <v>5517147</v>
      </c>
      <c r="K94" s="9">
        <f t="shared" si="27"/>
        <v>1992</v>
      </c>
      <c r="L94" s="1">
        <f t="shared" si="28"/>
        <v>2.3923738013250304</v>
      </c>
      <c r="M94" s="1">
        <f t="shared" si="29"/>
        <v>14.715394013230167</v>
      </c>
      <c r="N94" s="1">
        <f t="shared" si="30"/>
        <v>3.0450520894223048</v>
      </c>
    </row>
    <row r="95" spans="1:14" ht="12.75">
      <c r="A95" s="9">
        <v>1993</v>
      </c>
      <c r="B95">
        <v>134</v>
      </c>
      <c r="C95">
        <v>37</v>
      </c>
      <c r="D95">
        <v>171</v>
      </c>
      <c r="F95" s="9">
        <f t="shared" si="25"/>
        <v>1993</v>
      </c>
      <c r="G95" s="1">
        <f t="shared" si="25"/>
        <v>5215835</v>
      </c>
      <c r="H95" s="1">
        <f t="shared" si="25"/>
        <v>298584</v>
      </c>
      <c r="I95" s="1">
        <f t="shared" si="25"/>
        <v>5514419</v>
      </c>
      <c r="K95" s="9">
        <f t="shared" si="27"/>
        <v>1993</v>
      </c>
      <c r="L95" s="1">
        <f t="shared" si="28"/>
        <v>2.56909967435703</v>
      </c>
      <c r="M95" s="1">
        <f t="shared" si="29"/>
        <v>12.391822736650322</v>
      </c>
      <c r="N95" s="1">
        <f t="shared" si="30"/>
        <v>3.1009613161422807</v>
      </c>
    </row>
    <row r="96" spans="1:14" ht="12.75">
      <c r="A96" s="9">
        <v>1994</v>
      </c>
      <c r="B96">
        <v>133</v>
      </c>
      <c r="C96">
        <v>41</v>
      </c>
      <c r="D96">
        <v>174</v>
      </c>
      <c r="F96" s="9">
        <f t="shared" si="25"/>
        <v>1994</v>
      </c>
      <c r="G96" s="1">
        <f t="shared" si="25"/>
        <v>5213703</v>
      </c>
      <c r="H96" s="1">
        <f t="shared" si="25"/>
        <v>303107</v>
      </c>
      <c r="I96" s="1">
        <f t="shared" si="25"/>
        <v>5516810</v>
      </c>
      <c r="K96" s="9">
        <f t="shared" si="27"/>
        <v>1994</v>
      </c>
      <c r="L96" s="1">
        <f t="shared" si="28"/>
        <v>2.5509700111417932</v>
      </c>
      <c r="M96" s="1">
        <f t="shared" si="29"/>
        <v>13.526576423507208</v>
      </c>
      <c r="N96" s="1">
        <f t="shared" si="30"/>
        <v>3.1539966031094058</v>
      </c>
    </row>
    <row r="97" spans="1:14" ht="12.75">
      <c r="A97" s="9">
        <v>1995</v>
      </c>
      <c r="B97">
        <v>141</v>
      </c>
      <c r="C97">
        <v>52</v>
      </c>
      <c r="D97">
        <v>193</v>
      </c>
      <c r="F97" s="9">
        <f t="shared" si="25"/>
        <v>1995</v>
      </c>
      <c r="G97" s="1">
        <f t="shared" si="25"/>
        <v>5219892</v>
      </c>
      <c r="H97" s="1">
        <f t="shared" si="25"/>
        <v>306930</v>
      </c>
      <c r="I97" s="1">
        <f t="shared" si="25"/>
        <v>5526822</v>
      </c>
      <c r="K97" s="9">
        <f t="shared" si="27"/>
        <v>1995</v>
      </c>
      <c r="L97" s="1">
        <f t="shared" si="28"/>
        <v>2.7012053122938173</v>
      </c>
      <c r="M97" s="1">
        <f t="shared" si="29"/>
        <v>16.941973739940703</v>
      </c>
      <c r="N97" s="1">
        <f t="shared" si="30"/>
        <v>3.4920610795860623</v>
      </c>
    </row>
    <row r="98" spans="1:14" ht="12.75">
      <c r="A98" s="9">
        <v>1996</v>
      </c>
      <c r="F98" s="9">
        <f t="shared" si="25"/>
        <v>1996</v>
      </c>
      <c r="G98" s="1"/>
      <c r="H98" s="1"/>
      <c r="I98" s="1"/>
      <c r="K98" s="9">
        <f t="shared" si="27"/>
        <v>1996</v>
      </c>
      <c r="L98" s="1"/>
      <c r="M98" s="1"/>
      <c r="N98" s="1"/>
    </row>
    <row r="99" spans="1:14" ht="12.75">
      <c r="A99" s="9">
        <v>1997</v>
      </c>
      <c r="F99" s="9">
        <f t="shared" si="25"/>
        <v>1997</v>
      </c>
      <c r="G99" s="1"/>
      <c r="H99" s="1"/>
      <c r="I99" s="1"/>
      <c r="K99" s="9">
        <f t="shared" si="27"/>
        <v>1997</v>
      </c>
      <c r="L99" s="1"/>
      <c r="M99" s="1"/>
      <c r="N99" s="1"/>
    </row>
    <row r="100" spans="1:14" ht="12.75">
      <c r="A100" s="9">
        <v>1998</v>
      </c>
      <c r="F100" s="9">
        <f>F19</f>
        <v>1998</v>
      </c>
      <c r="G100" s="1"/>
      <c r="H100" s="1"/>
      <c r="I100" s="1"/>
      <c r="K100" s="9">
        <f t="shared" si="27"/>
        <v>1998</v>
      </c>
      <c r="L100" s="1"/>
      <c r="M100" s="1"/>
      <c r="N100" s="1"/>
    </row>
    <row r="101" spans="1:14" ht="12.75">
      <c r="A101" s="9">
        <v>1999</v>
      </c>
      <c r="F101" s="9">
        <f>F20</f>
        <v>1999</v>
      </c>
      <c r="G101" s="1"/>
      <c r="H101" s="1"/>
      <c r="I101" s="1"/>
      <c r="K101" s="9">
        <f t="shared" si="27"/>
        <v>1999</v>
      </c>
      <c r="L101" s="1"/>
      <c r="M101" s="1"/>
      <c r="N101" s="1"/>
    </row>
    <row r="103" spans="1:14" ht="31.5" customHeight="1">
      <c r="A103" s="31" t="str">
        <f>CONCATENATE("New Admissions for All Offenses, BW Only: ",$A$1)</f>
        <v>New Admissions for All Offenses, BW Only: MASSACHUSETTS</v>
      </c>
      <c r="B103" s="31"/>
      <c r="C103" s="31"/>
      <c r="D103" s="31"/>
      <c r="F103" s="31" t="str">
        <f>CONCATENATE("Total Population, BW Only: ",$A$1)</f>
        <v>Total Population, BW Only: MASSACHUSETTS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MASSACHUSETTS</v>
      </c>
      <c r="L103" s="31"/>
      <c r="M103" s="31"/>
      <c r="N103" s="31"/>
    </row>
    <row r="104" spans="1:14" ht="12.75">
      <c r="A104" s="24" t="s">
        <v>41</v>
      </c>
      <c r="B104" s="25" t="s">
        <v>27</v>
      </c>
      <c r="C104" s="25" t="s">
        <v>28</v>
      </c>
      <c r="D104" s="25" t="s">
        <v>29</v>
      </c>
      <c r="F104" s="24" t="s">
        <v>41</v>
      </c>
      <c r="G104" s="25" t="s">
        <v>27</v>
      </c>
      <c r="H104" s="25" t="s">
        <v>28</v>
      </c>
      <c r="I104" s="25" t="s">
        <v>29</v>
      </c>
      <c r="K104" s="24" t="s">
        <v>41</v>
      </c>
      <c r="L104" s="25" t="s">
        <v>27</v>
      </c>
      <c r="M104" s="25" t="s">
        <v>28</v>
      </c>
      <c r="N104" s="25" t="s">
        <v>29</v>
      </c>
    </row>
    <row r="105" spans="1:14" ht="12.75">
      <c r="A105" s="9">
        <v>1983</v>
      </c>
      <c r="B105">
        <v>1066</v>
      </c>
      <c r="C105">
        <v>414</v>
      </c>
      <c r="D105">
        <v>1480</v>
      </c>
      <c r="E105" s="2"/>
      <c r="F105" s="9">
        <f>F4</f>
        <v>1983</v>
      </c>
      <c r="G105" s="1">
        <f>G4</f>
        <v>5281662</v>
      </c>
      <c r="H105" s="1">
        <f>H4</f>
        <v>244392</v>
      </c>
      <c r="I105" s="1">
        <f>I4</f>
        <v>5526054</v>
      </c>
      <c r="K105" s="9">
        <f>F105</f>
        <v>1983</v>
      </c>
      <c r="L105" s="1">
        <f aca="true" t="shared" si="31" ref="L105:N108">(B105/G105)*100000</f>
        <v>20.18304086857508</v>
      </c>
      <c r="M105" s="1">
        <f t="shared" si="31"/>
        <v>169.39998035942259</v>
      </c>
      <c r="N105" s="1">
        <f t="shared" si="31"/>
        <v>26.782221093025875</v>
      </c>
    </row>
    <row r="106" spans="1:14" ht="12.75">
      <c r="A106" s="9">
        <v>1984</v>
      </c>
      <c r="B106">
        <v>1040</v>
      </c>
      <c r="C106">
        <v>410</v>
      </c>
      <c r="D106">
        <v>1450</v>
      </c>
      <c r="F106" s="9">
        <f aca="true" t="shared" si="32" ref="F106:I121">F5</f>
        <v>1984</v>
      </c>
      <c r="G106" s="1">
        <f t="shared" si="32"/>
        <v>5293851</v>
      </c>
      <c r="H106" s="1">
        <f t="shared" si="32"/>
        <v>250075</v>
      </c>
      <c r="I106" s="1">
        <f t="shared" si="32"/>
        <v>5543926</v>
      </c>
      <c r="K106" s="9">
        <f aca="true" t="shared" si="33" ref="K106:K121">F106</f>
        <v>1984</v>
      </c>
      <c r="L106" s="1">
        <f t="shared" si="31"/>
        <v>19.64543391946619</v>
      </c>
      <c r="M106" s="1">
        <f t="shared" si="31"/>
        <v>163.95081475557333</v>
      </c>
      <c r="N106" s="1">
        <f t="shared" si="31"/>
        <v>26.15475026181807</v>
      </c>
    </row>
    <row r="107" spans="1:14" ht="12.75">
      <c r="A107" s="9">
        <v>1985</v>
      </c>
      <c r="B107">
        <v>1173</v>
      </c>
      <c r="C107">
        <v>490</v>
      </c>
      <c r="D107">
        <v>1663</v>
      </c>
      <c r="F107" s="9">
        <f t="shared" si="32"/>
        <v>1985</v>
      </c>
      <c r="G107" s="1">
        <f t="shared" si="32"/>
        <v>5303976</v>
      </c>
      <c r="H107" s="1">
        <f t="shared" si="32"/>
        <v>256241</v>
      </c>
      <c r="I107" s="1">
        <f t="shared" si="32"/>
        <v>5560217</v>
      </c>
      <c r="K107" s="9">
        <f t="shared" si="33"/>
        <v>1985</v>
      </c>
      <c r="L107" s="1">
        <f t="shared" si="31"/>
        <v>22.115484685451065</v>
      </c>
      <c r="M107" s="1">
        <f t="shared" si="31"/>
        <v>191.22622843338888</v>
      </c>
      <c r="N107" s="1">
        <f t="shared" si="31"/>
        <v>29.908904634477395</v>
      </c>
    </row>
    <row r="108" spans="1:14" ht="12.75">
      <c r="A108" s="9">
        <v>1986</v>
      </c>
      <c r="B108">
        <v>1222</v>
      </c>
      <c r="C108">
        <v>462</v>
      </c>
      <c r="D108">
        <v>1684</v>
      </c>
      <c r="F108" s="9">
        <f t="shared" si="32"/>
        <v>1986</v>
      </c>
      <c r="G108" s="1">
        <f t="shared" si="32"/>
        <v>5297797</v>
      </c>
      <c r="H108" s="1">
        <f t="shared" si="32"/>
        <v>261117</v>
      </c>
      <c r="I108" s="1">
        <f t="shared" si="32"/>
        <v>5558914</v>
      </c>
      <c r="K108" s="9">
        <f t="shared" si="33"/>
        <v>1986</v>
      </c>
      <c r="L108" s="1">
        <f t="shared" si="31"/>
        <v>23.06619147543781</v>
      </c>
      <c r="M108" s="1">
        <f t="shared" si="31"/>
        <v>176.93217982743369</v>
      </c>
      <c r="N108" s="1">
        <f t="shared" si="31"/>
        <v>30.29368686041914</v>
      </c>
    </row>
    <row r="109" spans="1:14" ht="12.75">
      <c r="A109" s="9">
        <v>1987</v>
      </c>
      <c r="B109">
        <v>1343</v>
      </c>
      <c r="C109">
        <v>587</v>
      </c>
      <c r="D109">
        <v>1930</v>
      </c>
      <c r="F109" s="9">
        <f t="shared" si="32"/>
        <v>1987</v>
      </c>
      <c r="G109" s="1">
        <f t="shared" si="32"/>
        <v>5301083</v>
      </c>
      <c r="H109" s="1">
        <f t="shared" si="32"/>
        <v>266117</v>
      </c>
      <c r="I109" s="1">
        <f t="shared" si="32"/>
        <v>5567200</v>
      </c>
      <c r="K109" s="9">
        <f t="shared" si="33"/>
        <v>1987</v>
      </c>
      <c r="L109" s="1">
        <f aca="true" t="shared" si="34" ref="L109:L117">(B109/G109)*100000</f>
        <v>25.334445810412703</v>
      </c>
      <c r="M109" s="1">
        <f aca="true" t="shared" si="35" ref="M109:M117">(C109/H109)*100000</f>
        <v>220.5796698444669</v>
      </c>
      <c r="N109" s="1">
        <f aca="true" t="shared" si="36" ref="N109:N117">(D109/I109)*100000</f>
        <v>34.667337261100734</v>
      </c>
    </row>
    <row r="110" spans="1:14" ht="12.75">
      <c r="A110" s="9">
        <v>1988</v>
      </c>
      <c r="B110">
        <v>1257</v>
      </c>
      <c r="C110">
        <v>569</v>
      </c>
      <c r="D110">
        <v>1826</v>
      </c>
      <c r="F110" s="9">
        <f t="shared" si="32"/>
        <v>1988</v>
      </c>
      <c r="G110" s="1">
        <f t="shared" si="32"/>
        <v>5313932</v>
      </c>
      <c r="H110" s="1">
        <f t="shared" si="32"/>
        <v>271760</v>
      </c>
      <c r="I110" s="1">
        <f t="shared" si="32"/>
        <v>5585692</v>
      </c>
      <c r="K110" s="9">
        <f t="shared" si="33"/>
        <v>1988</v>
      </c>
      <c r="L110" s="1">
        <f t="shared" si="34"/>
        <v>23.654800249608012</v>
      </c>
      <c r="M110" s="1">
        <f t="shared" si="35"/>
        <v>209.3759199293494</v>
      </c>
      <c r="N110" s="1">
        <f t="shared" si="36"/>
        <v>32.690667512637646</v>
      </c>
    </row>
    <row r="111" spans="1:14" ht="12.75">
      <c r="A111" s="9">
        <v>1989</v>
      </c>
      <c r="B111">
        <v>719</v>
      </c>
      <c r="C111">
        <v>427</v>
      </c>
      <c r="D111">
        <v>1146</v>
      </c>
      <c r="F111" s="9">
        <f t="shared" si="32"/>
        <v>1989</v>
      </c>
      <c r="G111" s="1">
        <f t="shared" si="32"/>
        <v>5317717</v>
      </c>
      <c r="H111" s="1">
        <f t="shared" si="32"/>
        <v>277145</v>
      </c>
      <c r="I111" s="1">
        <f t="shared" si="32"/>
        <v>5594862</v>
      </c>
      <c r="K111" s="9">
        <f t="shared" si="33"/>
        <v>1989</v>
      </c>
      <c r="L111" s="1">
        <f t="shared" si="34"/>
        <v>13.520839864174794</v>
      </c>
      <c r="M111" s="1">
        <f t="shared" si="35"/>
        <v>154.07097367803857</v>
      </c>
      <c r="N111" s="1">
        <f t="shared" si="36"/>
        <v>20.483078939212444</v>
      </c>
    </row>
    <row r="112" spans="1:14" ht="12.75">
      <c r="A112" s="9">
        <v>1990</v>
      </c>
      <c r="B112">
        <v>18</v>
      </c>
      <c r="C112">
        <v>8</v>
      </c>
      <c r="D112">
        <v>26</v>
      </c>
      <c r="F112" s="9">
        <f t="shared" si="32"/>
        <v>1990</v>
      </c>
      <c r="G112" s="1">
        <f t="shared" si="32"/>
        <v>5296952</v>
      </c>
      <c r="H112" s="1">
        <f t="shared" si="32"/>
        <v>279480</v>
      </c>
      <c r="I112" s="1">
        <f t="shared" si="32"/>
        <v>5576432</v>
      </c>
      <c r="K112" s="9">
        <f t="shared" si="33"/>
        <v>1990</v>
      </c>
      <c r="L112" s="1">
        <f t="shared" si="34"/>
        <v>0.33981806895739286</v>
      </c>
      <c r="M112" s="1">
        <f t="shared" si="35"/>
        <v>2.8624588521540004</v>
      </c>
      <c r="N112" s="1">
        <f t="shared" si="36"/>
        <v>0.4662479520955335</v>
      </c>
    </row>
    <row r="113" spans="1:14" ht="12.75">
      <c r="A113" s="9">
        <v>1991</v>
      </c>
      <c r="F113" s="9">
        <f t="shared" si="32"/>
        <v>1991</v>
      </c>
      <c r="G113" s="1"/>
      <c r="H113" s="1"/>
      <c r="I113" s="1"/>
      <c r="K113" s="9">
        <f t="shared" si="33"/>
        <v>1991</v>
      </c>
      <c r="L113" s="1"/>
      <c r="M113" s="1"/>
      <c r="N113" s="1"/>
    </row>
    <row r="114" spans="1:14" ht="12.75">
      <c r="A114" s="9">
        <v>1992</v>
      </c>
      <c r="B114">
        <v>1200</v>
      </c>
      <c r="C114">
        <v>760</v>
      </c>
      <c r="D114">
        <v>1960</v>
      </c>
      <c r="F114" s="9">
        <f t="shared" si="32"/>
        <v>1992</v>
      </c>
      <c r="G114" s="1">
        <f t="shared" si="32"/>
        <v>5224936</v>
      </c>
      <c r="H114" s="1">
        <f t="shared" si="32"/>
        <v>292211</v>
      </c>
      <c r="I114" s="1">
        <f t="shared" si="32"/>
        <v>5517147</v>
      </c>
      <c r="K114" s="9">
        <f t="shared" si="33"/>
        <v>1992</v>
      </c>
      <c r="L114" s="1">
        <f t="shared" si="34"/>
        <v>22.966788492720294</v>
      </c>
      <c r="M114" s="1">
        <f t="shared" si="35"/>
        <v>260.08603372220756</v>
      </c>
      <c r="N114" s="1">
        <f t="shared" si="36"/>
        <v>35.52560770992689</v>
      </c>
    </row>
    <row r="115" spans="1:14" ht="12.75">
      <c r="A115" s="9">
        <v>1993</v>
      </c>
      <c r="B115">
        <v>1122</v>
      </c>
      <c r="C115">
        <v>745</v>
      </c>
      <c r="D115">
        <v>1867</v>
      </c>
      <c r="F115" s="9">
        <f t="shared" si="32"/>
        <v>1993</v>
      </c>
      <c r="G115" s="1">
        <f t="shared" si="32"/>
        <v>5215835</v>
      </c>
      <c r="H115" s="1">
        <f t="shared" si="32"/>
        <v>298584</v>
      </c>
      <c r="I115" s="1">
        <f t="shared" si="32"/>
        <v>5514419</v>
      </c>
      <c r="K115" s="9">
        <f t="shared" si="33"/>
        <v>1993</v>
      </c>
      <c r="L115" s="1">
        <f t="shared" si="34"/>
        <v>21.511416676332743</v>
      </c>
      <c r="M115" s="1">
        <f t="shared" si="35"/>
        <v>249.51102537309433</v>
      </c>
      <c r="N115" s="1">
        <f t="shared" si="36"/>
        <v>33.85669460372888</v>
      </c>
    </row>
    <row r="116" spans="1:14" ht="12.75">
      <c r="A116" s="9">
        <v>1994</v>
      </c>
      <c r="B116">
        <v>1077</v>
      </c>
      <c r="C116">
        <v>769</v>
      </c>
      <c r="D116">
        <v>1846</v>
      </c>
      <c r="F116" s="9">
        <f t="shared" si="32"/>
        <v>1994</v>
      </c>
      <c r="G116" s="1">
        <f t="shared" si="32"/>
        <v>5213703</v>
      </c>
      <c r="H116" s="1">
        <f t="shared" si="32"/>
        <v>303107</v>
      </c>
      <c r="I116" s="1">
        <f t="shared" si="32"/>
        <v>5516810</v>
      </c>
      <c r="K116" s="9">
        <f t="shared" si="33"/>
        <v>1994</v>
      </c>
      <c r="L116" s="1">
        <f t="shared" si="34"/>
        <v>20.657103022554217</v>
      </c>
      <c r="M116" s="1">
        <f t="shared" si="35"/>
        <v>253.70578706529378</v>
      </c>
      <c r="N116" s="1">
        <f t="shared" si="36"/>
        <v>33.4613662605745</v>
      </c>
    </row>
    <row r="117" spans="1:14" ht="12.75">
      <c r="A117" s="9">
        <v>1995</v>
      </c>
      <c r="B117">
        <v>1090</v>
      </c>
      <c r="C117">
        <v>695</v>
      </c>
      <c r="D117">
        <v>1785</v>
      </c>
      <c r="F117" s="9">
        <f t="shared" si="32"/>
        <v>1995</v>
      </c>
      <c r="G117" s="1">
        <f t="shared" si="32"/>
        <v>5219892</v>
      </c>
      <c r="H117" s="1">
        <f t="shared" si="32"/>
        <v>306930</v>
      </c>
      <c r="I117" s="1">
        <f t="shared" si="32"/>
        <v>5526822</v>
      </c>
      <c r="K117" s="9">
        <f t="shared" si="33"/>
        <v>1995</v>
      </c>
      <c r="L117" s="1">
        <f t="shared" si="34"/>
        <v>20.881658087945112</v>
      </c>
      <c r="M117" s="1">
        <f t="shared" si="35"/>
        <v>226.43599517805364</v>
      </c>
      <c r="N117" s="1">
        <f t="shared" si="36"/>
        <v>32.29704159099027</v>
      </c>
    </row>
    <row r="118" spans="1:14" ht="12.75">
      <c r="A118" s="9">
        <v>1996</v>
      </c>
      <c r="F118" s="9">
        <f t="shared" si="32"/>
        <v>1996</v>
      </c>
      <c r="G118" s="1"/>
      <c r="H118" s="1"/>
      <c r="I118" s="1"/>
      <c r="K118" s="9">
        <f t="shared" si="33"/>
        <v>1996</v>
      </c>
      <c r="L118" s="1"/>
      <c r="M118" s="1"/>
      <c r="N118" s="1"/>
    </row>
    <row r="119" spans="1:14" ht="12.75">
      <c r="A119" s="9">
        <v>1997</v>
      </c>
      <c r="F119" s="9">
        <f t="shared" si="32"/>
        <v>1997</v>
      </c>
      <c r="G119" s="1"/>
      <c r="H119" s="1"/>
      <c r="I119" s="1"/>
      <c r="K119" s="9">
        <f t="shared" si="33"/>
        <v>1997</v>
      </c>
      <c r="L119" s="1"/>
      <c r="M119" s="1"/>
      <c r="N119" s="1"/>
    </row>
    <row r="120" spans="1:14" ht="12.75">
      <c r="A120" s="9">
        <v>1998</v>
      </c>
      <c r="F120" s="9">
        <f t="shared" si="32"/>
        <v>1998</v>
      </c>
      <c r="G120" s="1"/>
      <c r="H120" s="1"/>
      <c r="I120" s="1"/>
      <c r="K120" s="9">
        <f t="shared" si="33"/>
        <v>1998</v>
      </c>
      <c r="L120" s="1"/>
      <c r="M120" s="1"/>
      <c r="N120" s="1"/>
    </row>
    <row r="121" spans="1:14" ht="12.75">
      <c r="A121" s="9">
        <v>1999</v>
      </c>
      <c r="F121" s="9">
        <f t="shared" si="32"/>
        <v>1999</v>
      </c>
      <c r="G121" s="1"/>
      <c r="H121" s="1"/>
      <c r="I121" s="1"/>
      <c r="K121" s="9">
        <f t="shared" si="33"/>
        <v>1999</v>
      </c>
      <c r="L121" s="1"/>
      <c r="M121" s="1"/>
      <c r="N121" s="1"/>
    </row>
    <row r="124" spans="6:11" ht="12.75">
      <c r="F124" s="4"/>
      <c r="K124" s="4"/>
    </row>
  </sheetData>
  <mergeCells count="18">
    <mergeCell ref="A2:D2"/>
    <mergeCell ref="A22:D22"/>
    <mergeCell ref="A42:D42"/>
    <mergeCell ref="A63:D6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F42:I42"/>
    <mergeCell ref="F63:I63"/>
    <mergeCell ref="F83:I83"/>
    <mergeCell ref="F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1">
      <selection activeCell="AP130" sqref="AP130:AU147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55</v>
      </c>
      <c r="B1" s="30" t="s">
        <v>19</v>
      </c>
      <c r="C1" s="30"/>
      <c r="D1" s="30"/>
      <c r="E1" s="30"/>
      <c r="F1" s="30"/>
      <c r="G1" s="30"/>
      <c r="J1" s="30" t="s">
        <v>19</v>
      </c>
      <c r="K1" s="30"/>
      <c r="L1" s="30"/>
      <c r="M1" s="30"/>
      <c r="N1" s="30"/>
      <c r="O1" s="30"/>
      <c r="R1" s="30" t="s">
        <v>19</v>
      </c>
      <c r="S1" s="30"/>
      <c r="T1" s="30"/>
      <c r="U1" s="30"/>
      <c r="V1" s="30"/>
      <c r="W1" s="30"/>
      <c r="Z1" s="30" t="s">
        <v>19</v>
      </c>
      <c r="AA1" s="30"/>
      <c r="AB1" s="30"/>
      <c r="AC1" s="30"/>
      <c r="AD1" s="30"/>
      <c r="AE1" s="30"/>
      <c r="AH1" s="30" t="s">
        <v>19</v>
      </c>
      <c r="AI1" s="30"/>
      <c r="AJ1" s="30"/>
      <c r="AK1" s="30"/>
      <c r="AL1" s="30"/>
      <c r="AM1" s="30"/>
      <c r="AP1" s="30" t="s">
        <v>19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MASSACHUSETTS</v>
      </c>
      <c r="C2" s="30"/>
      <c r="D2" s="30"/>
      <c r="E2" s="30"/>
      <c r="F2" s="30"/>
      <c r="G2" s="30"/>
      <c r="J2" s="30" t="str">
        <f>CONCATENATE("Black, Non-Hispanics:  ",$A$1)</f>
        <v>Black, Non-Hispanics:  MASSACHUSETTS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MASSACHUSETTS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MASSACHUSETTS</v>
      </c>
      <c r="AA2" s="30"/>
      <c r="AB2" s="30"/>
      <c r="AC2" s="30"/>
      <c r="AD2" s="30"/>
      <c r="AE2" s="30"/>
      <c r="AH2" s="30" t="str">
        <f>CONCATENATE("Hispanics:  ",$A$1)</f>
        <v>Hispanics:  MASSACHUSETTS</v>
      </c>
      <c r="AI2" s="30"/>
      <c r="AJ2" s="30"/>
      <c r="AK2" s="30"/>
      <c r="AL2" s="30"/>
      <c r="AM2" s="30"/>
      <c r="AP2" s="30" t="str">
        <f>CONCATENATE("Other Race / Not Known:  ",$A$1)</f>
        <v>Other Race / Not Known:  MASSACHUSETTS</v>
      </c>
      <c r="AQ2" s="30"/>
      <c r="AR2" s="30"/>
      <c r="AS2" s="30"/>
      <c r="AT2" s="30"/>
      <c r="AU2" s="30"/>
    </row>
    <row r="3" spans="1:47" ht="12.75">
      <c r="A3" s="4" t="s">
        <v>23</v>
      </c>
      <c r="B3" s="12" t="s">
        <v>16</v>
      </c>
      <c r="C3" s="12" t="s">
        <v>21</v>
      </c>
      <c r="D3" s="12" t="s">
        <v>22</v>
      </c>
      <c r="E3" s="12" t="s">
        <v>17</v>
      </c>
      <c r="F3" s="12" t="s">
        <v>20</v>
      </c>
      <c r="G3" s="12" t="s">
        <v>29</v>
      </c>
      <c r="I3" s="4" t="s">
        <v>40</v>
      </c>
      <c r="J3" s="12" t="s">
        <v>16</v>
      </c>
      <c r="K3" s="12" t="s">
        <v>21</v>
      </c>
      <c r="L3" s="12" t="s">
        <v>22</v>
      </c>
      <c r="M3" s="12" t="s">
        <v>17</v>
      </c>
      <c r="N3" s="12" t="s">
        <v>20</v>
      </c>
      <c r="O3" s="12" t="s">
        <v>29</v>
      </c>
      <c r="Q3" s="4" t="s">
        <v>40</v>
      </c>
      <c r="R3" s="12" t="s">
        <v>16</v>
      </c>
      <c r="S3" s="12" t="s">
        <v>21</v>
      </c>
      <c r="T3" s="12" t="s">
        <v>22</v>
      </c>
      <c r="U3" s="12" t="s">
        <v>17</v>
      </c>
      <c r="V3" s="12" t="s">
        <v>20</v>
      </c>
      <c r="W3" s="12" t="s">
        <v>29</v>
      </c>
      <c r="Y3" s="4" t="s">
        <v>40</v>
      </c>
      <c r="Z3" s="12" t="s">
        <v>16</v>
      </c>
      <c r="AA3" s="12" t="s">
        <v>21</v>
      </c>
      <c r="AB3" s="12" t="s">
        <v>22</v>
      </c>
      <c r="AC3" s="12" t="s">
        <v>17</v>
      </c>
      <c r="AD3" s="12" t="s">
        <v>20</v>
      </c>
      <c r="AE3" s="12" t="s">
        <v>29</v>
      </c>
      <c r="AG3" s="4" t="s">
        <v>40</v>
      </c>
      <c r="AH3" s="12" t="s">
        <v>16</v>
      </c>
      <c r="AI3" s="12" t="s">
        <v>21</v>
      </c>
      <c r="AJ3" s="12" t="s">
        <v>22</v>
      </c>
      <c r="AK3" s="12" t="s">
        <v>17</v>
      </c>
      <c r="AL3" s="12" t="s">
        <v>20</v>
      </c>
      <c r="AM3" s="12" t="s">
        <v>29</v>
      </c>
      <c r="AO3" s="4" t="s">
        <v>40</v>
      </c>
      <c r="AP3" s="12" t="s">
        <v>16</v>
      </c>
      <c r="AQ3" s="12" t="s">
        <v>21</v>
      </c>
      <c r="AR3" s="12" t="s">
        <v>22</v>
      </c>
      <c r="AS3" s="12" t="s">
        <v>17</v>
      </c>
      <c r="AT3" s="12" t="s">
        <v>20</v>
      </c>
      <c r="AU3" s="12" t="s">
        <v>29</v>
      </c>
    </row>
    <row r="4" spans="1:41" ht="12.75">
      <c r="A4" s="4">
        <v>1983</v>
      </c>
      <c r="B4">
        <v>294</v>
      </c>
      <c r="C4">
        <v>439</v>
      </c>
      <c r="D4">
        <v>69</v>
      </c>
      <c r="E4">
        <v>68</v>
      </c>
      <c r="F4">
        <v>196</v>
      </c>
      <c r="G4">
        <f>SUM(B4:F4)</f>
        <v>1066</v>
      </c>
      <c r="I4" s="4">
        <v>1983</v>
      </c>
      <c r="J4">
        <v>133</v>
      </c>
      <c r="K4">
        <v>172</v>
      </c>
      <c r="L4">
        <v>38</v>
      </c>
      <c r="M4">
        <v>20</v>
      </c>
      <c r="N4">
        <v>51</v>
      </c>
      <c r="O4">
        <f>SUM(J4:N4)</f>
        <v>414</v>
      </c>
      <c r="Q4" s="4">
        <v>1983</v>
      </c>
      <c r="S4">
        <v>2</v>
      </c>
      <c r="T4">
        <v>1</v>
      </c>
      <c r="V4">
        <v>1</v>
      </c>
      <c r="W4">
        <f>SUM(R4:V4)</f>
        <v>4</v>
      </c>
      <c r="Y4" s="4">
        <v>1983</v>
      </c>
      <c r="Z4">
        <v>1</v>
      </c>
      <c r="AA4">
        <v>1</v>
      </c>
      <c r="AE4">
        <f>SUM(Z4:AD4)</f>
        <v>2</v>
      </c>
      <c r="AG4" s="4">
        <v>1983</v>
      </c>
      <c r="AH4">
        <v>54</v>
      </c>
      <c r="AI4">
        <v>49</v>
      </c>
      <c r="AJ4">
        <v>8</v>
      </c>
      <c r="AK4">
        <v>32</v>
      </c>
      <c r="AL4">
        <v>13</v>
      </c>
      <c r="AM4">
        <f>SUM(AH4:AL4)</f>
        <v>156</v>
      </c>
      <c r="AO4" s="4">
        <v>1983</v>
      </c>
    </row>
    <row r="5" spans="1:41" ht="12.75">
      <c r="A5" s="4">
        <v>1984</v>
      </c>
      <c r="B5">
        <v>274</v>
      </c>
      <c r="C5">
        <v>365</v>
      </c>
      <c r="D5">
        <v>71</v>
      </c>
      <c r="E5">
        <v>95</v>
      </c>
      <c r="F5">
        <v>235</v>
      </c>
      <c r="G5">
        <f aca="true" t="shared" si="0" ref="G5:G16">SUM(B5:F5)</f>
        <v>1040</v>
      </c>
      <c r="I5" s="4">
        <v>1984</v>
      </c>
      <c r="J5">
        <v>131</v>
      </c>
      <c r="K5">
        <v>164</v>
      </c>
      <c r="L5">
        <v>33</v>
      </c>
      <c r="M5">
        <v>26</v>
      </c>
      <c r="N5">
        <v>56</v>
      </c>
      <c r="O5">
        <f aca="true" t="shared" si="1" ref="O5:O16">SUM(J5:N5)</f>
        <v>410</v>
      </c>
      <c r="Q5" s="4">
        <v>1984</v>
      </c>
      <c r="R5">
        <v>1</v>
      </c>
      <c r="S5">
        <v>2</v>
      </c>
      <c r="U5">
        <v>1</v>
      </c>
      <c r="W5">
        <f aca="true" t="shared" si="2" ref="W5:W20">SUM(R5:V5)</f>
        <v>4</v>
      </c>
      <c r="Y5" s="4">
        <v>1984</v>
      </c>
      <c r="Z5">
        <v>1</v>
      </c>
      <c r="AC5">
        <v>1</v>
      </c>
      <c r="AE5">
        <f aca="true" t="shared" si="3" ref="AE5:AE20">SUM(Z5:AD5)</f>
        <v>2</v>
      </c>
      <c r="AG5" s="4">
        <v>1984</v>
      </c>
      <c r="AH5">
        <v>40</v>
      </c>
      <c r="AI5">
        <v>46</v>
      </c>
      <c r="AJ5">
        <v>7</v>
      </c>
      <c r="AK5">
        <v>81</v>
      </c>
      <c r="AL5">
        <v>9</v>
      </c>
      <c r="AM5">
        <f aca="true" t="shared" si="4" ref="AM5:AM16">SUM(AH5:AL5)</f>
        <v>183</v>
      </c>
      <c r="AO5" s="4">
        <v>1984</v>
      </c>
    </row>
    <row r="6" spans="1:41" ht="12.75">
      <c r="A6" s="4">
        <v>1985</v>
      </c>
      <c r="B6">
        <v>279</v>
      </c>
      <c r="C6">
        <v>381</v>
      </c>
      <c r="D6">
        <v>115</v>
      </c>
      <c r="E6">
        <v>129</v>
      </c>
      <c r="F6">
        <v>269</v>
      </c>
      <c r="G6">
        <f t="shared" si="0"/>
        <v>1173</v>
      </c>
      <c r="I6" s="4">
        <v>1985</v>
      </c>
      <c r="J6">
        <v>140</v>
      </c>
      <c r="K6">
        <v>203</v>
      </c>
      <c r="L6">
        <v>48</v>
      </c>
      <c r="M6">
        <v>45</v>
      </c>
      <c r="N6">
        <v>54</v>
      </c>
      <c r="O6">
        <f t="shared" si="1"/>
        <v>490</v>
      </c>
      <c r="Q6" s="4">
        <v>1985</v>
      </c>
      <c r="R6">
        <v>2</v>
      </c>
      <c r="S6">
        <v>4</v>
      </c>
      <c r="W6">
        <f t="shared" si="2"/>
        <v>6</v>
      </c>
      <c r="Y6" s="4">
        <v>1985</v>
      </c>
      <c r="Z6">
        <v>1</v>
      </c>
      <c r="AC6">
        <v>3</v>
      </c>
      <c r="AE6">
        <f t="shared" si="3"/>
        <v>4</v>
      </c>
      <c r="AG6" s="4">
        <v>1985</v>
      </c>
      <c r="AH6">
        <v>70</v>
      </c>
      <c r="AI6">
        <v>52</v>
      </c>
      <c r="AJ6">
        <v>9</v>
      </c>
      <c r="AK6">
        <v>130</v>
      </c>
      <c r="AL6">
        <v>19</v>
      </c>
      <c r="AM6">
        <f t="shared" si="4"/>
        <v>280</v>
      </c>
      <c r="AO6" s="4">
        <v>1985</v>
      </c>
    </row>
    <row r="7" spans="1:41" ht="12.75">
      <c r="A7" s="4">
        <v>1986</v>
      </c>
      <c r="B7">
        <v>375</v>
      </c>
      <c r="C7">
        <v>367</v>
      </c>
      <c r="D7">
        <v>105</v>
      </c>
      <c r="E7">
        <v>178</v>
      </c>
      <c r="F7">
        <v>197</v>
      </c>
      <c r="G7">
        <f t="shared" si="0"/>
        <v>1222</v>
      </c>
      <c r="I7" s="4">
        <v>1986</v>
      </c>
      <c r="J7">
        <v>111</v>
      </c>
      <c r="K7">
        <v>220</v>
      </c>
      <c r="L7">
        <v>29</v>
      </c>
      <c r="M7">
        <v>65</v>
      </c>
      <c r="N7">
        <v>37</v>
      </c>
      <c r="O7">
        <f t="shared" si="1"/>
        <v>462</v>
      </c>
      <c r="Q7" s="4">
        <v>1986</v>
      </c>
      <c r="S7">
        <v>1</v>
      </c>
      <c r="V7">
        <v>2</v>
      </c>
      <c r="W7">
        <f t="shared" si="2"/>
        <v>3</v>
      </c>
      <c r="Y7" s="4">
        <v>1986</v>
      </c>
      <c r="Z7">
        <v>2</v>
      </c>
      <c r="AA7">
        <v>1</v>
      </c>
      <c r="AC7">
        <v>4</v>
      </c>
      <c r="AD7">
        <v>1</v>
      </c>
      <c r="AE7">
        <f t="shared" si="3"/>
        <v>8</v>
      </c>
      <c r="AG7" s="4">
        <v>1986</v>
      </c>
      <c r="AH7">
        <v>63</v>
      </c>
      <c r="AI7">
        <v>70</v>
      </c>
      <c r="AJ7">
        <v>6</v>
      </c>
      <c r="AK7">
        <v>194</v>
      </c>
      <c r="AL7">
        <v>22</v>
      </c>
      <c r="AM7">
        <f t="shared" si="4"/>
        <v>355</v>
      </c>
      <c r="AO7" s="4">
        <v>1986</v>
      </c>
    </row>
    <row r="8" spans="1:41" ht="12.75">
      <c r="A8" s="4">
        <v>1987</v>
      </c>
      <c r="B8">
        <v>369</v>
      </c>
      <c r="C8">
        <v>378</v>
      </c>
      <c r="D8">
        <v>108</v>
      </c>
      <c r="E8">
        <v>267</v>
      </c>
      <c r="F8">
        <v>221</v>
      </c>
      <c r="G8">
        <f t="shared" si="0"/>
        <v>1343</v>
      </c>
      <c r="I8" s="4">
        <v>1987</v>
      </c>
      <c r="J8">
        <v>161</v>
      </c>
      <c r="K8">
        <v>226</v>
      </c>
      <c r="L8">
        <v>61</v>
      </c>
      <c r="M8">
        <v>97</v>
      </c>
      <c r="N8">
        <v>42</v>
      </c>
      <c r="O8">
        <f t="shared" si="1"/>
        <v>587</v>
      </c>
      <c r="Q8" s="4">
        <v>1987</v>
      </c>
      <c r="R8">
        <v>2</v>
      </c>
      <c r="S8">
        <v>3</v>
      </c>
      <c r="U8">
        <v>1</v>
      </c>
      <c r="V8">
        <v>2</v>
      </c>
      <c r="W8">
        <f t="shared" si="2"/>
        <v>8</v>
      </c>
      <c r="Y8" s="4">
        <v>1987</v>
      </c>
      <c r="Z8">
        <v>6</v>
      </c>
      <c r="AA8">
        <v>4</v>
      </c>
      <c r="AC8">
        <v>3</v>
      </c>
      <c r="AD8">
        <v>1</v>
      </c>
      <c r="AE8">
        <f t="shared" si="3"/>
        <v>14</v>
      </c>
      <c r="AG8" s="4">
        <v>1987</v>
      </c>
      <c r="AH8">
        <v>58</v>
      </c>
      <c r="AI8">
        <v>70</v>
      </c>
      <c r="AJ8">
        <v>18</v>
      </c>
      <c r="AK8">
        <v>279</v>
      </c>
      <c r="AL8">
        <v>27</v>
      </c>
      <c r="AM8">
        <f t="shared" si="4"/>
        <v>452</v>
      </c>
      <c r="AO8" s="4">
        <v>1987</v>
      </c>
    </row>
    <row r="9" spans="1:41" ht="12.75">
      <c r="A9" s="4">
        <v>1988</v>
      </c>
      <c r="B9">
        <v>370</v>
      </c>
      <c r="C9">
        <v>336</v>
      </c>
      <c r="D9">
        <v>129</v>
      </c>
      <c r="E9">
        <v>240</v>
      </c>
      <c r="F9">
        <v>182</v>
      </c>
      <c r="G9">
        <f t="shared" si="0"/>
        <v>1257</v>
      </c>
      <c r="I9" s="4">
        <v>1988</v>
      </c>
      <c r="J9">
        <v>154</v>
      </c>
      <c r="K9">
        <v>238</v>
      </c>
      <c r="L9">
        <v>48</v>
      </c>
      <c r="M9">
        <v>84</v>
      </c>
      <c r="N9">
        <v>45</v>
      </c>
      <c r="O9">
        <f t="shared" si="1"/>
        <v>569</v>
      </c>
      <c r="Q9" s="4">
        <v>1988</v>
      </c>
      <c r="R9">
        <v>2</v>
      </c>
      <c r="U9">
        <v>3</v>
      </c>
      <c r="W9">
        <f t="shared" si="2"/>
        <v>5</v>
      </c>
      <c r="Y9" s="4">
        <v>1988</v>
      </c>
      <c r="Z9">
        <v>7</v>
      </c>
      <c r="AC9">
        <v>4</v>
      </c>
      <c r="AE9">
        <f t="shared" si="3"/>
        <v>11</v>
      </c>
      <c r="AG9" s="4">
        <v>1988</v>
      </c>
      <c r="AH9">
        <v>82</v>
      </c>
      <c r="AI9">
        <v>67</v>
      </c>
      <c r="AJ9">
        <v>19</v>
      </c>
      <c r="AK9">
        <v>311</v>
      </c>
      <c r="AL9">
        <v>23</v>
      </c>
      <c r="AM9">
        <f t="shared" si="4"/>
        <v>502</v>
      </c>
      <c r="AO9" s="4">
        <v>1988</v>
      </c>
    </row>
    <row r="10" spans="1:41" ht="12.75">
      <c r="A10" s="4">
        <v>1989</v>
      </c>
      <c r="B10">
        <v>198</v>
      </c>
      <c r="C10">
        <v>181</v>
      </c>
      <c r="D10">
        <v>67</v>
      </c>
      <c r="E10">
        <v>144</v>
      </c>
      <c r="F10">
        <v>129</v>
      </c>
      <c r="G10">
        <f t="shared" si="0"/>
        <v>719</v>
      </c>
      <c r="I10" s="4">
        <v>1989</v>
      </c>
      <c r="J10">
        <v>122</v>
      </c>
      <c r="K10">
        <v>116</v>
      </c>
      <c r="L10">
        <v>32</v>
      </c>
      <c r="M10">
        <v>96</v>
      </c>
      <c r="N10">
        <v>61</v>
      </c>
      <c r="O10">
        <f t="shared" si="1"/>
        <v>427</v>
      </c>
      <c r="Q10" s="4">
        <v>1989</v>
      </c>
      <c r="R10">
        <v>1</v>
      </c>
      <c r="V10">
        <v>1</v>
      </c>
      <c r="W10">
        <f t="shared" si="2"/>
        <v>2</v>
      </c>
      <c r="Y10" s="4">
        <v>1989</v>
      </c>
      <c r="Z10">
        <v>6</v>
      </c>
      <c r="AA10">
        <v>5</v>
      </c>
      <c r="AC10">
        <v>1</v>
      </c>
      <c r="AD10">
        <v>1</v>
      </c>
      <c r="AE10">
        <f t="shared" si="3"/>
        <v>13</v>
      </c>
      <c r="AG10" s="4">
        <v>1989</v>
      </c>
      <c r="AH10">
        <v>61</v>
      </c>
      <c r="AI10">
        <v>44</v>
      </c>
      <c r="AJ10">
        <v>9</v>
      </c>
      <c r="AK10">
        <v>210</v>
      </c>
      <c r="AL10">
        <v>46</v>
      </c>
      <c r="AM10">
        <f t="shared" si="4"/>
        <v>370</v>
      </c>
      <c r="AO10" s="4">
        <v>1989</v>
      </c>
    </row>
    <row r="11" spans="1:46" ht="12.75">
      <c r="A11" s="4">
        <v>1990</v>
      </c>
      <c r="B11">
        <v>8</v>
      </c>
      <c r="C11">
        <v>6</v>
      </c>
      <c r="E11">
        <v>4</v>
      </c>
      <c r="G11">
        <f t="shared" si="0"/>
        <v>18</v>
      </c>
      <c r="I11" s="4">
        <v>1990</v>
      </c>
      <c r="J11">
        <v>2</v>
      </c>
      <c r="K11">
        <v>4</v>
      </c>
      <c r="L11">
        <v>1</v>
      </c>
      <c r="M11">
        <v>1</v>
      </c>
      <c r="O11">
        <f t="shared" si="1"/>
        <v>8</v>
      </c>
      <c r="Q11" s="4">
        <v>1990</v>
      </c>
      <c r="W11">
        <f t="shared" si="2"/>
        <v>0</v>
      </c>
      <c r="Y11" s="4">
        <v>1990</v>
      </c>
      <c r="AE11">
        <f t="shared" si="3"/>
        <v>0</v>
      </c>
      <c r="AG11" s="4">
        <v>1990</v>
      </c>
      <c r="AI11">
        <v>4</v>
      </c>
      <c r="AK11">
        <v>3</v>
      </c>
      <c r="AM11">
        <f t="shared" si="4"/>
        <v>7</v>
      </c>
      <c r="AO11" s="4">
        <v>1990</v>
      </c>
      <c r="AT11" s="2"/>
    </row>
    <row r="12" spans="1:41" ht="12.75">
      <c r="A12" s="4">
        <v>1991</v>
      </c>
      <c r="B12" s="2"/>
      <c r="C12" s="2"/>
      <c r="D12" s="2"/>
      <c r="E12" s="2"/>
      <c r="F12" s="2"/>
      <c r="I12" s="4">
        <v>1991</v>
      </c>
      <c r="K12" s="32"/>
      <c r="L12" s="32"/>
      <c r="Q12" s="4">
        <v>1991</v>
      </c>
      <c r="W12">
        <f t="shared" si="2"/>
        <v>0</v>
      </c>
      <c r="Y12" s="4">
        <v>1991</v>
      </c>
      <c r="AE12">
        <f t="shared" si="3"/>
        <v>0</v>
      </c>
      <c r="AG12" s="4">
        <v>1991</v>
      </c>
      <c r="AO12" s="4">
        <v>1991</v>
      </c>
    </row>
    <row r="13" spans="1:41" ht="12.75">
      <c r="A13" s="4">
        <v>1992</v>
      </c>
      <c r="B13">
        <v>366</v>
      </c>
      <c r="C13">
        <v>432</v>
      </c>
      <c r="D13">
        <v>89</v>
      </c>
      <c r="E13">
        <v>188</v>
      </c>
      <c r="F13">
        <v>125</v>
      </c>
      <c r="G13">
        <f t="shared" si="0"/>
        <v>1200</v>
      </c>
      <c r="I13" s="4">
        <v>1992</v>
      </c>
      <c r="J13">
        <v>223</v>
      </c>
      <c r="K13">
        <v>293</v>
      </c>
      <c r="L13">
        <v>26</v>
      </c>
      <c r="M13">
        <v>175</v>
      </c>
      <c r="N13">
        <v>43</v>
      </c>
      <c r="O13">
        <f t="shared" si="1"/>
        <v>760</v>
      </c>
      <c r="Q13" s="4">
        <v>1992</v>
      </c>
      <c r="S13">
        <v>1</v>
      </c>
      <c r="U13">
        <v>3</v>
      </c>
      <c r="W13">
        <f t="shared" si="2"/>
        <v>4</v>
      </c>
      <c r="Y13" s="4">
        <v>1992</v>
      </c>
      <c r="Z13">
        <v>7</v>
      </c>
      <c r="AA13">
        <v>17</v>
      </c>
      <c r="AD13">
        <v>1</v>
      </c>
      <c r="AE13">
        <f t="shared" si="3"/>
        <v>25</v>
      </c>
      <c r="AG13" s="4">
        <v>1992</v>
      </c>
      <c r="AH13">
        <v>95</v>
      </c>
      <c r="AI13">
        <v>139</v>
      </c>
      <c r="AJ13">
        <v>18</v>
      </c>
      <c r="AK13">
        <v>334</v>
      </c>
      <c r="AL13">
        <v>22</v>
      </c>
      <c r="AM13">
        <f t="shared" si="4"/>
        <v>608</v>
      </c>
      <c r="AO13" s="4">
        <v>1992</v>
      </c>
    </row>
    <row r="14" spans="1:41" ht="12.75">
      <c r="A14" s="4">
        <v>1993</v>
      </c>
      <c r="B14">
        <v>379</v>
      </c>
      <c r="C14">
        <v>373</v>
      </c>
      <c r="D14">
        <v>82</v>
      </c>
      <c r="E14">
        <v>154</v>
      </c>
      <c r="F14">
        <v>134</v>
      </c>
      <c r="G14">
        <f t="shared" si="0"/>
        <v>1122</v>
      </c>
      <c r="I14" s="4">
        <v>1993</v>
      </c>
      <c r="J14">
        <v>197</v>
      </c>
      <c r="K14">
        <v>282</v>
      </c>
      <c r="L14">
        <v>26</v>
      </c>
      <c r="M14">
        <v>203</v>
      </c>
      <c r="N14">
        <v>37</v>
      </c>
      <c r="O14">
        <f t="shared" si="1"/>
        <v>745</v>
      </c>
      <c r="Q14" s="4">
        <v>1993</v>
      </c>
      <c r="W14">
        <f t="shared" si="2"/>
        <v>0</v>
      </c>
      <c r="Y14" s="4">
        <v>1993</v>
      </c>
      <c r="Z14">
        <v>6</v>
      </c>
      <c r="AA14">
        <v>3</v>
      </c>
      <c r="AB14">
        <v>1</v>
      </c>
      <c r="AC14">
        <v>3</v>
      </c>
      <c r="AD14">
        <v>2</v>
      </c>
      <c r="AE14">
        <f t="shared" si="3"/>
        <v>15</v>
      </c>
      <c r="AG14" s="4">
        <v>1993</v>
      </c>
      <c r="AH14">
        <v>103</v>
      </c>
      <c r="AI14">
        <v>113</v>
      </c>
      <c r="AJ14">
        <v>12</v>
      </c>
      <c r="AK14">
        <v>309</v>
      </c>
      <c r="AL14">
        <v>25</v>
      </c>
      <c r="AM14">
        <f t="shared" si="4"/>
        <v>562</v>
      </c>
      <c r="AO14" s="4">
        <v>1993</v>
      </c>
    </row>
    <row r="15" spans="1:41" ht="12.75">
      <c r="A15" s="4">
        <v>1994</v>
      </c>
      <c r="B15">
        <v>373</v>
      </c>
      <c r="C15">
        <v>366</v>
      </c>
      <c r="D15">
        <v>76</v>
      </c>
      <c r="E15">
        <v>129</v>
      </c>
      <c r="F15">
        <v>133</v>
      </c>
      <c r="G15">
        <f t="shared" si="0"/>
        <v>1077</v>
      </c>
      <c r="I15" s="4">
        <v>1994</v>
      </c>
      <c r="J15">
        <v>207</v>
      </c>
      <c r="K15">
        <v>275</v>
      </c>
      <c r="L15">
        <v>37</v>
      </c>
      <c r="M15">
        <v>209</v>
      </c>
      <c r="N15">
        <v>41</v>
      </c>
      <c r="O15">
        <f t="shared" si="1"/>
        <v>769</v>
      </c>
      <c r="Q15" s="4">
        <v>1994</v>
      </c>
      <c r="U15">
        <v>1</v>
      </c>
      <c r="W15">
        <f t="shared" si="2"/>
        <v>1</v>
      </c>
      <c r="Y15" s="4">
        <v>1994</v>
      </c>
      <c r="Z15">
        <v>9</v>
      </c>
      <c r="AA15">
        <v>2</v>
      </c>
      <c r="AB15">
        <v>1</v>
      </c>
      <c r="AC15">
        <v>3</v>
      </c>
      <c r="AD15">
        <v>2</v>
      </c>
      <c r="AE15">
        <f t="shared" si="3"/>
        <v>17</v>
      </c>
      <c r="AG15" s="4">
        <v>1994</v>
      </c>
      <c r="AH15">
        <v>109</v>
      </c>
      <c r="AI15">
        <v>129</v>
      </c>
      <c r="AJ15">
        <v>19</v>
      </c>
      <c r="AK15">
        <v>308</v>
      </c>
      <c r="AL15">
        <v>30</v>
      </c>
      <c r="AM15">
        <f t="shared" si="4"/>
        <v>595</v>
      </c>
      <c r="AO15" s="4">
        <v>1994</v>
      </c>
    </row>
    <row r="16" spans="1:41" ht="12.75">
      <c r="A16" s="4">
        <v>1995</v>
      </c>
      <c r="B16">
        <v>383</v>
      </c>
      <c r="C16">
        <v>359</v>
      </c>
      <c r="D16">
        <v>79</v>
      </c>
      <c r="E16">
        <v>128</v>
      </c>
      <c r="F16">
        <v>141</v>
      </c>
      <c r="G16">
        <f t="shared" si="0"/>
        <v>1090</v>
      </c>
      <c r="I16" s="4">
        <v>1995</v>
      </c>
      <c r="J16">
        <v>166</v>
      </c>
      <c r="K16">
        <v>251</v>
      </c>
      <c r="L16">
        <v>27</v>
      </c>
      <c r="M16">
        <v>199</v>
      </c>
      <c r="N16">
        <v>52</v>
      </c>
      <c r="O16">
        <f t="shared" si="1"/>
        <v>695</v>
      </c>
      <c r="Q16" s="4">
        <v>1995</v>
      </c>
      <c r="R16">
        <v>3</v>
      </c>
      <c r="S16">
        <v>1</v>
      </c>
      <c r="V16">
        <v>2</v>
      </c>
      <c r="W16">
        <f t="shared" si="2"/>
        <v>6</v>
      </c>
      <c r="Y16" s="4">
        <v>1995</v>
      </c>
      <c r="Z16">
        <v>13</v>
      </c>
      <c r="AA16">
        <v>15</v>
      </c>
      <c r="AB16">
        <v>1</v>
      </c>
      <c r="AC16">
        <v>3</v>
      </c>
      <c r="AD16">
        <v>4</v>
      </c>
      <c r="AE16">
        <f t="shared" si="3"/>
        <v>36</v>
      </c>
      <c r="AG16" s="4">
        <v>1995</v>
      </c>
      <c r="AH16">
        <v>106</v>
      </c>
      <c r="AI16">
        <v>127</v>
      </c>
      <c r="AJ16">
        <v>21</v>
      </c>
      <c r="AK16">
        <v>344</v>
      </c>
      <c r="AL16">
        <v>37</v>
      </c>
      <c r="AM16">
        <f t="shared" si="4"/>
        <v>635</v>
      </c>
      <c r="AO16" s="4">
        <v>1995</v>
      </c>
    </row>
    <row r="17" spans="1:41" ht="12.75">
      <c r="A17" s="4">
        <v>1996</v>
      </c>
      <c r="B17" s="2"/>
      <c r="C17" s="2"/>
      <c r="D17" s="2"/>
      <c r="E17" s="2"/>
      <c r="F17" s="2"/>
      <c r="I17" s="4">
        <v>1996</v>
      </c>
      <c r="L17" s="2"/>
      <c r="M17" s="2"/>
      <c r="Q17" s="4">
        <v>1996</v>
      </c>
      <c r="W17">
        <f t="shared" si="2"/>
        <v>0</v>
      </c>
      <c r="Y17" s="4">
        <v>1996</v>
      </c>
      <c r="AE17">
        <f t="shared" si="3"/>
        <v>0</v>
      </c>
      <c r="AG17" s="4">
        <v>1996</v>
      </c>
      <c r="AO17" s="4">
        <v>1996</v>
      </c>
    </row>
    <row r="18" spans="1:41" ht="12.75">
      <c r="A18" s="4">
        <v>1997</v>
      </c>
      <c r="B18" s="2"/>
      <c r="C18" s="2"/>
      <c r="D18" s="2"/>
      <c r="E18" s="2"/>
      <c r="F18" s="2"/>
      <c r="I18" s="4">
        <v>1997</v>
      </c>
      <c r="K18" s="2"/>
      <c r="L18" s="2"/>
      <c r="M18" s="2"/>
      <c r="Q18" s="4">
        <v>1997</v>
      </c>
      <c r="W18">
        <f t="shared" si="2"/>
        <v>0</v>
      </c>
      <c r="Y18" s="4">
        <v>1997</v>
      </c>
      <c r="AE18">
        <f t="shared" si="3"/>
        <v>0</v>
      </c>
      <c r="AG18" s="4">
        <v>1997</v>
      </c>
      <c r="AO18" s="4">
        <v>1997</v>
      </c>
    </row>
    <row r="19" spans="1:41" ht="12.75">
      <c r="A19" s="4">
        <v>1998</v>
      </c>
      <c r="B19" s="2"/>
      <c r="C19" s="2"/>
      <c r="D19" s="2"/>
      <c r="E19" s="2"/>
      <c r="F19" s="2"/>
      <c r="I19" s="4">
        <v>1998</v>
      </c>
      <c r="K19" s="2"/>
      <c r="L19" s="2"/>
      <c r="M19" s="2"/>
      <c r="Q19" s="4">
        <v>1998</v>
      </c>
      <c r="W19">
        <f t="shared" si="2"/>
        <v>0</v>
      </c>
      <c r="Y19" s="4">
        <v>1998</v>
      </c>
      <c r="AE19">
        <f t="shared" si="3"/>
        <v>0</v>
      </c>
      <c r="AG19" s="4">
        <v>1998</v>
      </c>
      <c r="AO19" s="4">
        <v>1998</v>
      </c>
    </row>
    <row r="20" spans="1:41" ht="12.75">
      <c r="A20" s="4">
        <v>1999</v>
      </c>
      <c r="C20" s="2"/>
      <c r="F20" s="2"/>
      <c r="I20" s="4">
        <v>1999</v>
      </c>
      <c r="K20" s="2"/>
      <c r="L20" s="2"/>
      <c r="M20" s="2"/>
      <c r="Q20" s="4">
        <v>1999</v>
      </c>
      <c r="W20">
        <f t="shared" si="2"/>
        <v>0</v>
      </c>
      <c r="Y20" s="4">
        <v>1999</v>
      </c>
      <c r="AE20">
        <f t="shared" si="3"/>
        <v>0</v>
      </c>
      <c r="AG20" s="4">
        <v>1999</v>
      </c>
      <c r="AO20" s="4">
        <v>1999</v>
      </c>
    </row>
    <row r="21" spans="1:46" ht="12.75">
      <c r="A21" s="4" t="s">
        <v>29</v>
      </c>
      <c r="B21" s="2">
        <f>SUM(B4:B20)</f>
        <v>3668</v>
      </c>
      <c r="C21" s="2">
        <f>SUM(C4:C20)</f>
        <v>3983</v>
      </c>
      <c r="D21" s="2">
        <f>SUM(D4:D20)</f>
        <v>990</v>
      </c>
      <c r="E21" s="2">
        <f>SUM(E4:E20)</f>
        <v>1724</v>
      </c>
      <c r="F21" s="2">
        <f>SUM(F4:F20)</f>
        <v>1962</v>
      </c>
      <c r="G21">
        <f>SUM(B21:F21)</f>
        <v>12327</v>
      </c>
      <c r="I21" s="4" t="s">
        <v>29</v>
      </c>
      <c r="J21" s="2">
        <f>SUM(J4:J20)</f>
        <v>1747</v>
      </c>
      <c r="K21" s="2">
        <f>SUM(K4:K20)</f>
        <v>2444</v>
      </c>
      <c r="L21" s="2">
        <f>SUM(L4:L20)</f>
        <v>406</v>
      </c>
      <c r="M21" s="2">
        <f>SUM(M4:M20)</f>
        <v>1220</v>
      </c>
      <c r="N21" s="2">
        <f>SUM(N4:N20)</f>
        <v>519</v>
      </c>
      <c r="O21">
        <f>SUM(J21:N21)</f>
        <v>6336</v>
      </c>
      <c r="Q21" s="4" t="s">
        <v>29</v>
      </c>
      <c r="R21" s="2">
        <f>SUM(R4:R20)</f>
        <v>11</v>
      </c>
      <c r="S21" s="2">
        <f>SUM(S4:S20)</f>
        <v>14</v>
      </c>
      <c r="T21" s="2">
        <f>SUM(T4:T20)</f>
        <v>1</v>
      </c>
      <c r="U21" s="2">
        <f>SUM(U4:U20)</f>
        <v>9</v>
      </c>
      <c r="V21" s="2">
        <f>SUM(V4:V20)</f>
        <v>8</v>
      </c>
      <c r="W21">
        <f>SUM(R21:V21)</f>
        <v>43</v>
      </c>
      <c r="Y21" s="4" t="s">
        <v>29</v>
      </c>
      <c r="Z21" s="2">
        <f>SUM(Z4:Z20)</f>
        <v>59</v>
      </c>
      <c r="AA21" s="2">
        <f>SUM(AA4:AA20)</f>
        <v>48</v>
      </c>
      <c r="AB21" s="2">
        <f>SUM(AB4:AB20)</f>
        <v>3</v>
      </c>
      <c r="AC21" s="2">
        <f>SUM(AC4:AC20)</f>
        <v>25</v>
      </c>
      <c r="AD21" s="2">
        <f>SUM(AD4:AD20)</f>
        <v>12</v>
      </c>
      <c r="AE21">
        <f>SUM(Z21:AD21)</f>
        <v>147</v>
      </c>
      <c r="AG21" s="4" t="s">
        <v>29</v>
      </c>
      <c r="AH21" s="2">
        <f>SUM(AH4:AH20)</f>
        <v>841</v>
      </c>
      <c r="AI21" s="2">
        <f>SUM(AI4:AI20)</f>
        <v>910</v>
      </c>
      <c r="AJ21" s="2">
        <f>SUM(AJ4:AJ20)</f>
        <v>146</v>
      </c>
      <c r="AK21" s="2">
        <f>SUM(AK4:AK20)</f>
        <v>2535</v>
      </c>
      <c r="AL21" s="2">
        <f>SUM(AL4:AL20)</f>
        <v>273</v>
      </c>
      <c r="AM21">
        <f>SUM(AH21:AL21)</f>
        <v>4705</v>
      </c>
      <c r="AO21" s="4" t="s">
        <v>29</v>
      </c>
      <c r="AP21" s="2"/>
      <c r="AQ21" s="2"/>
      <c r="AR21" s="2"/>
      <c r="AS21" s="2"/>
      <c r="AT21" s="2"/>
    </row>
    <row r="22" spans="9:41" ht="12.75">
      <c r="I22" s="4"/>
      <c r="Q22" s="4"/>
      <c r="Y22" s="4"/>
      <c r="AG22" s="4"/>
      <c r="AO22" s="4"/>
    </row>
    <row r="23" spans="1:41" ht="12.75">
      <c r="A23" s="4" t="s">
        <v>27</v>
      </c>
      <c r="I23" s="4" t="s">
        <v>28</v>
      </c>
      <c r="Q23" s="4" t="s">
        <v>44</v>
      </c>
      <c r="Y23" s="4" t="s">
        <v>45</v>
      </c>
      <c r="AG23" s="4" t="s">
        <v>42</v>
      </c>
      <c r="AO23" s="4" t="s">
        <v>43</v>
      </c>
    </row>
    <row r="24" spans="1:47" ht="12.75">
      <c r="A24" s="4" t="s">
        <v>37</v>
      </c>
      <c r="B24" s="12" t="s">
        <v>16</v>
      </c>
      <c r="C24" s="12" t="s">
        <v>21</v>
      </c>
      <c r="D24" s="12" t="s">
        <v>22</v>
      </c>
      <c r="E24" s="12" t="s">
        <v>17</v>
      </c>
      <c r="F24" s="12" t="s">
        <v>20</v>
      </c>
      <c r="G24" s="12" t="s">
        <v>29</v>
      </c>
      <c r="I24" s="4" t="s">
        <v>37</v>
      </c>
      <c r="J24" s="12" t="s">
        <v>16</v>
      </c>
      <c r="K24" s="12" t="s">
        <v>21</v>
      </c>
      <c r="L24" s="12" t="s">
        <v>22</v>
      </c>
      <c r="M24" s="12" t="s">
        <v>17</v>
      </c>
      <c r="N24" s="12" t="s">
        <v>20</v>
      </c>
      <c r="O24" s="12" t="s">
        <v>29</v>
      </c>
      <c r="Q24" s="4" t="s">
        <v>37</v>
      </c>
      <c r="R24" s="12" t="s">
        <v>16</v>
      </c>
      <c r="S24" s="12" t="s">
        <v>21</v>
      </c>
      <c r="T24" s="12" t="s">
        <v>22</v>
      </c>
      <c r="U24" s="12" t="s">
        <v>17</v>
      </c>
      <c r="V24" s="12" t="s">
        <v>20</v>
      </c>
      <c r="W24" s="12" t="s">
        <v>29</v>
      </c>
      <c r="Y24" s="4" t="s">
        <v>37</v>
      </c>
      <c r="Z24" s="12" t="s">
        <v>16</v>
      </c>
      <c r="AA24" s="12" t="s">
        <v>21</v>
      </c>
      <c r="AB24" s="12" t="s">
        <v>22</v>
      </c>
      <c r="AC24" s="12" t="s">
        <v>17</v>
      </c>
      <c r="AD24" s="12" t="s">
        <v>20</v>
      </c>
      <c r="AE24" s="12" t="s">
        <v>29</v>
      </c>
      <c r="AG24" s="4" t="s">
        <v>37</v>
      </c>
      <c r="AH24" s="12" t="s">
        <v>16</v>
      </c>
      <c r="AI24" s="12" t="s">
        <v>21</v>
      </c>
      <c r="AJ24" s="12" t="s">
        <v>22</v>
      </c>
      <c r="AK24" s="12" t="s">
        <v>17</v>
      </c>
      <c r="AL24" s="12" t="s">
        <v>20</v>
      </c>
      <c r="AM24" s="12" t="s">
        <v>29</v>
      </c>
      <c r="AO24" s="4" t="s">
        <v>37</v>
      </c>
      <c r="AP24" s="12" t="s">
        <v>16</v>
      </c>
      <c r="AQ24" s="12" t="s">
        <v>21</v>
      </c>
      <c r="AR24" s="12" t="s">
        <v>22</v>
      </c>
      <c r="AS24" s="12" t="s">
        <v>17</v>
      </c>
      <c r="AT24" s="12" t="s">
        <v>20</v>
      </c>
      <c r="AU24" s="12" t="s">
        <v>29</v>
      </c>
    </row>
    <row r="25" spans="1:41" ht="12.75">
      <c r="A25" s="4">
        <v>1983</v>
      </c>
      <c r="B25">
        <v>56</v>
      </c>
      <c r="C25">
        <v>150</v>
      </c>
      <c r="D25">
        <v>14</v>
      </c>
      <c r="E25">
        <v>11</v>
      </c>
      <c r="F25">
        <v>10</v>
      </c>
      <c r="G25">
        <f>SUM(B25:F25)</f>
        <v>241</v>
      </c>
      <c r="I25" s="4">
        <v>1983</v>
      </c>
      <c r="J25">
        <v>31</v>
      </c>
      <c r="K25">
        <v>75</v>
      </c>
      <c r="L25">
        <v>5</v>
      </c>
      <c r="M25">
        <v>4</v>
      </c>
      <c r="N25">
        <v>5</v>
      </c>
      <c r="O25">
        <f>SUM(J25:N25)</f>
        <v>120</v>
      </c>
      <c r="Q25" s="4">
        <v>1983</v>
      </c>
      <c r="W25">
        <f>SUM(R25:V25)</f>
        <v>0</v>
      </c>
      <c r="Y25" s="4">
        <v>1983</v>
      </c>
      <c r="AE25">
        <f>SUM(Z25:AD25)</f>
        <v>0</v>
      </c>
      <c r="AG25" s="4">
        <v>1983</v>
      </c>
      <c r="AH25">
        <v>7</v>
      </c>
      <c r="AI25">
        <v>9</v>
      </c>
      <c r="AJ25">
        <v>1</v>
      </c>
      <c r="AK25">
        <v>4</v>
      </c>
      <c r="AM25">
        <f>SUM(AH25:AL25)</f>
        <v>21</v>
      </c>
      <c r="AO25" s="4">
        <v>1983</v>
      </c>
    </row>
    <row r="26" spans="1:41" ht="12.75">
      <c r="A26" s="4">
        <v>1984</v>
      </c>
      <c r="B26">
        <v>81</v>
      </c>
      <c r="C26">
        <v>183</v>
      </c>
      <c r="D26">
        <v>12</v>
      </c>
      <c r="E26">
        <v>16</v>
      </c>
      <c r="F26">
        <v>21</v>
      </c>
      <c r="G26">
        <f aca="true" t="shared" si="5" ref="G26:G36">SUM(B26:F26)</f>
        <v>313</v>
      </c>
      <c r="I26" s="4">
        <v>1984</v>
      </c>
      <c r="J26">
        <v>34</v>
      </c>
      <c r="K26">
        <v>94</v>
      </c>
      <c r="L26">
        <v>7</v>
      </c>
      <c r="M26">
        <v>8</v>
      </c>
      <c r="N26">
        <v>8</v>
      </c>
      <c r="O26">
        <f aca="true" t="shared" si="6" ref="O26:O36">SUM(J26:N26)</f>
        <v>151</v>
      </c>
      <c r="Q26" s="4">
        <v>1984</v>
      </c>
      <c r="R26">
        <v>1</v>
      </c>
      <c r="W26">
        <f aca="true" t="shared" si="7" ref="W26:W41">SUM(R26:V26)</f>
        <v>1</v>
      </c>
      <c r="Y26" s="4">
        <v>1984</v>
      </c>
      <c r="Z26">
        <v>1</v>
      </c>
      <c r="AE26">
        <f aca="true" t="shared" si="8" ref="AE26:AE41">SUM(Z26:AD26)</f>
        <v>1</v>
      </c>
      <c r="AG26" s="4">
        <v>1984</v>
      </c>
      <c r="AH26">
        <v>8</v>
      </c>
      <c r="AI26">
        <v>23</v>
      </c>
      <c r="AK26">
        <v>12</v>
      </c>
      <c r="AL26">
        <v>5</v>
      </c>
      <c r="AM26">
        <f aca="true" t="shared" si="9" ref="AM26:AM36">SUM(AH26:AL26)</f>
        <v>48</v>
      </c>
      <c r="AO26" s="4">
        <v>1984</v>
      </c>
    </row>
    <row r="27" spans="1:41" ht="12.75">
      <c r="A27" s="4">
        <v>1985</v>
      </c>
      <c r="B27">
        <v>91</v>
      </c>
      <c r="C27">
        <v>271</v>
      </c>
      <c r="D27">
        <v>18</v>
      </c>
      <c r="E27">
        <v>16</v>
      </c>
      <c r="F27">
        <v>37</v>
      </c>
      <c r="G27">
        <f t="shared" si="5"/>
        <v>433</v>
      </c>
      <c r="I27" s="4">
        <v>1985</v>
      </c>
      <c r="J27">
        <v>56</v>
      </c>
      <c r="K27">
        <v>108</v>
      </c>
      <c r="L27">
        <v>14</v>
      </c>
      <c r="M27">
        <v>9</v>
      </c>
      <c r="N27">
        <v>11</v>
      </c>
      <c r="O27">
        <f t="shared" si="6"/>
        <v>198</v>
      </c>
      <c r="Q27" s="4">
        <v>1985</v>
      </c>
      <c r="W27">
        <f t="shared" si="7"/>
        <v>0</v>
      </c>
      <c r="Y27" s="4">
        <v>1985</v>
      </c>
      <c r="AE27">
        <f t="shared" si="8"/>
        <v>0</v>
      </c>
      <c r="AG27" s="4">
        <v>1985</v>
      </c>
      <c r="AH27">
        <v>17</v>
      </c>
      <c r="AI27">
        <v>19</v>
      </c>
      <c r="AJ27">
        <v>1</v>
      </c>
      <c r="AK27">
        <v>14</v>
      </c>
      <c r="AL27">
        <v>4</v>
      </c>
      <c r="AM27">
        <f t="shared" si="9"/>
        <v>55</v>
      </c>
      <c r="AO27" s="4">
        <v>1985</v>
      </c>
    </row>
    <row r="28" spans="1:41" ht="12.75">
      <c r="A28" s="4">
        <v>1986</v>
      </c>
      <c r="B28">
        <v>113</v>
      </c>
      <c r="C28">
        <v>331</v>
      </c>
      <c r="D28">
        <v>12</v>
      </c>
      <c r="E28">
        <v>22</v>
      </c>
      <c r="F28">
        <v>38</v>
      </c>
      <c r="G28">
        <f t="shared" si="5"/>
        <v>516</v>
      </c>
      <c r="I28" s="4">
        <v>1986</v>
      </c>
      <c r="J28">
        <v>45</v>
      </c>
      <c r="K28">
        <v>176</v>
      </c>
      <c r="L28">
        <v>11</v>
      </c>
      <c r="M28">
        <v>11</v>
      </c>
      <c r="N28">
        <v>7</v>
      </c>
      <c r="O28">
        <f t="shared" si="6"/>
        <v>250</v>
      </c>
      <c r="Q28" s="4">
        <v>1986</v>
      </c>
      <c r="S28">
        <v>4</v>
      </c>
      <c r="W28">
        <f t="shared" si="7"/>
        <v>4</v>
      </c>
      <c r="Y28" s="4">
        <v>1986</v>
      </c>
      <c r="AE28">
        <f t="shared" si="8"/>
        <v>0</v>
      </c>
      <c r="AG28" s="4">
        <v>1986</v>
      </c>
      <c r="AH28">
        <v>18</v>
      </c>
      <c r="AI28">
        <v>29</v>
      </c>
      <c r="AJ28">
        <v>2</v>
      </c>
      <c r="AK28">
        <v>20</v>
      </c>
      <c r="AL28">
        <v>2</v>
      </c>
      <c r="AM28">
        <f t="shared" si="9"/>
        <v>71</v>
      </c>
      <c r="AO28" s="4">
        <v>1986</v>
      </c>
    </row>
    <row r="29" spans="1:41" ht="12.75">
      <c r="A29" s="4">
        <v>1987</v>
      </c>
      <c r="B29">
        <v>123</v>
      </c>
      <c r="C29">
        <v>354</v>
      </c>
      <c r="D29">
        <v>14</v>
      </c>
      <c r="E29">
        <v>19</v>
      </c>
      <c r="F29">
        <v>42</v>
      </c>
      <c r="G29">
        <f t="shared" si="5"/>
        <v>552</v>
      </c>
      <c r="I29" s="4">
        <v>1987</v>
      </c>
      <c r="J29">
        <v>60</v>
      </c>
      <c r="K29">
        <v>183</v>
      </c>
      <c r="L29">
        <v>9</v>
      </c>
      <c r="M29">
        <v>32</v>
      </c>
      <c r="N29">
        <v>10</v>
      </c>
      <c r="O29">
        <f t="shared" si="6"/>
        <v>294</v>
      </c>
      <c r="Q29" s="4">
        <v>1987</v>
      </c>
      <c r="R29">
        <v>1</v>
      </c>
      <c r="W29">
        <f t="shared" si="7"/>
        <v>1</v>
      </c>
      <c r="Y29" s="4">
        <v>1987</v>
      </c>
      <c r="AC29">
        <v>1</v>
      </c>
      <c r="AE29">
        <f t="shared" si="8"/>
        <v>1</v>
      </c>
      <c r="AG29" s="4">
        <v>1987</v>
      </c>
      <c r="AH29">
        <v>15</v>
      </c>
      <c r="AI29">
        <v>45</v>
      </c>
      <c r="AK29">
        <v>52</v>
      </c>
      <c r="AL29">
        <v>4</v>
      </c>
      <c r="AM29">
        <f t="shared" si="9"/>
        <v>116</v>
      </c>
      <c r="AO29" s="4">
        <v>1987</v>
      </c>
    </row>
    <row r="30" spans="1:41" ht="12.75">
      <c r="A30" s="4">
        <v>1988</v>
      </c>
      <c r="B30">
        <v>156</v>
      </c>
      <c r="C30">
        <v>384</v>
      </c>
      <c r="D30">
        <v>31</v>
      </c>
      <c r="E30">
        <v>31</v>
      </c>
      <c r="F30">
        <v>52</v>
      </c>
      <c r="G30">
        <f t="shared" si="5"/>
        <v>654</v>
      </c>
      <c r="I30" s="4">
        <v>1988</v>
      </c>
      <c r="J30">
        <v>71</v>
      </c>
      <c r="K30">
        <v>243</v>
      </c>
      <c r="L30">
        <v>13</v>
      </c>
      <c r="M30">
        <v>29</v>
      </c>
      <c r="N30">
        <v>13</v>
      </c>
      <c r="O30">
        <f t="shared" si="6"/>
        <v>369</v>
      </c>
      <c r="Q30" s="4">
        <v>1988</v>
      </c>
      <c r="R30">
        <v>1</v>
      </c>
      <c r="S30">
        <v>1</v>
      </c>
      <c r="U30">
        <v>1</v>
      </c>
      <c r="W30">
        <f t="shared" si="7"/>
        <v>3</v>
      </c>
      <c r="Y30" s="4">
        <v>1988</v>
      </c>
      <c r="AC30">
        <v>1</v>
      </c>
      <c r="AE30">
        <f t="shared" si="8"/>
        <v>1</v>
      </c>
      <c r="AG30" s="4">
        <v>1988</v>
      </c>
      <c r="AH30">
        <v>19</v>
      </c>
      <c r="AI30">
        <v>47</v>
      </c>
      <c r="AJ30">
        <v>2</v>
      </c>
      <c r="AK30">
        <v>74</v>
      </c>
      <c r="AL30">
        <v>7</v>
      </c>
      <c r="AM30">
        <f t="shared" si="9"/>
        <v>149</v>
      </c>
      <c r="AO30" s="4">
        <v>1988</v>
      </c>
    </row>
    <row r="31" spans="1:41" ht="12.75">
      <c r="A31" s="4">
        <v>1989</v>
      </c>
      <c r="B31">
        <v>126</v>
      </c>
      <c r="C31">
        <v>313</v>
      </c>
      <c r="D31">
        <v>29</v>
      </c>
      <c r="E31">
        <v>33</v>
      </c>
      <c r="F31">
        <v>33</v>
      </c>
      <c r="G31">
        <f t="shared" si="5"/>
        <v>534</v>
      </c>
      <c r="I31" s="4">
        <v>1989</v>
      </c>
      <c r="J31">
        <v>81</v>
      </c>
      <c r="K31">
        <v>191</v>
      </c>
      <c r="L31">
        <v>13</v>
      </c>
      <c r="M31">
        <v>37</v>
      </c>
      <c r="N31">
        <v>12</v>
      </c>
      <c r="O31">
        <f t="shared" si="6"/>
        <v>334</v>
      </c>
      <c r="Q31" s="4">
        <v>1989</v>
      </c>
      <c r="S31">
        <v>2</v>
      </c>
      <c r="U31">
        <v>1</v>
      </c>
      <c r="W31">
        <f t="shared" si="7"/>
        <v>3</v>
      </c>
      <c r="Y31" s="4">
        <v>1989</v>
      </c>
      <c r="AE31">
        <f t="shared" si="8"/>
        <v>0</v>
      </c>
      <c r="AG31" s="4">
        <v>1989</v>
      </c>
      <c r="AH31">
        <v>22</v>
      </c>
      <c r="AI31">
        <v>46</v>
      </c>
      <c r="AJ31">
        <v>6</v>
      </c>
      <c r="AK31">
        <v>63</v>
      </c>
      <c r="AL31">
        <v>7</v>
      </c>
      <c r="AM31">
        <f t="shared" si="9"/>
        <v>144</v>
      </c>
      <c r="AO31" s="4">
        <v>1989</v>
      </c>
    </row>
    <row r="32" spans="1:46" ht="12.75">
      <c r="A32" s="4">
        <v>1990</v>
      </c>
      <c r="B32">
        <v>101</v>
      </c>
      <c r="C32">
        <v>271</v>
      </c>
      <c r="D32">
        <v>29</v>
      </c>
      <c r="E32">
        <v>36</v>
      </c>
      <c r="F32">
        <v>22</v>
      </c>
      <c r="G32">
        <f t="shared" si="5"/>
        <v>459</v>
      </c>
      <c r="I32" s="4">
        <v>1990</v>
      </c>
      <c r="J32">
        <v>42</v>
      </c>
      <c r="K32">
        <v>129</v>
      </c>
      <c r="L32">
        <v>9</v>
      </c>
      <c r="M32">
        <v>23</v>
      </c>
      <c r="N32">
        <v>11</v>
      </c>
      <c r="O32">
        <f t="shared" si="6"/>
        <v>214</v>
      </c>
      <c r="Q32" s="4">
        <v>1990</v>
      </c>
      <c r="R32">
        <v>1</v>
      </c>
      <c r="S32">
        <v>1</v>
      </c>
      <c r="W32">
        <f t="shared" si="7"/>
        <v>2</v>
      </c>
      <c r="Y32" s="4">
        <v>1990</v>
      </c>
      <c r="AC32">
        <v>1</v>
      </c>
      <c r="AE32">
        <f t="shared" si="8"/>
        <v>1</v>
      </c>
      <c r="AG32" s="4">
        <v>1990</v>
      </c>
      <c r="AH32">
        <v>18</v>
      </c>
      <c r="AI32">
        <v>42</v>
      </c>
      <c r="AJ32">
        <v>5</v>
      </c>
      <c r="AK32">
        <v>54</v>
      </c>
      <c r="AL32">
        <v>4</v>
      </c>
      <c r="AM32">
        <f t="shared" si="9"/>
        <v>123</v>
      </c>
      <c r="AO32" s="4">
        <v>1990</v>
      </c>
      <c r="AT32" s="2"/>
    </row>
    <row r="33" spans="1:41" ht="12.75">
      <c r="A33" s="4">
        <v>1991</v>
      </c>
      <c r="B33" s="32"/>
      <c r="C33" s="32"/>
      <c r="D33" s="32"/>
      <c r="F33" s="32"/>
      <c r="I33" s="4">
        <v>1991</v>
      </c>
      <c r="K33" s="32"/>
      <c r="M33" s="32"/>
      <c r="Q33" s="4">
        <v>1991</v>
      </c>
      <c r="W33">
        <f t="shared" si="7"/>
        <v>0</v>
      </c>
      <c r="Y33" s="4">
        <v>1991</v>
      </c>
      <c r="AE33">
        <f t="shared" si="8"/>
        <v>0</v>
      </c>
      <c r="AG33" s="4">
        <v>1991</v>
      </c>
      <c r="AO33" s="4">
        <v>1991</v>
      </c>
    </row>
    <row r="34" spans="1:41" ht="12.75">
      <c r="A34" s="4">
        <v>1992</v>
      </c>
      <c r="B34">
        <v>96</v>
      </c>
      <c r="C34">
        <v>225</v>
      </c>
      <c r="D34">
        <v>16</v>
      </c>
      <c r="E34">
        <v>45</v>
      </c>
      <c r="F34">
        <v>24</v>
      </c>
      <c r="G34">
        <f t="shared" si="5"/>
        <v>406</v>
      </c>
      <c r="I34" s="4">
        <v>1992</v>
      </c>
      <c r="J34">
        <v>47</v>
      </c>
      <c r="K34">
        <v>121</v>
      </c>
      <c r="L34">
        <v>5</v>
      </c>
      <c r="M34">
        <v>50</v>
      </c>
      <c r="N34">
        <v>13</v>
      </c>
      <c r="O34">
        <f t="shared" si="6"/>
        <v>236</v>
      </c>
      <c r="Q34" s="4">
        <v>1992</v>
      </c>
      <c r="R34">
        <v>1</v>
      </c>
      <c r="S34">
        <v>1</v>
      </c>
      <c r="U34">
        <v>2</v>
      </c>
      <c r="W34">
        <f t="shared" si="7"/>
        <v>4</v>
      </c>
      <c r="Y34" s="4">
        <v>1992</v>
      </c>
      <c r="Z34">
        <v>2</v>
      </c>
      <c r="AE34">
        <f t="shared" si="8"/>
        <v>2</v>
      </c>
      <c r="AG34" s="4">
        <v>1992</v>
      </c>
      <c r="AH34">
        <v>16</v>
      </c>
      <c r="AI34">
        <v>41</v>
      </c>
      <c r="AJ34">
        <v>4</v>
      </c>
      <c r="AK34">
        <v>67</v>
      </c>
      <c r="AL34">
        <v>8</v>
      </c>
      <c r="AM34">
        <f t="shared" si="9"/>
        <v>136</v>
      </c>
      <c r="AO34" s="4">
        <v>1992</v>
      </c>
    </row>
    <row r="35" spans="1:41" ht="12.75">
      <c r="A35" s="4">
        <v>1993</v>
      </c>
      <c r="B35">
        <v>115</v>
      </c>
      <c r="C35">
        <v>238</v>
      </c>
      <c r="D35">
        <v>26</v>
      </c>
      <c r="E35">
        <v>74</v>
      </c>
      <c r="F35">
        <v>34</v>
      </c>
      <c r="G35">
        <f t="shared" si="5"/>
        <v>487</v>
      </c>
      <c r="I35" s="4">
        <v>1993</v>
      </c>
      <c r="J35">
        <v>83</v>
      </c>
      <c r="K35">
        <v>163</v>
      </c>
      <c r="L35">
        <v>4</v>
      </c>
      <c r="M35">
        <v>74</v>
      </c>
      <c r="N35">
        <v>27</v>
      </c>
      <c r="O35">
        <f t="shared" si="6"/>
        <v>351</v>
      </c>
      <c r="Q35" s="4">
        <v>1993</v>
      </c>
      <c r="S35">
        <v>1</v>
      </c>
      <c r="W35">
        <f t="shared" si="7"/>
        <v>1</v>
      </c>
      <c r="Y35" s="4">
        <v>1993</v>
      </c>
      <c r="AA35">
        <v>1</v>
      </c>
      <c r="AC35">
        <v>1</v>
      </c>
      <c r="AE35">
        <f t="shared" si="8"/>
        <v>2</v>
      </c>
      <c r="AG35" s="4">
        <v>1993</v>
      </c>
      <c r="AH35">
        <v>22</v>
      </c>
      <c r="AI35">
        <v>47</v>
      </c>
      <c r="AJ35">
        <v>2</v>
      </c>
      <c r="AK35">
        <v>105</v>
      </c>
      <c r="AL35">
        <v>8</v>
      </c>
      <c r="AM35">
        <f t="shared" si="9"/>
        <v>184</v>
      </c>
      <c r="AO35" s="4">
        <v>1993</v>
      </c>
    </row>
    <row r="36" spans="1:41" ht="12.75">
      <c r="A36" s="4">
        <v>1994</v>
      </c>
      <c r="B36">
        <v>97</v>
      </c>
      <c r="C36">
        <v>235</v>
      </c>
      <c r="D36">
        <v>20</v>
      </c>
      <c r="E36">
        <v>68</v>
      </c>
      <c r="F36">
        <v>38</v>
      </c>
      <c r="G36">
        <f t="shared" si="5"/>
        <v>458</v>
      </c>
      <c r="I36" s="4">
        <v>1994</v>
      </c>
      <c r="J36">
        <v>67</v>
      </c>
      <c r="K36">
        <v>131</v>
      </c>
      <c r="L36">
        <v>8</v>
      </c>
      <c r="M36">
        <v>88</v>
      </c>
      <c r="N36">
        <v>12</v>
      </c>
      <c r="O36">
        <f t="shared" si="6"/>
        <v>306</v>
      </c>
      <c r="Q36" s="4">
        <v>1994</v>
      </c>
      <c r="S36">
        <v>4</v>
      </c>
      <c r="W36">
        <f t="shared" si="7"/>
        <v>4</v>
      </c>
      <c r="Y36" s="4">
        <v>1994</v>
      </c>
      <c r="Z36">
        <v>3</v>
      </c>
      <c r="AA36">
        <v>2</v>
      </c>
      <c r="AC36">
        <v>2</v>
      </c>
      <c r="AE36">
        <f t="shared" si="8"/>
        <v>7</v>
      </c>
      <c r="AG36" s="4">
        <v>1994</v>
      </c>
      <c r="AH36">
        <v>25</v>
      </c>
      <c r="AI36">
        <v>56</v>
      </c>
      <c r="AJ36">
        <v>7</v>
      </c>
      <c r="AK36">
        <v>107</v>
      </c>
      <c r="AL36">
        <v>4</v>
      </c>
      <c r="AM36">
        <f t="shared" si="9"/>
        <v>199</v>
      </c>
      <c r="AO36" s="4">
        <v>1994</v>
      </c>
    </row>
    <row r="37" spans="1:41" ht="12.75">
      <c r="A37" s="4">
        <v>1995</v>
      </c>
      <c r="I37" s="4">
        <v>1995</v>
      </c>
      <c r="Q37" s="4">
        <v>1995</v>
      </c>
      <c r="W37">
        <f t="shared" si="7"/>
        <v>0</v>
      </c>
      <c r="Y37" s="4">
        <v>1995</v>
      </c>
      <c r="AE37">
        <f t="shared" si="8"/>
        <v>0</v>
      </c>
      <c r="AG37" s="4">
        <v>1995</v>
      </c>
      <c r="AO37" s="4">
        <v>1995</v>
      </c>
    </row>
    <row r="38" spans="1:41" ht="12.75">
      <c r="A38" s="4">
        <v>1996</v>
      </c>
      <c r="B38" s="2"/>
      <c r="C38" s="2"/>
      <c r="D38" s="2"/>
      <c r="F38" s="2"/>
      <c r="I38" s="4">
        <v>1996</v>
      </c>
      <c r="J38" s="2"/>
      <c r="K38" s="2"/>
      <c r="L38" s="2"/>
      <c r="Q38" s="4">
        <v>1996</v>
      </c>
      <c r="W38">
        <f t="shared" si="7"/>
        <v>0</v>
      </c>
      <c r="Y38" s="4">
        <v>1996</v>
      </c>
      <c r="AE38">
        <f t="shared" si="8"/>
        <v>0</v>
      </c>
      <c r="AG38" s="4">
        <v>1996</v>
      </c>
      <c r="AO38" s="4">
        <v>1996</v>
      </c>
    </row>
    <row r="39" spans="1:41" ht="12.75">
      <c r="A39" s="4">
        <v>1997</v>
      </c>
      <c r="B39" s="2"/>
      <c r="C39" s="2"/>
      <c r="D39" s="2"/>
      <c r="F39" s="2"/>
      <c r="I39" s="4">
        <v>1997</v>
      </c>
      <c r="K39" s="2"/>
      <c r="L39" s="2"/>
      <c r="Q39" s="4">
        <v>1997</v>
      </c>
      <c r="W39">
        <f t="shared" si="7"/>
        <v>0</v>
      </c>
      <c r="Y39" s="4">
        <v>1997</v>
      </c>
      <c r="AE39">
        <f t="shared" si="8"/>
        <v>0</v>
      </c>
      <c r="AG39" s="4">
        <v>1997</v>
      </c>
      <c r="AO39" s="4">
        <v>1997</v>
      </c>
    </row>
    <row r="40" spans="1:41" ht="12.75">
      <c r="A40" s="4">
        <v>1998</v>
      </c>
      <c r="B40" s="2"/>
      <c r="C40" s="2"/>
      <c r="D40" s="2"/>
      <c r="F40" s="2"/>
      <c r="I40" s="4">
        <v>1998</v>
      </c>
      <c r="J40" s="2"/>
      <c r="K40" s="2"/>
      <c r="L40" s="2"/>
      <c r="Q40" s="4">
        <v>1998</v>
      </c>
      <c r="W40">
        <f t="shared" si="7"/>
        <v>0</v>
      </c>
      <c r="Y40" s="4">
        <v>1998</v>
      </c>
      <c r="AE40">
        <f t="shared" si="8"/>
        <v>0</v>
      </c>
      <c r="AG40" s="4">
        <v>1998</v>
      </c>
      <c r="AO40" s="4">
        <v>1998</v>
      </c>
    </row>
    <row r="41" spans="1:41" ht="12.75">
      <c r="A41" s="4">
        <v>1999</v>
      </c>
      <c r="B41" s="2"/>
      <c r="C41" s="2"/>
      <c r="D41" s="2"/>
      <c r="F41" s="2"/>
      <c r="I41" s="4">
        <v>1999</v>
      </c>
      <c r="K41" s="2"/>
      <c r="L41" s="2"/>
      <c r="Q41" s="4">
        <v>1999</v>
      </c>
      <c r="W41">
        <f t="shared" si="7"/>
        <v>0</v>
      </c>
      <c r="Y41" s="4">
        <v>1999</v>
      </c>
      <c r="AE41">
        <f t="shared" si="8"/>
        <v>0</v>
      </c>
      <c r="AG41" s="4">
        <v>1999</v>
      </c>
      <c r="AO41" s="4">
        <v>1999</v>
      </c>
    </row>
    <row r="42" spans="1:46" ht="12.75">
      <c r="A42" s="4" t="s">
        <v>29</v>
      </c>
      <c r="B42" s="2">
        <f>SUM(B25:B41)</f>
        <v>1155</v>
      </c>
      <c r="C42" s="2">
        <f>SUM(C25:C41)</f>
        <v>2955</v>
      </c>
      <c r="D42" s="2">
        <f>SUM(D25:D41)</f>
        <v>221</v>
      </c>
      <c r="E42" s="2">
        <f>SUM(E25:E41)</f>
        <v>371</v>
      </c>
      <c r="F42" s="2">
        <f>SUM(F25:F41)</f>
        <v>351</v>
      </c>
      <c r="G42">
        <f>SUM(B42:F42)</f>
        <v>5053</v>
      </c>
      <c r="I42" s="4" t="s">
        <v>29</v>
      </c>
      <c r="J42" s="2">
        <f>SUM(J25:J41)</f>
        <v>617</v>
      </c>
      <c r="K42" s="2">
        <f>SUM(K25:K41)</f>
        <v>1614</v>
      </c>
      <c r="L42" s="2">
        <f>SUM(L25:L41)</f>
        <v>98</v>
      </c>
      <c r="M42" s="2">
        <f>SUM(M25:M41)</f>
        <v>365</v>
      </c>
      <c r="N42" s="2">
        <f>SUM(N25:N41)</f>
        <v>129</v>
      </c>
      <c r="O42">
        <f>SUM(J42:N42)</f>
        <v>2823</v>
      </c>
      <c r="Q42" s="4" t="s">
        <v>29</v>
      </c>
      <c r="R42" s="2">
        <f>SUM(R25:R41)</f>
        <v>5</v>
      </c>
      <c r="S42" s="2">
        <f>SUM(S25:S41)</f>
        <v>14</v>
      </c>
      <c r="T42" s="2">
        <f>SUM(T25:T41)</f>
        <v>0</v>
      </c>
      <c r="U42" s="2">
        <f>SUM(U25:U41)</f>
        <v>4</v>
      </c>
      <c r="V42" s="2">
        <f>SUM(V25:V41)</f>
        <v>0</v>
      </c>
      <c r="W42">
        <f>SUM(R42:V42)</f>
        <v>23</v>
      </c>
      <c r="Y42" s="4" t="s">
        <v>29</v>
      </c>
      <c r="Z42" s="2">
        <f>SUM(Z25:Z41)</f>
        <v>6</v>
      </c>
      <c r="AA42" s="2">
        <f>SUM(AA25:AA41)</f>
        <v>3</v>
      </c>
      <c r="AB42" s="2">
        <f>SUM(AB25:AB41)</f>
        <v>0</v>
      </c>
      <c r="AC42" s="2">
        <f>SUM(AC25:AC41)</f>
        <v>6</v>
      </c>
      <c r="AD42" s="2">
        <f>SUM(AD25:AD41)</f>
        <v>0</v>
      </c>
      <c r="AE42">
        <f>SUM(Z42:AD42)</f>
        <v>15</v>
      </c>
      <c r="AG42" s="4" t="s">
        <v>29</v>
      </c>
      <c r="AH42" s="2">
        <f>SUM(AH25:AH41)</f>
        <v>187</v>
      </c>
      <c r="AI42" s="2">
        <f>SUM(AI25:AI41)</f>
        <v>404</v>
      </c>
      <c r="AJ42" s="2">
        <f>SUM(AJ25:AJ41)</f>
        <v>30</v>
      </c>
      <c r="AK42" s="2">
        <f>SUM(AK25:AK41)</f>
        <v>572</v>
      </c>
      <c r="AL42" s="2">
        <f>SUM(AL25:AL41)</f>
        <v>53</v>
      </c>
      <c r="AM42">
        <f>SUM(AH42:AL42)</f>
        <v>1246</v>
      </c>
      <c r="AO42" s="4" t="s">
        <v>29</v>
      </c>
      <c r="AP42" s="2"/>
      <c r="AQ42" s="2"/>
      <c r="AR42" s="2"/>
      <c r="AS42" s="2"/>
      <c r="AT42" s="2"/>
    </row>
    <row r="43" spans="9:41" ht="12.75">
      <c r="I43" s="4"/>
      <c r="Q43" s="4"/>
      <c r="Y43" s="4"/>
      <c r="AG43" s="4"/>
      <c r="AO43" s="4"/>
    </row>
    <row r="44" spans="1:41" ht="12.75">
      <c r="A44" s="4" t="s">
        <v>27</v>
      </c>
      <c r="I44" s="4" t="s">
        <v>28</v>
      </c>
      <c r="Q44" s="4" t="s">
        <v>44</v>
      </c>
      <c r="Y44" s="4" t="s">
        <v>45</v>
      </c>
      <c r="AG44" s="4" t="s">
        <v>42</v>
      </c>
      <c r="AO44" s="4" t="s">
        <v>43</v>
      </c>
    </row>
    <row r="45" spans="1:47" ht="12.75">
      <c r="A45" s="4" t="s">
        <v>18</v>
      </c>
      <c r="B45" s="12" t="s">
        <v>16</v>
      </c>
      <c r="C45" s="12" t="s">
        <v>21</v>
      </c>
      <c r="D45" s="12" t="s">
        <v>22</v>
      </c>
      <c r="E45" s="12" t="s">
        <v>17</v>
      </c>
      <c r="F45" s="12" t="s">
        <v>20</v>
      </c>
      <c r="G45" s="12" t="s">
        <v>29</v>
      </c>
      <c r="I45" s="4" t="s">
        <v>18</v>
      </c>
      <c r="J45" s="12" t="s">
        <v>16</v>
      </c>
      <c r="K45" s="12" t="s">
        <v>21</v>
      </c>
      <c r="L45" s="12" t="s">
        <v>22</v>
      </c>
      <c r="M45" s="12" t="s">
        <v>17</v>
      </c>
      <c r="N45" s="12" t="s">
        <v>20</v>
      </c>
      <c r="O45" s="12" t="s">
        <v>29</v>
      </c>
      <c r="Q45" s="4" t="s">
        <v>18</v>
      </c>
      <c r="R45" s="12" t="s">
        <v>16</v>
      </c>
      <c r="S45" s="12" t="s">
        <v>21</v>
      </c>
      <c r="T45" s="12" t="s">
        <v>22</v>
      </c>
      <c r="U45" s="12" t="s">
        <v>17</v>
      </c>
      <c r="V45" s="12" t="s">
        <v>20</v>
      </c>
      <c r="W45" s="12" t="s">
        <v>29</v>
      </c>
      <c r="Y45" s="4" t="s">
        <v>18</v>
      </c>
      <c r="Z45" s="12" t="s">
        <v>16</v>
      </c>
      <c r="AA45" s="12" t="s">
        <v>21</v>
      </c>
      <c r="AB45" s="12" t="s">
        <v>22</v>
      </c>
      <c r="AC45" s="12" t="s">
        <v>17</v>
      </c>
      <c r="AD45" s="12" t="s">
        <v>20</v>
      </c>
      <c r="AE45" s="12" t="s">
        <v>29</v>
      </c>
      <c r="AG45" s="4" t="s">
        <v>18</v>
      </c>
      <c r="AH45" s="12" t="s">
        <v>16</v>
      </c>
      <c r="AI45" s="12" t="s">
        <v>21</v>
      </c>
      <c r="AJ45" s="12" t="s">
        <v>22</v>
      </c>
      <c r="AK45" s="12" t="s">
        <v>17</v>
      </c>
      <c r="AL45" s="12" t="s">
        <v>20</v>
      </c>
      <c r="AM45" s="12" t="s">
        <v>29</v>
      </c>
      <c r="AO45" s="4" t="s">
        <v>18</v>
      </c>
      <c r="AP45" s="12" t="s">
        <v>16</v>
      </c>
      <c r="AQ45" s="12" t="s">
        <v>21</v>
      </c>
      <c r="AR45" s="12" t="s">
        <v>22</v>
      </c>
      <c r="AS45" s="12" t="s">
        <v>17</v>
      </c>
      <c r="AT45" s="12" t="s">
        <v>20</v>
      </c>
      <c r="AU45" s="12" t="s">
        <v>29</v>
      </c>
    </row>
    <row r="46" spans="1:41" ht="12.75">
      <c r="A46" s="4">
        <v>1983</v>
      </c>
      <c r="I46" s="4">
        <v>1983</v>
      </c>
      <c r="O46">
        <f>SUM(J46:N46)</f>
        <v>0</v>
      </c>
      <c r="Q46" s="4">
        <v>1983</v>
      </c>
      <c r="W46">
        <f>SUM(R46:V46)</f>
        <v>0</v>
      </c>
      <c r="Y46" s="4">
        <v>1983</v>
      </c>
      <c r="AE46">
        <f aca="true" t="shared" si="10" ref="AE46:AE61">SUM(Z46:AD46)</f>
        <v>0</v>
      </c>
      <c r="AG46" s="4">
        <v>1983</v>
      </c>
      <c r="AM46">
        <f>SUM(AH46:AL46)</f>
        <v>0</v>
      </c>
      <c r="AO46" s="4">
        <v>1983</v>
      </c>
    </row>
    <row r="47" spans="1:41" ht="12.75">
      <c r="A47" s="4">
        <v>1984</v>
      </c>
      <c r="I47" s="4">
        <v>1984</v>
      </c>
      <c r="O47">
        <f aca="true" t="shared" si="11" ref="O47:O57">SUM(J47:N47)</f>
        <v>0</v>
      </c>
      <c r="Q47" s="4">
        <v>1984</v>
      </c>
      <c r="W47">
        <f aca="true" t="shared" si="12" ref="W47:W62">SUM(R47:V47)</f>
        <v>0</v>
      </c>
      <c r="Y47" s="4">
        <v>1984</v>
      </c>
      <c r="AE47">
        <f t="shared" si="10"/>
        <v>0</v>
      </c>
      <c r="AG47" s="4">
        <v>1984</v>
      </c>
      <c r="AM47">
        <f aca="true" t="shared" si="13" ref="AM47:AM57">SUM(AH47:AL47)</f>
        <v>0</v>
      </c>
      <c r="AO47" s="4">
        <v>1984</v>
      </c>
    </row>
    <row r="48" spans="1:41" ht="12.75">
      <c r="A48" s="4">
        <v>1985</v>
      </c>
      <c r="I48" s="4">
        <v>1985</v>
      </c>
      <c r="O48">
        <f t="shared" si="11"/>
        <v>0</v>
      </c>
      <c r="Q48" s="4">
        <v>1985</v>
      </c>
      <c r="W48">
        <f t="shared" si="12"/>
        <v>0</v>
      </c>
      <c r="Y48" s="4">
        <v>1985</v>
      </c>
      <c r="AE48">
        <f t="shared" si="10"/>
        <v>0</v>
      </c>
      <c r="AG48" s="4">
        <v>1985</v>
      </c>
      <c r="AM48">
        <f t="shared" si="13"/>
        <v>0</v>
      </c>
      <c r="AO48" s="4">
        <v>1985</v>
      </c>
    </row>
    <row r="49" spans="1:41" ht="12.75">
      <c r="A49" s="4">
        <v>1986</v>
      </c>
      <c r="I49" s="4">
        <v>1986</v>
      </c>
      <c r="O49">
        <f t="shared" si="11"/>
        <v>0</v>
      </c>
      <c r="Q49" s="4">
        <v>1986</v>
      </c>
      <c r="W49">
        <f t="shared" si="12"/>
        <v>0</v>
      </c>
      <c r="Y49" s="4">
        <v>1986</v>
      </c>
      <c r="AE49">
        <f t="shared" si="10"/>
        <v>0</v>
      </c>
      <c r="AG49" s="4">
        <v>1986</v>
      </c>
      <c r="AM49">
        <f t="shared" si="13"/>
        <v>0</v>
      </c>
      <c r="AO49" s="4">
        <v>1986</v>
      </c>
    </row>
    <row r="50" spans="1:41" ht="12.75">
      <c r="A50" s="4">
        <v>1987</v>
      </c>
      <c r="I50" s="4">
        <v>1987</v>
      </c>
      <c r="O50">
        <f t="shared" si="11"/>
        <v>0</v>
      </c>
      <c r="Q50" s="4">
        <v>1987</v>
      </c>
      <c r="W50">
        <f t="shared" si="12"/>
        <v>0</v>
      </c>
      <c r="Y50" s="4">
        <v>1987</v>
      </c>
      <c r="AE50">
        <f t="shared" si="10"/>
        <v>0</v>
      </c>
      <c r="AG50" s="4">
        <v>1987</v>
      </c>
      <c r="AM50">
        <f t="shared" si="13"/>
        <v>0</v>
      </c>
      <c r="AO50" s="4">
        <v>1987</v>
      </c>
    </row>
    <row r="51" spans="1:41" ht="12.75">
      <c r="A51" s="4">
        <v>1988</v>
      </c>
      <c r="B51">
        <v>3</v>
      </c>
      <c r="C51">
        <v>7</v>
      </c>
      <c r="E51">
        <v>1</v>
      </c>
      <c r="F51">
        <v>2</v>
      </c>
      <c r="G51">
        <f>SUM(B51:F51)</f>
        <v>13</v>
      </c>
      <c r="I51" s="4">
        <v>1988</v>
      </c>
      <c r="K51">
        <v>2</v>
      </c>
      <c r="O51">
        <f t="shared" si="11"/>
        <v>2</v>
      </c>
      <c r="Q51" s="4">
        <v>1988</v>
      </c>
      <c r="W51">
        <f t="shared" si="12"/>
        <v>0</v>
      </c>
      <c r="Y51" s="4">
        <v>1988</v>
      </c>
      <c r="AE51">
        <f t="shared" si="10"/>
        <v>0</v>
      </c>
      <c r="AG51" s="4">
        <v>1988</v>
      </c>
      <c r="AH51">
        <v>1</v>
      </c>
      <c r="AK51">
        <v>4</v>
      </c>
      <c r="AM51">
        <f t="shared" si="13"/>
        <v>5</v>
      </c>
      <c r="AO51" s="4">
        <v>1988</v>
      </c>
    </row>
    <row r="52" spans="1:41" ht="12.75">
      <c r="A52" s="4">
        <v>1989</v>
      </c>
      <c r="B52">
        <v>4</v>
      </c>
      <c r="C52">
        <v>4</v>
      </c>
      <c r="E52">
        <v>2</v>
      </c>
      <c r="G52">
        <f>SUM(B52:F52)</f>
        <v>10</v>
      </c>
      <c r="I52" s="4">
        <v>1989</v>
      </c>
      <c r="K52">
        <v>7</v>
      </c>
      <c r="N52">
        <v>1</v>
      </c>
      <c r="O52">
        <f t="shared" si="11"/>
        <v>8</v>
      </c>
      <c r="Q52" s="4">
        <v>1989</v>
      </c>
      <c r="W52">
        <f t="shared" si="12"/>
        <v>0</v>
      </c>
      <c r="Y52" s="4">
        <v>1989</v>
      </c>
      <c r="AE52">
        <f t="shared" si="10"/>
        <v>0</v>
      </c>
      <c r="AG52" s="4">
        <v>1989</v>
      </c>
      <c r="AK52">
        <v>2</v>
      </c>
      <c r="AM52">
        <f t="shared" si="13"/>
        <v>2</v>
      </c>
      <c r="AO52" s="4">
        <v>1989</v>
      </c>
    </row>
    <row r="53" spans="1:46" ht="12.75">
      <c r="A53" s="4">
        <v>1990</v>
      </c>
      <c r="I53" s="4">
        <v>1990</v>
      </c>
      <c r="O53">
        <f t="shared" si="11"/>
        <v>0</v>
      </c>
      <c r="Q53" s="4">
        <v>1990</v>
      </c>
      <c r="W53">
        <f t="shared" si="12"/>
        <v>0</v>
      </c>
      <c r="Y53" s="4">
        <v>1990</v>
      </c>
      <c r="AE53">
        <f t="shared" si="10"/>
        <v>0</v>
      </c>
      <c r="AG53" s="4">
        <v>1990</v>
      </c>
      <c r="AM53">
        <f t="shared" si="13"/>
        <v>0</v>
      </c>
      <c r="AO53" s="4">
        <v>1990</v>
      </c>
      <c r="AT53" s="2"/>
    </row>
    <row r="54" spans="1:41" ht="12.75">
      <c r="A54" s="4">
        <v>1991</v>
      </c>
      <c r="B54" s="32"/>
      <c r="E54" s="32"/>
      <c r="F54" s="32"/>
      <c r="I54" s="4">
        <v>1991</v>
      </c>
      <c r="J54" s="32"/>
      <c r="K54" s="32"/>
      <c r="L54" s="32"/>
      <c r="M54" s="32"/>
      <c r="N54" s="32"/>
      <c r="Q54" s="4">
        <v>1991</v>
      </c>
      <c r="W54">
        <f t="shared" si="12"/>
        <v>0</v>
      </c>
      <c r="Y54" s="4">
        <v>1991</v>
      </c>
      <c r="AE54">
        <f t="shared" si="10"/>
        <v>0</v>
      </c>
      <c r="AG54" s="4">
        <v>1991</v>
      </c>
      <c r="AO54" s="4">
        <v>1991</v>
      </c>
    </row>
    <row r="55" spans="1:41" ht="12.75">
      <c r="A55" s="4">
        <v>1992</v>
      </c>
      <c r="B55">
        <v>8</v>
      </c>
      <c r="C55">
        <v>7</v>
      </c>
      <c r="D55">
        <v>3</v>
      </c>
      <c r="E55">
        <v>3</v>
      </c>
      <c r="F55">
        <v>2</v>
      </c>
      <c r="G55">
        <f>SUM(B55:F55)</f>
        <v>23</v>
      </c>
      <c r="I55" s="4">
        <v>1992</v>
      </c>
      <c r="J55">
        <v>2</v>
      </c>
      <c r="K55">
        <v>9</v>
      </c>
      <c r="L55">
        <v>1</v>
      </c>
      <c r="M55">
        <v>1</v>
      </c>
      <c r="N55">
        <v>1</v>
      </c>
      <c r="O55">
        <f t="shared" si="11"/>
        <v>14</v>
      </c>
      <c r="Q55" s="4">
        <v>1992</v>
      </c>
      <c r="W55">
        <f t="shared" si="12"/>
        <v>0</v>
      </c>
      <c r="Y55" s="4">
        <v>1992</v>
      </c>
      <c r="AE55">
        <f t="shared" si="10"/>
        <v>0</v>
      </c>
      <c r="AG55" s="4">
        <v>1992</v>
      </c>
      <c r="AH55">
        <v>1</v>
      </c>
      <c r="AI55">
        <v>3</v>
      </c>
      <c r="AK55">
        <v>2</v>
      </c>
      <c r="AM55">
        <f t="shared" si="13"/>
        <v>6</v>
      </c>
      <c r="AO55" s="4">
        <v>1992</v>
      </c>
    </row>
    <row r="56" spans="1:41" ht="12.75">
      <c r="A56" s="4">
        <v>1993</v>
      </c>
      <c r="B56">
        <v>13</v>
      </c>
      <c r="C56">
        <v>26</v>
      </c>
      <c r="D56">
        <v>4</v>
      </c>
      <c r="E56">
        <v>5</v>
      </c>
      <c r="F56">
        <v>2</v>
      </c>
      <c r="G56">
        <f>SUM(B56:F56)</f>
        <v>50</v>
      </c>
      <c r="I56" s="4">
        <v>1993</v>
      </c>
      <c r="J56">
        <v>7</v>
      </c>
      <c r="K56">
        <v>15</v>
      </c>
      <c r="L56">
        <v>2</v>
      </c>
      <c r="M56">
        <v>9</v>
      </c>
      <c r="N56">
        <v>3</v>
      </c>
      <c r="O56">
        <f t="shared" si="11"/>
        <v>36</v>
      </c>
      <c r="Q56" s="4">
        <v>1993</v>
      </c>
      <c r="W56">
        <f t="shared" si="12"/>
        <v>0</v>
      </c>
      <c r="Y56" s="4">
        <v>1993</v>
      </c>
      <c r="AE56">
        <f t="shared" si="10"/>
        <v>0</v>
      </c>
      <c r="AG56" s="4">
        <v>1993</v>
      </c>
      <c r="AH56">
        <v>1</v>
      </c>
      <c r="AI56">
        <v>6</v>
      </c>
      <c r="AJ56">
        <v>2</v>
      </c>
      <c r="AK56">
        <v>3</v>
      </c>
      <c r="AM56">
        <f t="shared" si="13"/>
        <v>12</v>
      </c>
      <c r="AO56" s="4">
        <v>1993</v>
      </c>
    </row>
    <row r="57" spans="1:41" ht="12.75">
      <c r="A57" s="4">
        <v>1994</v>
      </c>
      <c r="B57">
        <v>6</v>
      </c>
      <c r="C57">
        <v>18</v>
      </c>
      <c r="D57">
        <v>2</v>
      </c>
      <c r="E57">
        <v>2</v>
      </c>
      <c r="F57">
        <v>4</v>
      </c>
      <c r="G57">
        <f>SUM(B57:F57)</f>
        <v>32</v>
      </c>
      <c r="I57" s="4">
        <v>1994</v>
      </c>
      <c r="J57">
        <v>9</v>
      </c>
      <c r="K57">
        <v>24</v>
      </c>
      <c r="L57">
        <v>5</v>
      </c>
      <c r="M57">
        <v>5</v>
      </c>
      <c r="N57">
        <v>1</v>
      </c>
      <c r="O57">
        <f t="shared" si="11"/>
        <v>44</v>
      </c>
      <c r="Q57" s="4">
        <v>1994</v>
      </c>
      <c r="W57">
        <f t="shared" si="12"/>
        <v>0</v>
      </c>
      <c r="Y57" s="4">
        <v>1994</v>
      </c>
      <c r="Z57">
        <v>1</v>
      </c>
      <c r="AE57">
        <f t="shared" si="10"/>
        <v>1</v>
      </c>
      <c r="AG57" s="4">
        <v>1994</v>
      </c>
      <c r="AH57">
        <v>2</v>
      </c>
      <c r="AI57">
        <v>3</v>
      </c>
      <c r="AJ57">
        <v>1</v>
      </c>
      <c r="AK57">
        <v>3</v>
      </c>
      <c r="AM57">
        <f t="shared" si="13"/>
        <v>9</v>
      </c>
      <c r="AO57" s="4">
        <v>1994</v>
      </c>
    </row>
    <row r="58" spans="1:41" ht="12.75">
      <c r="A58" s="4">
        <v>1995</v>
      </c>
      <c r="I58" s="4">
        <v>1995</v>
      </c>
      <c r="Q58" s="4">
        <v>1995</v>
      </c>
      <c r="W58">
        <f t="shared" si="12"/>
        <v>0</v>
      </c>
      <c r="Y58" s="4">
        <v>1995</v>
      </c>
      <c r="AE58">
        <f t="shared" si="10"/>
        <v>0</v>
      </c>
      <c r="AG58" s="4">
        <v>1995</v>
      </c>
      <c r="AO58" s="4">
        <v>1995</v>
      </c>
    </row>
    <row r="59" spans="1:41" ht="12.75">
      <c r="A59" s="4">
        <v>1996</v>
      </c>
      <c r="B59" s="2"/>
      <c r="C59" s="2"/>
      <c r="D59" s="2"/>
      <c r="E59" s="2"/>
      <c r="F59" s="2"/>
      <c r="I59" s="4">
        <v>1996</v>
      </c>
      <c r="Q59" s="4">
        <v>1996</v>
      </c>
      <c r="W59">
        <f t="shared" si="12"/>
        <v>0</v>
      </c>
      <c r="Y59" s="4">
        <v>1996</v>
      </c>
      <c r="AE59">
        <f t="shared" si="10"/>
        <v>0</v>
      </c>
      <c r="AG59" s="4">
        <v>1996</v>
      </c>
      <c r="AO59" s="4">
        <v>1996</v>
      </c>
    </row>
    <row r="60" spans="1:41" ht="12.75">
      <c r="A60" s="4">
        <v>1997</v>
      </c>
      <c r="B60" s="2"/>
      <c r="C60" s="2"/>
      <c r="D60" s="2"/>
      <c r="E60" s="2"/>
      <c r="F60" s="2"/>
      <c r="I60" s="4">
        <v>1997</v>
      </c>
      <c r="Q60" s="4">
        <v>1997</v>
      </c>
      <c r="W60">
        <f t="shared" si="12"/>
        <v>0</v>
      </c>
      <c r="Y60" s="4">
        <v>1997</v>
      </c>
      <c r="AE60">
        <f t="shared" si="10"/>
        <v>0</v>
      </c>
      <c r="AG60" s="4">
        <v>1997</v>
      </c>
      <c r="AO60" s="4">
        <v>1997</v>
      </c>
    </row>
    <row r="61" spans="1:41" ht="12.75">
      <c r="A61" s="4">
        <v>1998</v>
      </c>
      <c r="B61" s="2"/>
      <c r="C61" s="2"/>
      <c r="D61" s="2"/>
      <c r="E61" s="2"/>
      <c r="F61" s="2"/>
      <c r="I61" s="4">
        <v>1998</v>
      </c>
      <c r="Q61" s="4">
        <v>1998</v>
      </c>
      <c r="W61">
        <f t="shared" si="12"/>
        <v>0</v>
      </c>
      <c r="Y61" s="4">
        <v>1998</v>
      </c>
      <c r="AE61">
        <f t="shared" si="10"/>
        <v>0</v>
      </c>
      <c r="AG61" s="4">
        <v>1998</v>
      </c>
      <c r="AO61" s="4">
        <v>1998</v>
      </c>
    </row>
    <row r="62" spans="1:41" ht="12.75">
      <c r="A62" s="4">
        <v>1999</v>
      </c>
      <c r="B62" s="2"/>
      <c r="C62" s="2"/>
      <c r="D62" s="2"/>
      <c r="E62" s="2"/>
      <c r="F62" s="2"/>
      <c r="I62" s="4">
        <v>1999</v>
      </c>
      <c r="Q62" s="4">
        <v>1999</v>
      </c>
      <c r="W62">
        <f t="shared" si="12"/>
        <v>0</v>
      </c>
      <c r="Y62" s="4">
        <v>1999</v>
      </c>
      <c r="AE62">
        <f>SUM(Z62:AD62)</f>
        <v>0</v>
      </c>
      <c r="AG62" s="4">
        <v>1999</v>
      </c>
      <c r="AO62" s="4">
        <v>1999</v>
      </c>
    </row>
    <row r="63" spans="1:46" ht="12.75">
      <c r="A63" s="4" t="s">
        <v>29</v>
      </c>
      <c r="B63" s="2">
        <f>SUM(B46:B62)</f>
        <v>34</v>
      </c>
      <c r="C63" s="2">
        <f>SUM(C46:C62)</f>
        <v>62</v>
      </c>
      <c r="D63" s="2">
        <f>SUM(D46:D62)</f>
        <v>9</v>
      </c>
      <c r="E63" s="2">
        <f>SUM(E46:E62)</f>
        <v>13</v>
      </c>
      <c r="F63" s="2">
        <f>SUM(F46:F62)</f>
        <v>10</v>
      </c>
      <c r="G63">
        <f>SUM(B63:F63)</f>
        <v>128</v>
      </c>
      <c r="I63" s="4" t="s">
        <v>29</v>
      </c>
      <c r="J63" s="2">
        <f>SUM(J46:J62)</f>
        <v>18</v>
      </c>
      <c r="K63" s="2">
        <f>SUM(K46:K62)</f>
        <v>57</v>
      </c>
      <c r="L63" s="2">
        <f>SUM(L46:L62)</f>
        <v>8</v>
      </c>
      <c r="M63" s="2">
        <f>SUM(M46:M62)</f>
        <v>15</v>
      </c>
      <c r="N63" s="2">
        <f>SUM(N46:N62)</f>
        <v>6</v>
      </c>
      <c r="O63">
        <f>SUM(J63:N63)</f>
        <v>104</v>
      </c>
      <c r="Q63" s="4" t="s">
        <v>29</v>
      </c>
      <c r="W63">
        <f>SUM(R63:V63)</f>
        <v>0</v>
      </c>
      <c r="Y63" s="4" t="s">
        <v>29</v>
      </c>
      <c r="Z63" s="2">
        <f>SUM(Z46:Z62)</f>
        <v>1</v>
      </c>
      <c r="AA63" s="2">
        <f>SUM(AA46:AA62)</f>
        <v>0</v>
      </c>
      <c r="AB63" s="2">
        <f>SUM(AB46:AB62)</f>
        <v>0</v>
      </c>
      <c r="AC63" s="2">
        <f>SUM(AC46:AC62)</f>
        <v>0</v>
      </c>
      <c r="AD63" s="2">
        <f>SUM(AD46:AD62)</f>
        <v>0</v>
      </c>
      <c r="AE63">
        <f>SUM(Z63:AD63)</f>
        <v>1</v>
      </c>
      <c r="AG63" s="4" t="s">
        <v>29</v>
      </c>
      <c r="AH63" s="2">
        <f>SUM(AH46:AH62)</f>
        <v>5</v>
      </c>
      <c r="AI63" s="2">
        <f>SUM(AI46:AI62)</f>
        <v>12</v>
      </c>
      <c r="AJ63" s="2">
        <f>SUM(AJ46:AJ62)</f>
        <v>3</v>
      </c>
      <c r="AK63" s="2">
        <f>SUM(AK46:AK62)</f>
        <v>14</v>
      </c>
      <c r="AL63" s="2">
        <f>SUM(AL46:AL62)</f>
        <v>0</v>
      </c>
      <c r="AM63">
        <f>SUM(AH63:AL63)</f>
        <v>34</v>
      </c>
      <c r="AO63" s="4" t="s">
        <v>29</v>
      </c>
      <c r="AP63" s="2"/>
      <c r="AQ63" s="2"/>
      <c r="AR63" s="2"/>
      <c r="AS63" s="2"/>
      <c r="AT63" s="2"/>
    </row>
    <row r="64" spans="9:41" ht="12.75">
      <c r="I64" s="4"/>
      <c r="Q64" s="4"/>
      <c r="Y64" s="4"/>
      <c r="AG64" s="4"/>
      <c r="AO64" s="4"/>
    </row>
    <row r="65" spans="1:41" ht="12.75">
      <c r="A65" s="4" t="s">
        <v>27</v>
      </c>
      <c r="I65" s="4" t="s">
        <v>28</v>
      </c>
      <c r="Q65" s="4" t="s">
        <v>44</v>
      </c>
      <c r="Y65" s="4" t="s">
        <v>45</v>
      </c>
      <c r="AG65" s="4" t="s">
        <v>42</v>
      </c>
      <c r="AO65" s="4" t="s">
        <v>43</v>
      </c>
    </row>
    <row r="66" spans="1:47" ht="12.75">
      <c r="A66" s="4" t="s">
        <v>25</v>
      </c>
      <c r="B66" s="12" t="s">
        <v>16</v>
      </c>
      <c r="C66" s="12" t="s">
        <v>21</v>
      </c>
      <c r="D66" s="12" t="s">
        <v>22</v>
      </c>
      <c r="E66" s="12" t="s">
        <v>17</v>
      </c>
      <c r="F66" s="12" t="s">
        <v>20</v>
      </c>
      <c r="G66" s="12" t="s">
        <v>29</v>
      </c>
      <c r="I66" s="4" t="s">
        <v>25</v>
      </c>
      <c r="J66" s="12" t="s">
        <v>16</v>
      </c>
      <c r="K66" s="12" t="s">
        <v>21</v>
      </c>
      <c r="L66" s="12" t="s">
        <v>22</v>
      </c>
      <c r="M66" s="12" t="s">
        <v>17</v>
      </c>
      <c r="N66" s="12" t="s">
        <v>20</v>
      </c>
      <c r="O66" s="12" t="s">
        <v>29</v>
      </c>
      <c r="Q66" s="4" t="s">
        <v>25</v>
      </c>
      <c r="R66" s="12" t="s">
        <v>16</v>
      </c>
      <c r="S66" s="12" t="s">
        <v>21</v>
      </c>
      <c r="T66" s="12" t="s">
        <v>22</v>
      </c>
      <c r="U66" s="12" t="s">
        <v>17</v>
      </c>
      <c r="V66" s="12" t="s">
        <v>20</v>
      </c>
      <c r="W66" s="12" t="s">
        <v>29</v>
      </c>
      <c r="Y66" s="4" t="s">
        <v>25</v>
      </c>
      <c r="Z66" s="12" t="s">
        <v>16</v>
      </c>
      <c r="AA66" s="12" t="s">
        <v>21</v>
      </c>
      <c r="AB66" s="12" t="s">
        <v>22</v>
      </c>
      <c r="AC66" s="12" t="s">
        <v>17</v>
      </c>
      <c r="AD66" s="12" t="s">
        <v>20</v>
      </c>
      <c r="AE66" s="12" t="s">
        <v>29</v>
      </c>
      <c r="AG66" s="4" t="s">
        <v>25</v>
      </c>
      <c r="AH66" s="12" t="s">
        <v>16</v>
      </c>
      <c r="AI66" s="12" t="s">
        <v>21</v>
      </c>
      <c r="AJ66" s="12" t="s">
        <v>22</v>
      </c>
      <c r="AK66" s="12" t="s">
        <v>17</v>
      </c>
      <c r="AL66" s="12" t="s">
        <v>20</v>
      </c>
      <c r="AM66" s="12" t="s">
        <v>29</v>
      </c>
      <c r="AO66" s="4" t="s">
        <v>25</v>
      </c>
      <c r="AP66" s="12" t="s">
        <v>16</v>
      </c>
      <c r="AQ66" s="12" t="s">
        <v>21</v>
      </c>
      <c r="AR66" s="12" t="s">
        <v>22</v>
      </c>
      <c r="AS66" s="12" t="s">
        <v>17</v>
      </c>
      <c r="AT66" s="12" t="s">
        <v>20</v>
      </c>
      <c r="AU66" s="12" t="s">
        <v>29</v>
      </c>
    </row>
    <row r="67" spans="1:41" ht="12.75">
      <c r="A67" s="4">
        <v>1983</v>
      </c>
      <c r="B67">
        <f aca="true" t="shared" si="14" ref="B67:G67">B46+B25</f>
        <v>56</v>
      </c>
      <c r="C67">
        <f t="shared" si="14"/>
        <v>150</v>
      </c>
      <c r="D67">
        <f t="shared" si="14"/>
        <v>14</v>
      </c>
      <c r="E67">
        <f t="shared" si="14"/>
        <v>11</v>
      </c>
      <c r="F67">
        <f t="shared" si="14"/>
        <v>10</v>
      </c>
      <c r="G67">
        <f t="shared" si="14"/>
        <v>241</v>
      </c>
      <c r="I67" s="4">
        <v>1983</v>
      </c>
      <c r="J67">
        <f aca="true" t="shared" si="15" ref="J67:O67">J46+J25</f>
        <v>31</v>
      </c>
      <c r="K67">
        <f t="shared" si="15"/>
        <v>75</v>
      </c>
      <c r="L67">
        <f t="shared" si="15"/>
        <v>5</v>
      </c>
      <c r="M67">
        <f t="shared" si="15"/>
        <v>4</v>
      </c>
      <c r="N67">
        <f t="shared" si="15"/>
        <v>5</v>
      </c>
      <c r="O67">
        <f t="shared" si="15"/>
        <v>120</v>
      </c>
      <c r="Q67" s="4">
        <v>1983</v>
      </c>
      <c r="R67">
        <f aca="true" t="shared" si="16" ref="R67:W67">R46+R25</f>
        <v>0</v>
      </c>
      <c r="S67">
        <f t="shared" si="16"/>
        <v>0</v>
      </c>
      <c r="T67">
        <f t="shared" si="16"/>
        <v>0</v>
      </c>
      <c r="U67">
        <f t="shared" si="16"/>
        <v>0</v>
      </c>
      <c r="V67">
        <f t="shared" si="16"/>
        <v>0</v>
      </c>
      <c r="W67">
        <f t="shared" si="16"/>
        <v>0</v>
      </c>
      <c r="Y67" s="4">
        <v>1983</v>
      </c>
      <c r="Z67">
        <f aca="true" t="shared" si="17" ref="Z67:AE67">Z46+Z25</f>
        <v>0</v>
      </c>
      <c r="AA67">
        <f t="shared" si="17"/>
        <v>0</v>
      </c>
      <c r="AB67">
        <f t="shared" si="17"/>
        <v>0</v>
      </c>
      <c r="AC67">
        <f t="shared" si="17"/>
        <v>0</v>
      </c>
      <c r="AD67">
        <f t="shared" si="17"/>
        <v>0</v>
      </c>
      <c r="AE67">
        <f t="shared" si="17"/>
        <v>0</v>
      </c>
      <c r="AG67" s="4">
        <v>1983</v>
      </c>
      <c r="AH67">
        <f aca="true" t="shared" si="18" ref="AH67:AM67">AH46+AH25</f>
        <v>7</v>
      </c>
      <c r="AI67">
        <f t="shared" si="18"/>
        <v>9</v>
      </c>
      <c r="AJ67">
        <f t="shared" si="18"/>
        <v>1</v>
      </c>
      <c r="AK67">
        <f t="shared" si="18"/>
        <v>4</v>
      </c>
      <c r="AL67">
        <f t="shared" si="18"/>
        <v>0</v>
      </c>
      <c r="AM67">
        <f t="shared" si="18"/>
        <v>21</v>
      </c>
      <c r="AO67" s="4">
        <v>1983</v>
      </c>
    </row>
    <row r="68" spans="1:41" ht="12.75">
      <c r="A68" s="4">
        <v>1984</v>
      </c>
      <c r="B68">
        <f aca="true" t="shared" si="19" ref="B68:G83">B47+B26</f>
        <v>81</v>
      </c>
      <c r="C68">
        <f t="shared" si="19"/>
        <v>183</v>
      </c>
      <c r="D68">
        <f t="shared" si="19"/>
        <v>12</v>
      </c>
      <c r="E68">
        <f t="shared" si="19"/>
        <v>16</v>
      </c>
      <c r="F68">
        <f t="shared" si="19"/>
        <v>21</v>
      </c>
      <c r="G68">
        <f t="shared" si="19"/>
        <v>313</v>
      </c>
      <c r="I68" s="4">
        <v>1984</v>
      </c>
      <c r="J68">
        <f aca="true" t="shared" si="20" ref="J68:O68">J47+J26</f>
        <v>34</v>
      </c>
      <c r="K68">
        <f t="shared" si="20"/>
        <v>94</v>
      </c>
      <c r="L68">
        <f t="shared" si="20"/>
        <v>7</v>
      </c>
      <c r="M68">
        <f t="shared" si="20"/>
        <v>8</v>
      </c>
      <c r="N68">
        <f t="shared" si="20"/>
        <v>8</v>
      </c>
      <c r="O68">
        <f t="shared" si="20"/>
        <v>151</v>
      </c>
      <c r="Q68" s="4">
        <v>1984</v>
      </c>
      <c r="R68">
        <f aca="true" t="shared" si="21" ref="R68:W68">R47+R26</f>
        <v>1</v>
      </c>
      <c r="S68">
        <f t="shared" si="21"/>
        <v>0</v>
      </c>
      <c r="T68">
        <f t="shared" si="21"/>
        <v>0</v>
      </c>
      <c r="U68">
        <f t="shared" si="21"/>
        <v>0</v>
      </c>
      <c r="V68">
        <f t="shared" si="21"/>
        <v>0</v>
      </c>
      <c r="W68">
        <f t="shared" si="21"/>
        <v>1</v>
      </c>
      <c r="Y68" s="4">
        <v>1984</v>
      </c>
      <c r="Z68">
        <f aca="true" t="shared" si="22" ref="Z68:AE68">Z47+Z26</f>
        <v>1</v>
      </c>
      <c r="AA68">
        <f t="shared" si="22"/>
        <v>0</v>
      </c>
      <c r="AB68">
        <f t="shared" si="22"/>
        <v>0</v>
      </c>
      <c r="AC68">
        <f t="shared" si="22"/>
        <v>0</v>
      </c>
      <c r="AD68">
        <f t="shared" si="22"/>
        <v>0</v>
      </c>
      <c r="AE68">
        <f t="shared" si="22"/>
        <v>1</v>
      </c>
      <c r="AG68" s="4">
        <v>1984</v>
      </c>
      <c r="AH68">
        <f aca="true" t="shared" si="23" ref="AH68:AM68">AH47+AH26</f>
        <v>8</v>
      </c>
      <c r="AI68">
        <f t="shared" si="23"/>
        <v>23</v>
      </c>
      <c r="AJ68">
        <f t="shared" si="23"/>
        <v>0</v>
      </c>
      <c r="AK68">
        <f t="shared" si="23"/>
        <v>12</v>
      </c>
      <c r="AL68">
        <f t="shared" si="23"/>
        <v>5</v>
      </c>
      <c r="AM68">
        <f t="shared" si="23"/>
        <v>48</v>
      </c>
      <c r="AO68" s="4">
        <v>1984</v>
      </c>
    </row>
    <row r="69" spans="1:41" ht="12.75">
      <c r="A69" s="4">
        <v>1985</v>
      </c>
      <c r="B69">
        <f t="shared" si="19"/>
        <v>91</v>
      </c>
      <c r="C69">
        <f t="shared" si="19"/>
        <v>271</v>
      </c>
      <c r="D69">
        <f t="shared" si="19"/>
        <v>18</v>
      </c>
      <c r="E69">
        <f t="shared" si="19"/>
        <v>16</v>
      </c>
      <c r="F69">
        <f t="shared" si="19"/>
        <v>37</v>
      </c>
      <c r="G69">
        <f t="shared" si="19"/>
        <v>433</v>
      </c>
      <c r="I69" s="4">
        <v>1985</v>
      </c>
      <c r="J69">
        <f aca="true" t="shared" si="24" ref="J69:O69">J48+J27</f>
        <v>56</v>
      </c>
      <c r="K69">
        <f t="shared" si="24"/>
        <v>108</v>
      </c>
      <c r="L69">
        <f t="shared" si="24"/>
        <v>14</v>
      </c>
      <c r="M69">
        <f t="shared" si="24"/>
        <v>9</v>
      </c>
      <c r="N69">
        <f t="shared" si="24"/>
        <v>11</v>
      </c>
      <c r="O69">
        <f t="shared" si="24"/>
        <v>198</v>
      </c>
      <c r="Q69" s="4">
        <v>1985</v>
      </c>
      <c r="R69">
        <f aca="true" t="shared" si="25" ref="R69:W69">R48+R27</f>
        <v>0</v>
      </c>
      <c r="S69">
        <f t="shared" si="25"/>
        <v>0</v>
      </c>
      <c r="T69">
        <f t="shared" si="25"/>
        <v>0</v>
      </c>
      <c r="U69">
        <f t="shared" si="25"/>
        <v>0</v>
      </c>
      <c r="V69">
        <f t="shared" si="25"/>
        <v>0</v>
      </c>
      <c r="W69">
        <f t="shared" si="25"/>
        <v>0</v>
      </c>
      <c r="Y69" s="4">
        <v>1985</v>
      </c>
      <c r="Z69">
        <f aca="true" t="shared" si="26" ref="Z69:AE69">Z48+Z27</f>
        <v>0</v>
      </c>
      <c r="AA69">
        <f t="shared" si="26"/>
        <v>0</v>
      </c>
      <c r="AB69">
        <f t="shared" si="26"/>
        <v>0</v>
      </c>
      <c r="AC69">
        <f t="shared" si="26"/>
        <v>0</v>
      </c>
      <c r="AD69">
        <f t="shared" si="26"/>
        <v>0</v>
      </c>
      <c r="AE69">
        <f t="shared" si="26"/>
        <v>0</v>
      </c>
      <c r="AG69" s="4">
        <v>1985</v>
      </c>
      <c r="AH69">
        <f aca="true" t="shared" si="27" ref="AH69:AM69">AH48+AH27</f>
        <v>17</v>
      </c>
      <c r="AI69">
        <f t="shared" si="27"/>
        <v>19</v>
      </c>
      <c r="AJ69">
        <f t="shared" si="27"/>
        <v>1</v>
      </c>
      <c r="AK69">
        <f t="shared" si="27"/>
        <v>14</v>
      </c>
      <c r="AL69">
        <f t="shared" si="27"/>
        <v>4</v>
      </c>
      <c r="AM69">
        <f t="shared" si="27"/>
        <v>55</v>
      </c>
      <c r="AO69" s="4">
        <v>1985</v>
      </c>
    </row>
    <row r="70" spans="1:41" ht="12.75">
      <c r="A70" s="4">
        <v>1986</v>
      </c>
      <c r="B70">
        <f t="shared" si="19"/>
        <v>113</v>
      </c>
      <c r="C70">
        <f t="shared" si="19"/>
        <v>331</v>
      </c>
      <c r="D70">
        <f t="shared" si="19"/>
        <v>12</v>
      </c>
      <c r="E70">
        <f t="shared" si="19"/>
        <v>22</v>
      </c>
      <c r="F70">
        <f t="shared" si="19"/>
        <v>38</v>
      </c>
      <c r="G70">
        <f t="shared" si="19"/>
        <v>516</v>
      </c>
      <c r="I70" s="4">
        <v>1986</v>
      </c>
      <c r="J70">
        <f aca="true" t="shared" si="28" ref="J70:O70">J49+J28</f>
        <v>45</v>
      </c>
      <c r="K70">
        <f t="shared" si="28"/>
        <v>176</v>
      </c>
      <c r="L70">
        <f t="shared" si="28"/>
        <v>11</v>
      </c>
      <c r="M70">
        <f t="shared" si="28"/>
        <v>11</v>
      </c>
      <c r="N70">
        <f t="shared" si="28"/>
        <v>7</v>
      </c>
      <c r="O70">
        <f t="shared" si="28"/>
        <v>250</v>
      </c>
      <c r="Q70" s="4">
        <v>1986</v>
      </c>
      <c r="R70">
        <f aca="true" t="shared" si="29" ref="R70:W70">R49+R28</f>
        <v>0</v>
      </c>
      <c r="S70">
        <f t="shared" si="29"/>
        <v>4</v>
      </c>
      <c r="T70">
        <f t="shared" si="29"/>
        <v>0</v>
      </c>
      <c r="U70">
        <f t="shared" si="29"/>
        <v>0</v>
      </c>
      <c r="V70">
        <f t="shared" si="29"/>
        <v>0</v>
      </c>
      <c r="W70">
        <f t="shared" si="29"/>
        <v>4</v>
      </c>
      <c r="Y70" s="4">
        <v>1986</v>
      </c>
      <c r="Z70">
        <f aca="true" t="shared" si="30" ref="Z70:AE70">Z49+Z28</f>
        <v>0</v>
      </c>
      <c r="AA70">
        <f t="shared" si="30"/>
        <v>0</v>
      </c>
      <c r="AB70">
        <f t="shared" si="30"/>
        <v>0</v>
      </c>
      <c r="AC70">
        <f t="shared" si="30"/>
        <v>0</v>
      </c>
      <c r="AD70">
        <f t="shared" si="30"/>
        <v>0</v>
      </c>
      <c r="AE70">
        <f t="shared" si="30"/>
        <v>0</v>
      </c>
      <c r="AG70" s="4">
        <v>1986</v>
      </c>
      <c r="AH70">
        <f aca="true" t="shared" si="31" ref="AH70:AM70">AH49+AH28</f>
        <v>18</v>
      </c>
      <c r="AI70">
        <f t="shared" si="31"/>
        <v>29</v>
      </c>
      <c r="AJ70">
        <f t="shared" si="31"/>
        <v>2</v>
      </c>
      <c r="AK70">
        <f t="shared" si="31"/>
        <v>20</v>
      </c>
      <c r="AL70">
        <f t="shared" si="31"/>
        <v>2</v>
      </c>
      <c r="AM70">
        <f t="shared" si="31"/>
        <v>71</v>
      </c>
      <c r="AO70" s="4">
        <v>1986</v>
      </c>
    </row>
    <row r="71" spans="1:41" ht="12.75">
      <c r="A71" s="4">
        <v>1987</v>
      </c>
      <c r="B71">
        <f t="shared" si="19"/>
        <v>123</v>
      </c>
      <c r="C71">
        <f t="shared" si="19"/>
        <v>354</v>
      </c>
      <c r="D71">
        <f t="shared" si="19"/>
        <v>14</v>
      </c>
      <c r="E71">
        <f t="shared" si="19"/>
        <v>19</v>
      </c>
      <c r="F71">
        <f t="shared" si="19"/>
        <v>42</v>
      </c>
      <c r="G71">
        <f t="shared" si="19"/>
        <v>552</v>
      </c>
      <c r="I71" s="4">
        <v>1987</v>
      </c>
      <c r="J71">
        <f aca="true" t="shared" si="32" ref="J71:O71">J50+J29</f>
        <v>60</v>
      </c>
      <c r="K71">
        <f t="shared" si="32"/>
        <v>183</v>
      </c>
      <c r="L71">
        <f t="shared" si="32"/>
        <v>9</v>
      </c>
      <c r="M71">
        <f t="shared" si="32"/>
        <v>32</v>
      </c>
      <c r="N71">
        <f t="shared" si="32"/>
        <v>10</v>
      </c>
      <c r="O71">
        <f t="shared" si="32"/>
        <v>294</v>
      </c>
      <c r="Q71" s="4">
        <v>1987</v>
      </c>
      <c r="R71">
        <f aca="true" t="shared" si="33" ref="R71:W71">R50+R29</f>
        <v>1</v>
      </c>
      <c r="S71">
        <f t="shared" si="33"/>
        <v>0</v>
      </c>
      <c r="T71">
        <f t="shared" si="33"/>
        <v>0</v>
      </c>
      <c r="U71">
        <f t="shared" si="33"/>
        <v>0</v>
      </c>
      <c r="V71">
        <f t="shared" si="33"/>
        <v>0</v>
      </c>
      <c r="W71">
        <f t="shared" si="33"/>
        <v>1</v>
      </c>
      <c r="Y71" s="4">
        <v>1987</v>
      </c>
      <c r="Z71">
        <f aca="true" t="shared" si="34" ref="Z71:AE71">Z50+Z29</f>
        <v>0</v>
      </c>
      <c r="AA71">
        <f t="shared" si="34"/>
        <v>0</v>
      </c>
      <c r="AB71">
        <f t="shared" si="34"/>
        <v>0</v>
      </c>
      <c r="AC71">
        <f t="shared" si="34"/>
        <v>1</v>
      </c>
      <c r="AD71">
        <f t="shared" si="34"/>
        <v>0</v>
      </c>
      <c r="AE71">
        <f t="shared" si="34"/>
        <v>1</v>
      </c>
      <c r="AG71" s="4">
        <v>1987</v>
      </c>
      <c r="AH71">
        <f aca="true" t="shared" si="35" ref="AH71:AM71">AH50+AH29</f>
        <v>15</v>
      </c>
      <c r="AI71">
        <f t="shared" si="35"/>
        <v>45</v>
      </c>
      <c r="AJ71">
        <f t="shared" si="35"/>
        <v>0</v>
      </c>
      <c r="AK71">
        <f t="shared" si="35"/>
        <v>52</v>
      </c>
      <c r="AL71">
        <f t="shared" si="35"/>
        <v>4</v>
      </c>
      <c r="AM71">
        <f t="shared" si="35"/>
        <v>116</v>
      </c>
      <c r="AO71" s="4">
        <v>1987</v>
      </c>
    </row>
    <row r="72" spans="1:41" ht="12.75">
      <c r="A72" s="4">
        <v>1988</v>
      </c>
      <c r="B72">
        <f t="shared" si="19"/>
        <v>159</v>
      </c>
      <c r="C72">
        <f t="shared" si="19"/>
        <v>391</v>
      </c>
      <c r="D72">
        <f t="shared" si="19"/>
        <v>31</v>
      </c>
      <c r="E72">
        <f t="shared" si="19"/>
        <v>32</v>
      </c>
      <c r="F72">
        <f t="shared" si="19"/>
        <v>54</v>
      </c>
      <c r="G72">
        <f t="shared" si="19"/>
        <v>667</v>
      </c>
      <c r="I72" s="4">
        <v>1988</v>
      </c>
      <c r="J72">
        <f aca="true" t="shared" si="36" ref="J72:O72">J51+J30</f>
        <v>71</v>
      </c>
      <c r="K72">
        <f t="shared" si="36"/>
        <v>245</v>
      </c>
      <c r="L72">
        <f t="shared" si="36"/>
        <v>13</v>
      </c>
      <c r="M72">
        <f t="shared" si="36"/>
        <v>29</v>
      </c>
      <c r="N72">
        <f t="shared" si="36"/>
        <v>13</v>
      </c>
      <c r="O72">
        <f t="shared" si="36"/>
        <v>371</v>
      </c>
      <c r="Q72" s="4">
        <v>1988</v>
      </c>
      <c r="R72">
        <f aca="true" t="shared" si="37" ref="R72:W72">R51+R30</f>
        <v>1</v>
      </c>
      <c r="S72">
        <f t="shared" si="37"/>
        <v>1</v>
      </c>
      <c r="T72">
        <f t="shared" si="37"/>
        <v>0</v>
      </c>
      <c r="U72">
        <f t="shared" si="37"/>
        <v>1</v>
      </c>
      <c r="V72">
        <f t="shared" si="37"/>
        <v>0</v>
      </c>
      <c r="W72">
        <f t="shared" si="37"/>
        <v>3</v>
      </c>
      <c r="Y72" s="4">
        <v>1988</v>
      </c>
      <c r="Z72">
        <f aca="true" t="shared" si="38" ref="Z72:AE72">Z51+Z30</f>
        <v>0</v>
      </c>
      <c r="AA72">
        <f t="shared" si="38"/>
        <v>0</v>
      </c>
      <c r="AB72">
        <f t="shared" si="38"/>
        <v>0</v>
      </c>
      <c r="AC72">
        <f t="shared" si="38"/>
        <v>1</v>
      </c>
      <c r="AD72">
        <f t="shared" si="38"/>
        <v>0</v>
      </c>
      <c r="AE72">
        <f t="shared" si="38"/>
        <v>1</v>
      </c>
      <c r="AG72" s="4">
        <v>1988</v>
      </c>
      <c r="AH72">
        <f aca="true" t="shared" si="39" ref="AH72:AM72">AH51+AH30</f>
        <v>20</v>
      </c>
      <c r="AI72">
        <f t="shared" si="39"/>
        <v>47</v>
      </c>
      <c r="AJ72">
        <f t="shared" si="39"/>
        <v>2</v>
      </c>
      <c r="AK72">
        <f t="shared" si="39"/>
        <v>78</v>
      </c>
      <c r="AL72">
        <f t="shared" si="39"/>
        <v>7</v>
      </c>
      <c r="AM72">
        <f t="shared" si="39"/>
        <v>154</v>
      </c>
      <c r="AO72" s="4">
        <v>1988</v>
      </c>
    </row>
    <row r="73" spans="1:41" ht="12.75">
      <c r="A73" s="4">
        <v>1989</v>
      </c>
      <c r="B73">
        <f t="shared" si="19"/>
        <v>130</v>
      </c>
      <c r="C73">
        <f t="shared" si="19"/>
        <v>317</v>
      </c>
      <c r="D73">
        <f t="shared" si="19"/>
        <v>29</v>
      </c>
      <c r="E73">
        <f t="shared" si="19"/>
        <v>35</v>
      </c>
      <c r="F73">
        <f t="shared" si="19"/>
        <v>33</v>
      </c>
      <c r="G73">
        <f t="shared" si="19"/>
        <v>544</v>
      </c>
      <c r="I73" s="4">
        <v>1989</v>
      </c>
      <c r="J73">
        <f aca="true" t="shared" si="40" ref="J73:O73">J52+J31</f>
        <v>81</v>
      </c>
      <c r="K73">
        <f t="shared" si="40"/>
        <v>198</v>
      </c>
      <c r="L73">
        <f t="shared" si="40"/>
        <v>13</v>
      </c>
      <c r="M73">
        <f t="shared" si="40"/>
        <v>37</v>
      </c>
      <c r="N73">
        <f t="shared" si="40"/>
        <v>13</v>
      </c>
      <c r="O73">
        <f t="shared" si="40"/>
        <v>342</v>
      </c>
      <c r="Q73" s="4">
        <v>1989</v>
      </c>
      <c r="R73">
        <f aca="true" t="shared" si="41" ref="R73:W73">R52+R31</f>
        <v>0</v>
      </c>
      <c r="S73">
        <f t="shared" si="41"/>
        <v>2</v>
      </c>
      <c r="T73">
        <f t="shared" si="41"/>
        <v>0</v>
      </c>
      <c r="U73">
        <f t="shared" si="41"/>
        <v>1</v>
      </c>
      <c r="V73">
        <f t="shared" si="41"/>
        <v>0</v>
      </c>
      <c r="W73">
        <f t="shared" si="41"/>
        <v>3</v>
      </c>
      <c r="Y73" s="4">
        <v>1989</v>
      </c>
      <c r="Z73">
        <f aca="true" t="shared" si="42" ref="Z73:AE73">Z52+Z31</f>
        <v>0</v>
      </c>
      <c r="AA73">
        <f t="shared" si="42"/>
        <v>0</v>
      </c>
      <c r="AB73">
        <f t="shared" si="42"/>
        <v>0</v>
      </c>
      <c r="AC73">
        <f t="shared" si="42"/>
        <v>0</v>
      </c>
      <c r="AD73">
        <f t="shared" si="42"/>
        <v>0</v>
      </c>
      <c r="AE73">
        <f t="shared" si="42"/>
        <v>0</v>
      </c>
      <c r="AG73" s="4">
        <v>1989</v>
      </c>
      <c r="AH73">
        <f aca="true" t="shared" si="43" ref="AH73:AM73">AH52+AH31</f>
        <v>22</v>
      </c>
      <c r="AI73">
        <f t="shared" si="43"/>
        <v>46</v>
      </c>
      <c r="AJ73">
        <f t="shared" si="43"/>
        <v>6</v>
      </c>
      <c r="AK73">
        <f t="shared" si="43"/>
        <v>65</v>
      </c>
      <c r="AL73">
        <f t="shared" si="43"/>
        <v>7</v>
      </c>
      <c r="AM73">
        <f t="shared" si="43"/>
        <v>146</v>
      </c>
      <c r="AO73" s="4">
        <v>1989</v>
      </c>
    </row>
    <row r="74" spans="1:46" ht="12.75">
      <c r="A74" s="4">
        <v>1990</v>
      </c>
      <c r="B74">
        <f t="shared" si="19"/>
        <v>101</v>
      </c>
      <c r="C74">
        <f t="shared" si="19"/>
        <v>271</v>
      </c>
      <c r="D74">
        <f t="shared" si="19"/>
        <v>29</v>
      </c>
      <c r="E74">
        <f t="shared" si="19"/>
        <v>36</v>
      </c>
      <c r="F74">
        <f t="shared" si="19"/>
        <v>22</v>
      </c>
      <c r="G74">
        <f t="shared" si="19"/>
        <v>459</v>
      </c>
      <c r="I74" s="4">
        <v>1990</v>
      </c>
      <c r="J74">
        <f aca="true" t="shared" si="44" ref="J74:O74">J53+J32</f>
        <v>42</v>
      </c>
      <c r="K74">
        <f t="shared" si="44"/>
        <v>129</v>
      </c>
      <c r="L74">
        <f t="shared" si="44"/>
        <v>9</v>
      </c>
      <c r="M74">
        <f t="shared" si="44"/>
        <v>23</v>
      </c>
      <c r="N74">
        <f t="shared" si="44"/>
        <v>11</v>
      </c>
      <c r="O74">
        <f t="shared" si="44"/>
        <v>214</v>
      </c>
      <c r="Q74" s="4">
        <v>1990</v>
      </c>
      <c r="R74">
        <f aca="true" t="shared" si="45" ref="R74:W74">R53+R32</f>
        <v>1</v>
      </c>
      <c r="S74">
        <f t="shared" si="45"/>
        <v>1</v>
      </c>
      <c r="T74">
        <f t="shared" si="45"/>
        <v>0</v>
      </c>
      <c r="U74">
        <f t="shared" si="45"/>
        <v>0</v>
      </c>
      <c r="V74">
        <f t="shared" si="45"/>
        <v>0</v>
      </c>
      <c r="W74">
        <f t="shared" si="45"/>
        <v>2</v>
      </c>
      <c r="Y74" s="4">
        <v>1990</v>
      </c>
      <c r="Z74">
        <f aca="true" t="shared" si="46" ref="Z74:AE74">Z53+Z32</f>
        <v>0</v>
      </c>
      <c r="AA74">
        <f t="shared" si="46"/>
        <v>0</v>
      </c>
      <c r="AB74">
        <f t="shared" si="46"/>
        <v>0</v>
      </c>
      <c r="AC74">
        <f t="shared" si="46"/>
        <v>1</v>
      </c>
      <c r="AD74">
        <f t="shared" si="46"/>
        <v>0</v>
      </c>
      <c r="AE74">
        <f t="shared" si="46"/>
        <v>1</v>
      </c>
      <c r="AG74" s="4">
        <v>1990</v>
      </c>
      <c r="AH74">
        <f aca="true" t="shared" si="47" ref="AH74:AM74">AH53+AH32</f>
        <v>18</v>
      </c>
      <c r="AI74">
        <f t="shared" si="47"/>
        <v>42</v>
      </c>
      <c r="AJ74">
        <f t="shared" si="47"/>
        <v>5</v>
      </c>
      <c r="AK74">
        <f t="shared" si="47"/>
        <v>54</v>
      </c>
      <c r="AL74">
        <f t="shared" si="47"/>
        <v>4</v>
      </c>
      <c r="AM74">
        <f t="shared" si="47"/>
        <v>123</v>
      </c>
      <c r="AO74" s="4">
        <v>1990</v>
      </c>
      <c r="AT74" s="2"/>
    </row>
    <row r="75" spans="1:41" ht="12.75">
      <c r="A75" s="4">
        <v>1991</v>
      </c>
      <c r="B75">
        <f t="shared" si="19"/>
        <v>0</v>
      </c>
      <c r="C75">
        <f t="shared" si="19"/>
        <v>0</v>
      </c>
      <c r="D75">
        <f t="shared" si="19"/>
        <v>0</v>
      </c>
      <c r="E75">
        <f t="shared" si="19"/>
        <v>0</v>
      </c>
      <c r="F75">
        <f t="shared" si="19"/>
        <v>0</v>
      </c>
      <c r="I75" s="4">
        <v>1991</v>
      </c>
      <c r="Q75" s="4">
        <v>1991</v>
      </c>
      <c r="Y75" s="4">
        <v>1991</v>
      </c>
      <c r="AG75" s="4">
        <v>1991</v>
      </c>
      <c r="AH75">
        <f>AH54+AH33</f>
        <v>0</v>
      </c>
      <c r="AI75">
        <f>AI54+AI33</f>
        <v>0</v>
      </c>
      <c r="AJ75">
        <f>AJ54+AJ33</f>
        <v>0</v>
      </c>
      <c r="AK75">
        <f>AK54+AK33</f>
        <v>0</v>
      </c>
      <c r="AL75">
        <f>AL54+AL33</f>
        <v>0</v>
      </c>
      <c r="AO75" s="4">
        <v>1991</v>
      </c>
    </row>
    <row r="76" spans="1:41" ht="12.75">
      <c r="A76" s="4">
        <v>1992</v>
      </c>
      <c r="B76">
        <f t="shared" si="19"/>
        <v>104</v>
      </c>
      <c r="C76">
        <f t="shared" si="19"/>
        <v>232</v>
      </c>
      <c r="D76">
        <f t="shared" si="19"/>
        <v>19</v>
      </c>
      <c r="E76">
        <f t="shared" si="19"/>
        <v>48</v>
      </c>
      <c r="F76">
        <f t="shared" si="19"/>
        <v>26</v>
      </c>
      <c r="G76">
        <f t="shared" si="19"/>
        <v>429</v>
      </c>
      <c r="I76" s="4">
        <v>1992</v>
      </c>
      <c r="J76">
        <f aca="true" t="shared" si="48" ref="J76:O76">J55+J34</f>
        <v>49</v>
      </c>
      <c r="K76">
        <f t="shared" si="48"/>
        <v>130</v>
      </c>
      <c r="L76">
        <f t="shared" si="48"/>
        <v>6</v>
      </c>
      <c r="M76">
        <f t="shared" si="48"/>
        <v>51</v>
      </c>
      <c r="N76">
        <f t="shared" si="48"/>
        <v>14</v>
      </c>
      <c r="O76">
        <f t="shared" si="48"/>
        <v>250</v>
      </c>
      <c r="Q76" s="4">
        <v>1992</v>
      </c>
      <c r="R76">
        <f aca="true" t="shared" si="49" ref="R76:W76">R55+R34</f>
        <v>1</v>
      </c>
      <c r="S76">
        <f t="shared" si="49"/>
        <v>1</v>
      </c>
      <c r="T76">
        <f t="shared" si="49"/>
        <v>0</v>
      </c>
      <c r="U76">
        <f t="shared" si="49"/>
        <v>2</v>
      </c>
      <c r="V76">
        <f t="shared" si="49"/>
        <v>0</v>
      </c>
      <c r="W76">
        <f t="shared" si="49"/>
        <v>4</v>
      </c>
      <c r="Y76" s="4">
        <v>1992</v>
      </c>
      <c r="Z76">
        <f aca="true" t="shared" si="50" ref="Z76:AE76">Z55+Z34</f>
        <v>2</v>
      </c>
      <c r="AA76">
        <f t="shared" si="50"/>
        <v>0</v>
      </c>
      <c r="AB76">
        <f t="shared" si="50"/>
        <v>0</v>
      </c>
      <c r="AC76">
        <f t="shared" si="50"/>
        <v>0</v>
      </c>
      <c r="AD76">
        <f t="shared" si="50"/>
        <v>0</v>
      </c>
      <c r="AE76">
        <f t="shared" si="50"/>
        <v>2</v>
      </c>
      <c r="AG76" s="4">
        <v>1992</v>
      </c>
      <c r="AH76">
        <f aca="true" t="shared" si="51" ref="AH76:AM76">AH55+AH34</f>
        <v>17</v>
      </c>
      <c r="AI76">
        <f t="shared" si="51"/>
        <v>44</v>
      </c>
      <c r="AJ76">
        <f t="shared" si="51"/>
        <v>4</v>
      </c>
      <c r="AK76">
        <f t="shared" si="51"/>
        <v>69</v>
      </c>
      <c r="AL76">
        <f t="shared" si="51"/>
        <v>8</v>
      </c>
      <c r="AM76">
        <f t="shared" si="51"/>
        <v>142</v>
      </c>
      <c r="AO76" s="4">
        <v>1992</v>
      </c>
    </row>
    <row r="77" spans="1:41" ht="12.75">
      <c r="A77" s="4">
        <v>1993</v>
      </c>
      <c r="B77">
        <f t="shared" si="19"/>
        <v>128</v>
      </c>
      <c r="C77">
        <f t="shared" si="19"/>
        <v>264</v>
      </c>
      <c r="D77">
        <f t="shared" si="19"/>
        <v>30</v>
      </c>
      <c r="E77">
        <f t="shared" si="19"/>
        <v>79</v>
      </c>
      <c r="F77">
        <f t="shared" si="19"/>
        <v>36</v>
      </c>
      <c r="G77">
        <f t="shared" si="19"/>
        <v>537</v>
      </c>
      <c r="I77" s="4">
        <v>1993</v>
      </c>
      <c r="J77">
        <f aca="true" t="shared" si="52" ref="J77:O77">J56+J35</f>
        <v>90</v>
      </c>
      <c r="K77">
        <f t="shared" si="52"/>
        <v>178</v>
      </c>
      <c r="L77">
        <f t="shared" si="52"/>
        <v>6</v>
      </c>
      <c r="M77">
        <f t="shared" si="52"/>
        <v>83</v>
      </c>
      <c r="N77">
        <f t="shared" si="52"/>
        <v>30</v>
      </c>
      <c r="O77">
        <f t="shared" si="52"/>
        <v>387</v>
      </c>
      <c r="Q77" s="4">
        <v>1993</v>
      </c>
      <c r="R77">
        <f aca="true" t="shared" si="53" ref="R77:W77">R56+R35</f>
        <v>0</v>
      </c>
      <c r="S77">
        <f t="shared" si="53"/>
        <v>1</v>
      </c>
      <c r="T77">
        <f t="shared" si="53"/>
        <v>0</v>
      </c>
      <c r="U77">
        <f t="shared" si="53"/>
        <v>0</v>
      </c>
      <c r="V77">
        <f t="shared" si="53"/>
        <v>0</v>
      </c>
      <c r="W77">
        <f t="shared" si="53"/>
        <v>1</v>
      </c>
      <c r="Y77" s="4">
        <v>1993</v>
      </c>
      <c r="Z77">
        <f aca="true" t="shared" si="54" ref="Z77:AE77">Z56+Z35</f>
        <v>0</v>
      </c>
      <c r="AA77">
        <f t="shared" si="54"/>
        <v>1</v>
      </c>
      <c r="AB77">
        <f t="shared" si="54"/>
        <v>0</v>
      </c>
      <c r="AC77">
        <f t="shared" si="54"/>
        <v>1</v>
      </c>
      <c r="AD77">
        <f t="shared" si="54"/>
        <v>0</v>
      </c>
      <c r="AE77">
        <f t="shared" si="54"/>
        <v>2</v>
      </c>
      <c r="AG77" s="4">
        <v>1993</v>
      </c>
      <c r="AH77">
        <f aca="true" t="shared" si="55" ref="AH77:AM77">AH56+AH35</f>
        <v>23</v>
      </c>
      <c r="AI77">
        <f t="shared" si="55"/>
        <v>53</v>
      </c>
      <c r="AJ77">
        <f t="shared" si="55"/>
        <v>4</v>
      </c>
      <c r="AK77">
        <f t="shared" si="55"/>
        <v>108</v>
      </c>
      <c r="AL77">
        <f t="shared" si="55"/>
        <v>8</v>
      </c>
      <c r="AM77">
        <f t="shared" si="55"/>
        <v>196</v>
      </c>
      <c r="AO77" s="4">
        <v>1993</v>
      </c>
    </row>
    <row r="78" spans="1:41" ht="12.75">
      <c r="A78" s="4">
        <v>1994</v>
      </c>
      <c r="B78">
        <f t="shared" si="19"/>
        <v>103</v>
      </c>
      <c r="C78">
        <f t="shared" si="19"/>
        <v>253</v>
      </c>
      <c r="D78">
        <f t="shared" si="19"/>
        <v>22</v>
      </c>
      <c r="E78">
        <f t="shared" si="19"/>
        <v>70</v>
      </c>
      <c r="F78">
        <f t="shared" si="19"/>
        <v>42</v>
      </c>
      <c r="G78">
        <f t="shared" si="19"/>
        <v>490</v>
      </c>
      <c r="I78" s="4">
        <v>1994</v>
      </c>
      <c r="J78">
        <f aca="true" t="shared" si="56" ref="J78:O78">J57+J36</f>
        <v>76</v>
      </c>
      <c r="K78">
        <f t="shared" si="56"/>
        <v>155</v>
      </c>
      <c r="L78">
        <f t="shared" si="56"/>
        <v>13</v>
      </c>
      <c r="M78">
        <f t="shared" si="56"/>
        <v>93</v>
      </c>
      <c r="N78">
        <f t="shared" si="56"/>
        <v>13</v>
      </c>
      <c r="O78">
        <f t="shared" si="56"/>
        <v>350</v>
      </c>
      <c r="Q78" s="4">
        <v>1994</v>
      </c>
      <c r="R78">
        <f aca="true" t="shared" si="57" ref="R78:W78">R57+R36</f>
        <v>0</v>
      </c>
      <c r="S78">
        <f t="shared" si="57"/>
        <v>4</v>
      </c>
      <c r="T78">
        <f t="shared" si="57"/>
        <v>0</v>
      </c>
      <c r="U78">
        <f t="shared" si="57"/>
        <v>0</v>
      </c>
      <c r="V78">
        <f t="shared" si="57"/>
        <v>0</v>
      </c>
      <c r="W78">
        <f t="shared" si="57"/>
        <v>4</v>
      </c>
      <c r="Y78" s="4">
        <v>1994</v>
      </c>
      <c r="Z78">
        <f aca="true" t="shared" si="58" ref="Z78:AE78">Z57+Z36</f>
        <v>4</v>
      </c>
      <c r="AA78">
        <f t="shared" si="58"/>
        <v>2</v>
      </c>
      <c r="AB78">
        <f t="shared" si="58"/>
        <v>0</v>
      </c>
      <c r="AC78">
        <f t="shared" si="58"/>
        <v>2</v>
      </c>
      <c r="AD78">
        <f t="shared" si="58"/>
        <v>0</v>
      </c>
      <c r="AE78">
        <f t="shared" si="58"/>
        <v>8</v>
      </c>
      <c r="AG78" s="4">
        <v>1994</v>
      </c>
      <c r="AH78">
        <f aca="true" t="shared" si="59" ref="AH78:AM78">AH57+AH36</f>
        <v>27</v>
      </c>
      <c r="AI78">
        <f t="shared" si="59"/>
        <v>59</v>
      </c>
      <c r="AJ78">
        <f t="shared" si="59"/>
        <v>8</v>
      </c>
      <c r="AK78">
        <f t="shared" si="59"/>
        <v>110</v>
      </c>
      <c r="AL78">
        <f t="shared" si="59"/>
        <v>4</v>
      </c>
      <c r="AM78">
        <f t="shared" si="59"/>
        <v>208</v>
      </c>
      <c r="AO78" s="4">
        <v>1994</v>
      </c>
    </row>
    <row r="79" spans="1:41" ht="12.75">
      <c r="A79" s="4">
        <v>1995</v>
      </c>
      <c r="B79">
        <f t="shared" si="19"/>
        <v>0</v>
      </c>
      <c r="C79">
        <f t="shared" si="19"/>
        <v>0</v>
      </c>
      <c r="D79">
        <f t="shared" si="19"/>
        <v>0</v>
      </c>
      <c r="E79">
        <f t="shared" si="19"/>
        <v>0</v>
      </c>
      <c r="F79">
        <f t="shared" si="19"/>
        <v>0</v>
      </c>
      <c r="I79" s="4">
        <v>1995</v>
      </c>
      <c r="Q79" s="4">
        <v>1995</v>
      </c>
      <c r="Y79" s="4">
        <v>1995</v>
      </c>
      <c r="Z79">
        <f aca="true" t="shared" si="60" ref="Z79:AE79">Z58+Z37</f>
        <v>0</v>
      </c>
      <c r="AA79">
        <f t="shared" si="60"/>
        <v>0</v>
      </c>
      <c r="AB79">
        <f t="shared" si="60"/>
        <v>0</v>
      </c>
      <c r="AC79">
        <f t="shared" si="60"/>
        <v>0</v>
      </c>
      <c r="AD79">
        <f t="shared" si="60"/>
        <v>0</v>
      </c>
      <c r="AE79">
        <f t="shared" si="60"/>
        <v>0</v>
      </c>
      <c r="AG79" s="4">
        <v>1995</v>
      </c>
      <c r="AO79" s="4">
        <v>1995</v>
      </c>
    </row>
    <row r="80" spans="1:41" ht="12.75">
      <c r="A80" s="4">
        <v>1996</v>
      </c>
      <c r="B80">
        <f t="shared" si="19"/>
        <v>0</v>
      </c>
      <c r="C80">
        <f t="shared" si="19"/>
        <v>0</v>
      </c>
      <c r="D80">
        <f t="shared" si="19"/>
        <v>0</v>
      </c>
      <c r="E80">
        <f t="shared" si="19"/>
        <v>0</v>
      </c>
      <c r="F80">
        <f t="shared" si="19"/>
        <v>0</v>
      </c>
      <c r="I80" s="4">
        <v>1996</v>
      </c>
      <c r="Q80" s="4">
        <v>1996</v>
      </c>
      <c r="Y80" s="4">
        <v>1996</v>
      </c>
      <c r="AG80" s="4">
        <v>1996</v>
      </c>
      <c r="AO80" s="4">
        <v>1996</v>
      </c>
    </row>
    <row r="81" spans="1:41" ht="12.75">
      <c r="A81" s="4">
        <v>1997</v>
      </c>
      <c r="B81">
        <f t="shared" si="19"/>
        <v>0</v>
      </c>
      <c r="C81">
        <f t="shared" si="19"/>
        <v>0</v>
      </c>
      <c r="D81">
        <f t="shared" si="19"/>
        <v>0</v>
      </c>
      <c r="E81">
        <f t="shared" si="19"/>
        <v>0</v>
      </c>
      <c r="F81">
        <f t="shared" si="19"/>
        <v>0</v>
      </c>
      <c r="I81" s="4">
        <v>1997</v>
      </c>
      <c r="Q81" s="4">
        <v>1997</v>
      </c>
      <c r="Y81" s="4">
        <v>1997</v>
      </c>
      <c r="AG81" s="4">
        <v>1997</v>
      </c>
      <c r="AO81" s="4">
        <v>1997</v>
      </c>
    </row>
    <row r="82" spans="1:41" ht="12.75">
      <c r="A82" s="4">
        <v>1998</v>
      </c>
      <c r="B82">
        <f t="shared" si="19"/>
        <v>0</v>
      </c>
      <c r="C82">
        <f t="shared" si="19"/>
        <v>0</v>
      </c>
      <c r="D82">
        <f t="shared" si="19"/>
        <v>0</v>
      </c>
      <c r="E82">
        <f t="shared" si="19"/>
        <v>0</v>
      </c>
      <c r="F82">
        <f t="shared" si="19"/>
        <v>0</v>
      </c>
      <c r="I82" s="4">
        <v>1998</v>
      </c>
      <c r="Q82" s="4">
        <v>1998</v>
      </c>
      <c r="Y82" s="4">
        <v>1998</v>
      </c>
      <c r="AG82" s="4">
        <v>1998</v>
      </c>
      <c r="AO82" s="4">
        <v>1998</v>
      </c>
    </row>
    <row r="83" spans="1:41" ht="12.75">
      <c r="A83" s="4">
        <v>1999</v>
      </c>
      <c r="B83">
        <f t="shared" si="19"/>
        <v>0</v>
      </c>
      <c r="C83">
        <f t="shared" si="19"/>
        <v>0</v>
      </c>
      <c r="D83">
        <f t="shared" si="19"/>
        <v>0</v>
      </c>
      <c r="E83">
        <f t="shared" si="19"/>
        <v>0</v>
      </c>
      <c r="F83">
        <f t="shared" si="19"/>
        <v>0</v>
      </c>
      <c r="I83" s="4">
        <v>1999</v>
      </c>
      <c r="Q83" s="4">
        <v>1999</v>
      </c>
      <c r="Y83" s="4">
        <v>1999</v>
      </c>
      <c r="AG83" s="4">
        <v>1999</v>
      </c>
      <c r="AO83" s="4">
        <v>1999</v>
      </c>
    </row>
    <row r="84" spans="1:46" ht="12.75">
      <c r="A84" s="4" t="s">
        <v>29</v>
      </c>
      <c r="B84" s="2">
        <f>SUM(B67:B83)</f>
        <v>1189</v>
      </c>
      <c r="C84" s="2">
        <f>SUM(C67:C83)</f>
        <v>3017</v>
      </c>
      <c r="D84" s="2">
        <f>SUM(D67:D83)</f>
        <v>230</v>
      </c>
      <c r="E84" s="2">
        <f>SUM(E67:E83)</f>
        <v>384</v>
      </c>
      <c r="F84" s="2">
        <f>SUM(F67:F83)</f>
        <v>361</v>
      </c>
      <c r="G84">
        <f>SUM(B84:F84)</f>
        <v>5181</v>
      </c>
      <c r="I84" s="4" t="s">
        <v>29</v>
      </c>
      <c r="J84" s="2">
        <f>SUM(J67:J83)</f>
        <v>635</v>
      </c>
      <c r="K84" s="2">
        <f>SUM(K67:K83)</f>
        <v>1671</v>
      </c>
      <c r="L84" s="2">
        <f>SUM(L67:L83)</f>
        <v>106</v>
      </c>
      <c r="M84" s="2">
        <f>SUM(M67:M83)</f>
        <v>380</v>
      </c>
      <c r="N84" s="2">
        <f>SUM(N67:N83)</f>
        <v>135</v>
      </c>
      <c r="O84">
        <f>SUM(J84:N84)</f>
        <v>2927</v>
      </c>
      <c r="Q84" s="4" t="s">
        <v>29</v>
      </c>
      <c r="R84" s="2">
        <f>SUM(R67:R83)</f>
        <v>5</v>
      </c>
      <c r="S84" s="2">
        <f>SUM(S67:S83)</f>
        <v>14</v>
      </c>
      <c r="T84" s="2">
        <f>SUM(T67:T83)</f>
        <v>0</v>
      </c>
      <c r="U84" s="2">
        <f>SUM(U67:U83)</f>
        <v>4</v>
      </c>
      <c r="V84" s="2">
        <f>SUM(V67:V83)</f>
        <v>0</v>
      </c>
      <c r="W84">
        <f>SUM(R84:V84)</f>
        <v>23</v>
      </c>
      <c r="Y84" s="4" t="s">
        <v>29</v>
      </c>
      <c r="Z84" s="2">
        <f>SUM(Z67:Z83)</f>
        <v>7</v>
      </c>
      <c r="AA84" s="2">
        <f>SUM(AA67:AA83)</f>
        <v>3</v>
      </c>
      <c r="AB84" s="2">
        <f>SUM(AB67:AB83)</f>
        <v>0</v>
      </c>
      <c r="AC84" s="2">
        <f>SUM(AC67:AC83)</f>
        <v>6</v>
      </c>
      <c r="AD84" s="2">
        <f>SUM(AD67:AD83)</f>
        <v>0</v>
      </c>
      <c r="AE84">
        <f>SUM(Z84:AD84)</f>
        <v>16</v>
      </c>
      <c r="AG84" s="4" t="s">
        <v>29</v>
      </c>
      <c r="AH84" s="2">
        <f>SUM(AH67:AH83)</f>
        <v>192</v>
      </c>
      <c r="AI84" s="2">
        <f>SUM(AI67:AI83)</f>
        <v>416</v>
      </c>
      <c r="AJ84" s="2">
        <f>SUM(AJ67:AJ83)</f>
        <v>33</v>
      </c>
      <c r="AK84" s="2">
        <f>SUM(AK67:AK83)</f>
        <v>586</v>
      </c>
      <c r="AL84" s="2">
        <f>SUM(AL67:AL83)</f>
        <v>53</v>
      </c>
      <c r="AM84">
        <f>SUM(AH84:AL84)</f>
        <v>1280</v>
      </c>
      <c r="AO84" s="4" t="s">
        <v>29</v>
      </c>
      <c r="AP84" s="2"/>
      <c r="AQ84" s="2"/>
      <c r="AR84" s="2"/>
      <c r="AS84" s="2"/>
      <c r="AT84" s="2"/>
    </row>
    <row r="85" spans="9:41" ht="12.75">
      <c r="I85" s="4"/>
      <c r="Q85" s="4"/>
      <c r="Y85" s="4"/>
      <c r="AG85" s="4"/>
      <c r="AO85" s="4"/>
    </row>
    <row r="86" spans="1:41" ht="12.75">
      <c r="A86" s="4" t="s">
        <v>27</v>
      </c>
      <c r="I86" s="4" t="s">
        <v>28</v>
      </c>
      <c r="Q86" s="4" t="s">
        <v>44</v>
      </c>
      <c r="Y86" s="4" t="s">
        <v>45</v>
      </c>
      <c r="AG86" s="4" t="s">
        <v>42</v>
      </c>
      <c r="AO86" s="4" t="s">
        <v>43</v>
      </c>
    </row>
    <row r="87" spans="1:47" ht="12.75">
      <c r="A87" s="4" t="s">
        <v>38</v>
      </c>
      <c r="B87" s="12" t="s">
        <v>16</v>
      </c>
      <c r="C87" s="12" t="s">
        <v>21</v>
      </c>
      <c r="D87" s="12" t="s">
        <v>22</v>
      </c>
      <c r="E87" s="12" t="s">
        <v>17</v>
      </c>
      <c r="F87" s="12" t="s">
        <v>20</v>
      </c>
      <c r="G87" s="12" t="s">
        <v>29</v>
      </c>
      <c r="I87" s="4" t="s">
        <v>38</v>
      </c>
      <c r="J87" s="12" t="s">
        <v>16</v>
      </c>
      <c r="K87" s="12" t="s">
        <v>21</v>
      </c>
      <c r="L87" s="12" t="s">
        <v>22</v>
      </c>
      <c r="M87" s="12" t="s">
        <v>17</v>
      </c>
      <c r="N87" s="12" t="s">
        <v>20</v>
      </c>
      <c r="O87" s="12" t="s">
        <v>29</v>
      </c>
      <c r="Q87" s="4" t="s">
        <v>38</v>
      </c>
      <c r="R87" s="12" t="s">
        <v>16</v>
      </c>
      <c r="S87" s="12" t="s">
        <v>21</v>
      </c>
      <c r="T87" s="12" t="s">
        <v>22</v>
      </c>
      <c r="U87" s="12" t="s">
        <v>17</v>
      </c>
      <c r="V87" s="12" t="s">
        <v>20</v>
      </c>
      <c r="W87" s="12" t="s">
        <v>29</v>
      </c>
      <c r="Y87" s="4" t="s">
        <v>38</v>
      </c>
      <c r="Z87" s="12" t="s">
        <v>16</v>
      </c>
      <c r="AA87" s="12" t="s">
        <v>21</v>
      </c>
      <c r="AB87" s="12" t="s">
        <v>22</v>
      </c>
      <c r="AC87" s="12" t="s">
        <v>17</v>
      </c>
      <c r="AD87" s="12" t="s">
        <v>20</v>
      </c>
      <c r="AE87" s="12" t="s">
        <v>29</v>
      </c>
      <c r="AG87" s="4" t="s">
        <v>38</v>
      </c>
      <c r="AH87" s="12" t="s">
        <v>16</v>
      </c>
      <c r="AI87" s="12" t="s">
        <v>21</v>
      </c>
      <c r="AJ87" s="12" t="s">
        <v>22</v>
      </c>
      <c r="AK87" s="12" t="s">
        <v>17</v>
      </c>
      <c r="AL87" s="12" t="s">
        <v>20</v>
      </c>
      <c r="AM87" s="12" t="s">
        <v>29</v>
      </c>
      <c r="AO87" s="4" t="s">
        <v>38</v>
      </c>
      <c r="AP87" s="12" t="s">
        <v>16</v>
      </c>
      <c r="AQ87" s="12" t="s">
        <v>21</v>
      </c>
      <c r="AR87" s="12" t="s">
        <v>22</v>
      </c>
      <c r="AS87" s="12" t="s">
        <v>17</v>
      </c>
      <c r="AT87" s="12" t="s">
        <v>20</v>
      </c>
      <c r="AU87" s="12" t="s">
        <v>29</v>
      </c>
    </row>
    <row r="88" spans="1:41" ht="12.75">
      <c r="A88" s="4">
        <v>1983</v>
      </c>
      <c r="B88">
        <v>168</v>
      </c>
      <c r="C88">
        <v>241</v>
      </c>
      <c r="D88">
        <v>20</v>
      </c>
      <c r="E88">
        <v>5</v>
      </c>
      <c r="F88">
        <v>26</v>
      </c>
      <c r="G88">
        <f>SUM(B88:F88)</f>
        <v>460</v>
      </c>
      <c r="I88" s="4">
        <v>1983</v>
      </c>
      <c r="J88">
        <v>50</v>
      </c>
      <c r="K88">
        <v>96</v>
      </c>
      <c r="L88">
        <v>3</v>
      </c>
      <c r="M88">
        <v>6</v>
      </c>
      <c r="N88">
        <v>9</v>
      </c>
      <c r="O88">
        <f>SUM(J88:N88)</f>
        <v>164</v>
      </c>
      <c r="Q88" s="4">
        <v>1983</v>
      </c>
      <c r="S88">
        <v>1</v>
      </c>
      <c r="W88">
        <f>SUM(R88:V88)</f>
        <v>1</v>
      </c>
      <c r="Y88" s="4">
        <v>1983</v>
      </c>
      <c r="AA88">
        <v>1</v>
      </c>
      <c r="AE88">
        <f>SUM(Z88:AD88)</f>
        <v>1</v>
      </c>
      <c r="AG88" s="4">
        <v>1983</v>
      </c>
      <c r="AH88">
        <v>15</v>
      </c>
      <c r="AI88">
        <v>20</v>
      </c>
      <c r="AJ88">
        <v>2</v>
      </c>
      <c r="AK88">
        <v>4</v>
      </c>
      <c r="AL88">
        <v>3</v>
      </c>
      <c r="AM88">
        <f>SUM(AH88:AL88)</f>
        <v>44</v>
      </c>
      <c r="AO88" s="4">
        <v>1983</v>
      </c>
    </row>
    <row r="89" spans="1:41" ht="12.75">
      <c r="A89" s="4">
        <v>1984</v>
      </c>
      <c r="B89">
        <v>137</v>
      </c>
      <c r="C89">
        <v>213</v>
      </c>
      <c r="D89">
        <v>44</v>
      </c>
      <c r="E89">
        <v>14</v>
      </c>
      <c r="F89">
        <v>81</v>
      </c>
      <c r="G89">
        <f aca="true" t="shared" si="61" ref="G89:G99">SUM(B89:F89)</f>
        <v>489</v>
      </c>
      <c r="I89" s="4">
        <v>1984</v>
      </c>
      <c r="J89">
        <v>48</v>
      </c>
      <c r="K89">
        <v>70</v>
      </c>
      <c r="L89">
        <v>4</v>
      </c>
      <c r="M89">
        <v>10</v>
      </c>
      <c r="N89">
        <v>10</v>
      </c>
      <c r="O89">
        <f aca="true" t="shared" si="62" ref="O89:O99">SUM(J89:N89)</f>
        <v>142</v>
      </c>
      <c r="Q89" s="4">
        <v>1984</v>
      </c>
      <c r="S89">
        <v>1</v>
      </c>
      <c r="V89">
        <v>1</v>
      </c>
      <c r="W89">
        <f aca="true" t="shared" si="63" ref="W89:W104">SUM(R89:V89)</f>
        <v>2</v>
      </c>
      <c r="Y89" s="4">
        <v>1984</v>
      </c>
      <c r="AE89">
        <f aca="true" t="shared" si="64" ref="AE89:AE104">SUM(Z89:AD89)</f>
        <v>0</v>
      </c>
      <c r="AG89" s="4">
        <v>1984</v>
      </c>
      <c r="AH89">
        <v>9</v>
      </c>
      <c r="AI89">
        <v>18</v>
      </c>
      <c r="AJ89">
        <v>2</v>
      </c>
      <c r="AK89">
        <v>5</v>
      </c>
      <c r="AL89">
        <v>3</v>
      </c>
      <c r="AM89">
        <f aca="true" t="shared" si="65" ref="AM89:AM100">SUM(AH89:AL89)</f>
        <v>37</v>
      </c>
      <c r="AO89" s="4">
        <v>1984</v>
      </c>
    </row>
    <row r="90" spans="1:41" ht="12.75">
      <c r="A90" s="4">
        <v>1985</v>
      </c>
      <c r="B90">
        <v>150</v>
      </c>
      <c r="C90">
        <v>191</v>
      </c>
      <c r="D90">
        <v>29</v>
      </c>
      <c r="E90">
        <v>23</v>
      </c>
      <c r="F90">
        <v>183</v>
      </c>
      <c r="G90">
        <f t="shared" si="61"/>
        <v>576</v>
      </c>
      <c r="I90" s="4">
        <v>1985</v>
      </c>
      <c r="J90">
        <v>50</v>
      </c>
      <c r="K90">
        <v>83</v>
      </c>
      <c r="L90">
        <v>5</v>
      </c>
      <c r="M90">
        <v>5</v>
      </c>
      <c r="N90">
        <v>7</v>
      </c>
      <c r="O90">
        <f t="shared" si="62"/>
        <v>150</v>
      </c>
      <c r="Q90" s="4">
        <v>1985</v>
      </c>
      <c r="S90">
        <v>2</v>
      </c>
      <c r="V90">
        <v>2</v>
      </c>
      <c r="W90">
        <f t="shared" si="63"/>
        <v>4</v>
      </c>
      <c r="Y90" s="4">
        <v>1985</v>
      </c>
      <c r="AE90">
        <f t="shared" si="64"/>
        <v>0</v>
      </c>
      <c r="AG90" s="4">
        <v>1985</v>
      </c>
      <c r="AH90">
        <v>9</v>
      </c>
      <c r="AI90">
        <v>25</v>
      </c>
      <c r="AK90">
        <v>10</v>
      </c>
      <c r="AL90">
        <v>11</v>
      </c>
      <c r="AM90">
        <f t="shared" si="65"/>
        <v>55</v>
      </c>
      <c r="AO90" s="4">
        <v>1985</v>
      </c>
    </row>
    <row r="91" spans="1:41" ht="12.75">
      <c r="A91" s="4">
        <v>1986</v>
      </c>
      <c r="B91">
        <v>170</v>
      </c>
      <c r="C91">
        <v>257</v>
      </c>
      <c r="D91">
        <v>12</v>
      </c>
      <c r="E91">
        <v>19</v>
      </c>
      <c r="F91">
        <v>178</v>
      </c>
      <c r="G91">
        <f t="shared" si="61"/>
        <v>636</v>
      </c>
      <c r="I91" s="4">
        <v>1986</v>
      </c>
      <c r="J91">
        <v>55</v>
      </c>
      <c r="K91">
        <v>147</v>
      </c>
      <c r="L91">
        <v>13</v>
      </c>
      <c r="M91">
        <v>13</v>
      </c>
      <c r="N91">
        <v>15</v>
      </c>
      <c r="O91">
        <f t="shared" si="62"/>
        <v>243</v>
      </c>
      <c r="Q91" s="4">
        <v>1986</v>
      </c>
      <c r="R91">
        <v>1</v>
      </c>
      <c r="S91">
        <v>1</v>
      </c>
      <c r="W91">
        <f t="shared" si="63"/>
        <v>2</v>
      </c>
      <c r="Y91" s="4">
        <v>1986</v>
      </c>
      <c r="AC91">
        <v>2</v>
      </c>
      <c r="AE91">
        <f t="shared" si="64"/>
        <v>2</v>
      </c>
      <c r="AG91" s="4">
        <v>1986</v>
      </c>
      <c r="AH91">
        <v>17</v>
      </c>
      <c r="AI91">
        <v>31</v>
      </c>
      <c r="AJ91">
        <v>1</v>
      </c>
      <c r="AK91">
        <v>23</v>
      </c>
      <c r="AL91">
        <v>4</v>
      </c>
      <c r="AM91">
        <f t="shared" si="65"/>
        <v>76</v>
      </c>
      <c r="AO91" s="4">
        <v>1986</v>
      </c>
    </row>
    <row r="92" spans="1:41" ht="12.75">
      <c r="A92" s="4">
        <v>1987</v>
      </c>
      <c r="B92">
        <v>156</v>
      </c>
      <c r="C92">
        <v>187</v>
      </c>
      <c r="D92">
        <v>22</v>
      </c>
      <c r="E92">
        <v>30</v>
      </c>
      <c r="F92">
        <v>189</v>
      </c>
      <c r="G92">
        <f t="shared" si="61"/>
        <v>584</v>
      </c>
      <c r="I92" s="4">
        <v>1987</v>
      </c>
      <c r="J92">
        <v>67</v>
      </c>
      <c r="K92">
        <v>84</v>
      </c>
      <c r="L92">
        <v>6</v>
      </c>
      <c r="M92">
        <v>9</v>
      </c>
      <c r="N92">
        <v>12</v>
      </c>
      <c r="O92">
        <f t="shared" si="62"/>
        <v>178</v>
      </c>
      <c r="Q92" s="4">
        <v>1987</v>
      </c>
      <c r="S92">
        <v>1</v>
      </c>
      <c r="W92">
        <f t="shared" si="63"/>
        <v>1</v>
      </c>
      <c r="Y92" s="4">
        <v>1987</v>
      </c>
      <c r="AC92">
        <v>1</v>
      </c>
      <c r="AD92">
        <v>1</v>
      </c>
      <c r="AE92">
        <f t="shared" si="64"/>
        <v>2</v>
      </c>
      <c r="AG92" s="4">
        <v>1987</v>
      </c>
      <c r="AH92">
        <v>16</v>
      </c>
      <c r="AI92">
        <v>20</v>
      </c>
      <c r="AK92">
        <v>29</v>
      </c>
      <c r="AL92">
        <v>5</v>
      </c>
      <c r="AM92">
        <f t="shared" si="65"/>
        <v>70</v>
      </c>
      <c r="AO92" s="4">
        <v>1987</v>
      </c>
    </row>
    <row r="93" spans="1:41" ht="12.75">
      <c r="A93" s="4">
        <v>1988</v>
      </c>
      <c r="B93">
        <v>149</v>
      </c>
      <c r="C93">
        <v>168</v>
      </c>
      <c r="D93">
        <v>32</v>
      </c>
      <c r="E93">
        <v>41</v>
      </c>
      <c r="F93">
        <v>193</v>
      </c>
      <c r="G93">
        <f t="shared" si="61"/>
        <v>583</v>
      </c>
      <c r="I93" s="4">
        <v>1988</v>
      </c>
      <c r="J93">
        <v>62</v>
      </c>
      <c r="K93">
        <v>86</v>
      </c>
      <c r="L93">
        <v>9</v>
      </c>
      <c r="M93">
        <v>12</v>
      </c>
      <c r="N93">
        <v>9</v>
      </c>
      <c r="O93">
        <f t="shared" si="62"/>
        <v>178</v>
      </c>
      <c r="Q93" s="4">
        <v>1988</v>
      </c>
      <c r="R93">
        <v>3</v>
      </c>
      <c r="U93">
        <v>1</v>
      </c>
      <c r="W93">
        <f t="shared" si="63"/>
        <v>4</v>
      </c>
      <c r="Y93" s="4">
        <v>1988</v>
      </c>
      <c r="AE93">
        <f t="shared" si="64"/>
        <v>0</v>
      </c>
      <c r="AG93" s="4">
        <v>1988</v>
      </c>
      <c r="AH93">
        <v>20</v>
      </c>
      <c r="AI93">
        <v>32</v>
      </c>
      <c r="AJ93">
        <v>9</v>
      </c>
      <c r="AK93">
        <v>40</v>
      </c>
      <c r="AL93">
        <v>11</v>
      </c>
      <c r="AM93">
        <f t="shared" si="65"/>
        <v>112</v>
      </c>
      <c r="AO93" s="4">
        <v>1988</v>
      </c>
    </row>
    <row r="94" spans="1:41" ht="12.75">
      <c r="A94" s="4">
        <v>1989</v>
      </c>
      <c r="B94">
        <v>115</v>
      </c>
      <c r="C94">
        <v>163</v>
      </c>
      <c r="D94">
        <v>26</v>
      </c>
      <c r="E94">
        <v>35</v>
      </c>
      <c r="F94">
        <v>121</v>
      </c>
      <c r="G94">
        <f t="shared" si="61"/>
        <v>460</v>
      </c>
      <c r="I94" s="4">
        <v>1989</v>
      </c>
      <c r="J94">
        <v>73</v>
      </c>
      <c r="K94">
        <v>93</v>
      </c>
      <c r="L94">
        <v>5</v>
      </c>
      <c r="M94">
        <v>37</v>
      </c>
      <c r="N94">
        <v>11</v>
      </c>
      <c r="O94">
        <f t="shared" si="62"/>
        <v>219</v>
      </c>
      <c r="Q94" s="4">
        <v>1989</v>
      </c>
      <c r="S94">
        <v>1</v>
      </c>
      <c r="W94">
        <f t="shared" si="63"/>
        <v>1</v>
      </c>
      <c r="Y94" s="4">
        <v>1989</v>
      </c>
      <c r="AC94">
        <v>2</v>
      </c>
      <c r="AE94">
        <f t="shared" si="64"/>
        <v>2</v>
      </c>
      <c r="AG94" s="4">
        <v>1989</v>
      </c>
      <c r="AH94">
        <v>19</v>
      </c>
      <c r="AI94">
        <v>29</v>
      </c>
      <c r="AJ94">
        <v>6</v>
      </c>
      <c r="AK94">
        <v>58</v>
      </c>
      <c r="AL94">
        <v>3</v>
      </c>
      <c r="AM94">
        <f t="shared" si="65"/>
        <v>115</v>
      </c>
      <c r="AO94" s="4">
        <v>1989</v>
      </c>
    </row>
    <row r="95" spans="1:46" ht="12.75">
      <c r="A95" s="4">
        <v>1990</v>
      </c>
      <c r="B95">
        <v>128</v>
      </c>
      <c r="C95">
        <v>149</v>
      </c>
      <c r="D95">
        <v>12</v>
      </c>
      <c r="E95">
        <v>25</v>
      </c>
      <c r="F95">
        <v>23</v>
      </c>
      <c r="G95">
        <f t="shared" si="61"/>
        <v>337</v>
      </c>
      <c r="I95" s="4">
        <v>1990</v>
      </c>
      <c r="J95">
        <v>56</v>
      </c>
      <c r="K95">
        <v>70</v>
      </c>
      <c r="L95">
        <v>5</v>
      </c>
      <c r="M95">
        <v>13</v>
      </c>
      <c r="N95">
        <v>10</v>
      </c>
      <c r="O95">
        <f t="shared" si="62"/>
        <v>154</v>
      </c>
      <c r="Q95" s="4">
        <v>1990</v>
      </c>
      <c r="R95">
        <v>1</v>
      </c>
      <c r="S95">
        <v>1</v>
      </c>
      <c r="W95">
        <f t="shared" si="63"/>
        <v>2</v>
      </c>
      <c r="Y95" s="4">
        <v>1990</v>
      </c>
      <c r="Z95">
        <v>1</v>
      </c>
      <c r="AE95">
        <f t="shared" si="64"/>
        <v>1</v>
      </c>
      <c r="AG95" s="4">
        <v>1990</v>
      </c>
      <c r="AH95">
        <v>28</v>
      </c>
      <c r="AI95">
        <v>20</v>
      </c>
      <c r="AJ95">
        <v>1</v>
      </c>
      <c r="AK95">
        <v>44</v>
      </c>
      <c r="AL95">
        <v>6</v>
      </c>
      <c r="AM95">
        <f t="shared" si="65"/>
        <v>99</v>
      </c>
      <c r="AO95" s="4">
        <v>1990</v>
      </c>
      <c r="AT95" s="2"/>
    </row>
    <row r="96" spans="1:41" ht="12.75">
      <c r="A96" s="4">
        <v>1991</v>
      </c>
      <c r="B96" s="32"/>
      <c r="C96" s="32"/>
      <c r="I96" s="4">
        <v>1991</v>
      </c>
      <c r="Q96" s="4">
        <v>1991</v>
      </c>
      <c r="W96">
        <f t="shared" si="63"/>
        <v>0</v>
      </c>
      <c r="Y96" s="4">
        <v>1991</v>
      </c>
      <c r="AE96">
        <f t="shared" si="64"/>
        <v>0</v>
      </c>
      <c r="AG96" s="4">
        <v>1991</v>
      </c>
      <c r="AO96" s="4">
        <v>1991</v>
      </c>
    </row>
    <row r="97" spans="1:41" ht="12.75">
      <c r="A97" s="4">
        <v>1992</v>
      </c>
      <c r="B97">
        <v>100</v>
      </c>
      <c r="C97">
        <v>131</v>
      </c>
      <c r="D97">
        <v>26</v>
      </c>
      <c r="E97">
        <v>41</v>
      </c>
      <c r="F97">
        <v>123</v>
      </c>
      <c r="G97">
        <f t="shared" si="61"/>
        <v>421</v>
      </c>
      <c r="I97" s="4">
        <v>1992</v>
      </c>
      <c r="J97">
        <v>61</v>
      </c>
      <c r="K97">
        <v>95</v>
      </c>
      <c r="L97">
        <v>7</v>
      </c>
      <c r="M97">
        <v>55</v>
      </c>
      <c r="N97">
        <v>19</v>
      </c>
      <c r="O97">
        <f t="shared" si="62"/>
        <v>237</v>
      </c>
      <c r="Q97" s="4">
        <v>1992</v>
      </c>
      <c r="R97">
        <v>1</v>
      </c>
      <c r="U97">
        <v>1</v>
      </c>
      <c r="W97">
        <f t="shared" si="63"/>
        <v>2</v>
      </c>
      <c r="Y97" s="4">
        <v>1992</v>
      </c>
      <c r="Z97">
        <v>2</v>
      </c>
      <c r="AE97">
        <f t="shared" si="64"/>
        <v>2</v>
      </c>
      <c r="AG97" s="4">
        <v>1992</v>
      </c>
      <c r="AH97">
        <v>21</v>
      </c>
      <c r="AI97">
        <v>45</v>
      </c>
      <c r="AJ97">
        <v>5</v>
      </c>
      <c r="AK97">
        <v>77</v>
      </c>
      <c r="AL97">
        <v>10</v>
      </c>
      <c r="AM97">
        <f t="shared" si="65"/>
        <v>158</v>
      </c>
      <c r="AO97" s="4">
        <v>1992</v>
      </c>
    </row>
    <row r="98" spans="1:41" ht="12.75">
      <c r="A98" s="4">
        <v>1993</v>
      </c>
      <c r="B98">
        <v>142</v>
      </c>
      <c r="C98">
        <v>207</v>
      </c>
      <c r="D98">
        <v>66</v>
      </c>
      <c r="E98">
        <v>75</v>
      </c>
      <c r="F98">
        <v>172</v>
      </c>
      <c r="G98">
        <f t="shared" si="61"/>
        <v>662</v>
      </c>
      <c r="I98" s="4">
        <v>1993</v>
      </c>
      <c r="J98">
        <v>65</v>
      </c>
      <c r="K98">
        <v>85</v>
      </c>
      <c r="L98">
        <v>14</v>
      </c>
      <c r="M98">
        <v>70</v>
      </c>
      <c r="N98">
        <v>27</v>
      </c>
      <c r="O98">
        <f t="shared" si="62"/>
        <v>261</v>
      </c>
      <c r="Q98" s="4">
        <v>1993</v>
      </c>
      <c r="R98">
        <v>1</v>
      </c>
      <c r="S98">
        <v>1</v>
      </c>
      <c r="U98">
        <v>1</v>
      </c>
      <c r="W98">
        <f t="shared" si="63"/>
        <v>3</v>
      </c>
      <c r="Y98" s="4">
        <v>1993</v>
      </c>
      <c r="Z98">
        <v>2</v>
      </c>
      <c r="AD98">
        <v>1</v>
      </c>
      <c r="AE98">
        <f t="shared" si="64"/>
        <v>3</v>
      </c>
      <c r="AG98" s="4">
        <v>1993</v>
      </c>
      <c r="AH98">
        <v>41</v>
      </c>
      <c r="AI98">
        <v>66</v>
      </c>
      <c r="AJ98">
        <v>12</v>
      </c>
      <c r="AK98">
        <v>107</v>
      </c>
      <c r="AL98">
        <v>17</v>
      </c>
      <c r="AM98">
        <f t="shared" si="65"/>
        <v>243</v>
      </c>
      <c r="AO98" s="4">
        <v>1993</v>
      </c>
    </row>
    <row r="99" spans="1:41" ht="12.75">
      <c r="A99" s="4">
        <v>1994</v>
      </c>
      <c r="B99">
        <v>114</v>
      </c>
      <c r="C99">
        <v>159</v>
      </c>
      <c r="D99">
        <v>60</v>
      </c>
      <c r="E99">
        <v>58</v>
      </c>
      <c r="F99">
        <v>151</v>
      </c>
      <c r="G99">
        <f t="shared" si="61"/>
        <v>542</v>
      </c>
      <c r="I99" s="4">
        <v>1994</v>
      </c>
      <c r="J99">
        <v>32</v>
      </c>
      <c r="K99">
        <v>57</v>
      </c>
      <c r="L99">
        <v>10</v>
      </c>
      <c r="M99">
        <v>78</v>
      </c>
      <c r="N99">
        <v>14</v>
      </c>
      <c r="O99">
        <f t="shared" si="62"/>
        <v>191</v>
      </c>
      <c r="Q99" s="4">
        <v>1994</v>
      </c>
      <c r="W99">
        <f t="shared" si="63"/>
        <v>0</v>
      </c>
      <c r="Y99" s="4">
        <v>1994</v>
      </c>
      <c r="AA99">
        <v>1</v>
      </c>
      <c r="AE99">
        <f t="shared" si="64"/>
        <v>1</v>
      </c>
      <c r="AG99" s="4">
        <v>1994</v>
      </c>
      <c r="AH99">
        <v>21</v>
      </c>
      <c r="AI99">
        <v>46</v>
      </c>
      <c r="AJ99">
        <v>9</v>
      </c>
      <c r="AK99">
        <v>114</v>
      </c>
      <c r="AL99">
        <v>22</v>
      </c>
      <c r="AM99">
        <f t="shared" si="65"/>
        <v>212</v>
      </c>
      <c r="AO99" s="4">
        <v>1994</v>
      </c>
    </row>
    <row r="100" spans="1:41" ht="12.75">
      <c r="A100" s="4">
        <v>1995</v>
      </c>
      <c r="I100" s="4">
        <v>1995</v>
      </c>
      <c r="Q100" s="4">
        <v>1995</v>
      </c>
      <c r="W100">
        <f t="shared" si="63"/>
        <v>0</v>
      </c>
      <c r="Y100" s="4">
        <v>1995</v>
      </c>
      <c r="AE100">
        <f t="shared" si="64"/>
        <v>0</v>
      </c>
      <c r="AG100" s="4">
        <v>1995</v>
      </c>
      <c r="AM100">
        <f t="shared" si="65"/>
        <v>0</v>
      </c>
      <c r="AO100" s="4">
        <v>1995</v>
      </c>
    </row>
    <row r="101" spans="1:41" ht="12.75">
      <c r="A101" s="4">
        <v>1996</v>
      </c>
      <c r="B101" s="2"/>
      <c r="C101" s="2"/>
      <c r="D101" s="2"/>
      <c r="I101" s="4">
        <v>1996</v>
      </c>
      <c r="Q101" s="4">
        <v>1996</v>
      </c>
      <c r="W101">
        <f t="shared" si="63"/>
        <v>0</v>
      </c>
      <c r="Y101" s="4">
        <v>1996</v>
      </c>
      <c r="AE101">
        <f t="shared" si="64"/>
        <v>0</v>
      </c>
      <c r="AG101" s="4">
        <v>1996</v>
      </c>
      <c r="AO101" s="4">
        <v>1996</v>
      </c>
    </row>
    <row r="102" spans="1:41" ht="12.75">
      <c r="A102" s="4">
        <v>1997</v>
      </c>
      <c r="B102" s="2"/>
      <c r="C102" s="2"/>
      <c r="D102" s="2"/>
      <c r="E102" s="2"/>
      <c r="I102" s="4">
        <v>1997</v>
      </c>
      <c r="Q102" s="4">
        <v>1997</v>
      </c>
      <c r="W102">
        <f t="shared" si="63"/>
        <v>0</v>
      </c>
      <c r="Y102" s="4">
        <v>1997</v>
      </c>
      <c r="AE102">
        <f t="shared" si="64"/>
        <v>0</v>
      </c>
      <c r="AG102" s="4">
        <v>1997</v>
      </c>
      <c r="AH102">
        <v>216</v>
      </c>
      <c r="AI102">
        <v>352</v>
      </c>
      <c r="AJ102">
        <v>47</v>
      </c>
      <c r="AK102">
        <v>511</v>
      </c>
      <c r="AL102">
        <v>95</v>
      </c>
      <c r="AO102" s="4">
        <v>1997</v>
      </c>
    </row>
    <row r="103" spans="1:41" ht="12.75">
      <c r="A103" s="4">
        <v>1998</v>
      </c>
      <c r="B103" s="2"/>
      <c r="C103" s="2"/>
      <c r="D103" s="2"/>
      <c r="E103" s="2"/>
      <c r="F103" s="2"/>
      <c r="I103" s="4">
        <v>1998</v>
      </c>
      <c r="Q103" s="4">
        <v>1998</v>
      </c>
      <c r="W103">
        <f t="shared" si="63"/>
        <v>0</v>
      </c>
      <c r="Y103" s="4">
        <v>1998</v>
      </c>
      <c r="AE103">
        <f t="shared" si="64"/>
        <v>0</v>
      </c>
      <c r="AG103" s="4">
        <v>1998</v>
      </c>
      <c r="AO103" s="4">
        <v>1998</v>
      </c>
    </row>
    <row r="104" spans="1:41" ht="12.75">
      <c r="A104" s="4">
        <v>1999</v>
      </c>
      <c r="B104" s="2"/>
      <c r="C104" s="2"/>
      <c r="D104" s="2"/>
      <c r="E104" s="2"/>
      <c r="F104" s="2"/>
      <c r="I104" s="4">
        <v>1999</v>
      </c>
      <c r="Q104" s="4">
        <v>1999</v>
      </c>
      <c r="W104">
        <f t="shared" si="63"/>
        <v>0</v>
      </c>
      <c r="Y104" s="4">
        <v>1999</v>
      </c>
      <c r="AE104">
        <f t="shared" si="64"/>
        <v>0</v>
      </c>
      <c r="AG104" s="4">
        <v>1999</v>
      </c>
      <c r="AL104" s="2"/>
      <c r="AO104" s="4">
        <v>1999</v>
      </c>
    </row>
    <row r="105" spans="1:46" ht="12.75">
      <c r="A105" s="4" t="s">
        <v>29</v>
      </c>
      <c r="B105" s="2">
        <f>SUM(B88:B104)</f>
        <v>1529</v>
      </c>
      <c r="C105" s="2">
        <f>SUM(C88:C104)</f>
        <v>2066</v>
      </c>
      <c r="D105" s="2">
        <f>SUM(D88:D104)</f>
        <v>349</v>
      </c>
      <c r="E105" s="2">
        <f>SUM(E88:E104)</f>
        <v>366</v>
      </c>
      <c r="F105" s="2">
        <f>SUM(F88:F104)</f>
        <v>1440</v>
      </c>
      <c r="G105">
        <f>SUM(B105:F105)</f>
        <v>5750</v>
      </c>
      <c r="I105" s="4" t="s">
        <v>29</v>
      </c>
      <c r="J105" s="2">
        <f>SUM(J88:J104)</f>
        <v>619</v>
      </c>
      <c r="K105" s="2">
        <f>SUM(K88:K104)</f>
        <v>966</v>
      </c>
      <c r="L105" s="2">
        <f>SUM(L88:L104)</f>
        <v>81</v>
      </c>
      <c r="M105" s="2">
        <f>SUM(M88:M104)</f>
        <v>308</v>
      </c>
      <c r="N105" s="2">
        <f>SUM(N88:N104)</f>
        <v>143</v>
      </c>
      <c r="O105">
        <f>SUM(J105:N105)</f>
        <v>2117</v>
      </c>
      <c r="Q105" s="4" t="s">
        <v>29</v>
      </c>
      <c r="R105" s="2">
        <f>SUM(R88:R104)</f>
        <v>7</v>
      </c>
      <c r="S105" s="2">
        <f>SUM(S88:S104)</f>
        <v>9</v>
      </c>
      <c r="T105" s="2">
        <f>SUM(T88:T104)</f>
        <v>0</v>
      </c>
      <c r="U105" s="2">
        <f>SUM(U88:U104)</f>
        <v>3</v>
      </c>
      <c r="V105" s="2">
        <f>SUM(V88:V104)</f>
        <v>3</v>
      </c>
      <c r="W105">
        <f>SUM(R105:V105)</f>
        <v>22</v>
      </c>
      <c r="Y105" s="4" t="s">
        <v>29</v>
      </c>
      <c r="Z105" s="2">
        <f>SUM(Z88:Z104)</f>
        <v>5</v>
      </c>
      <c r="AA105" s="2">
        <f>SUM(AA88:AA104)</f>
        <v>2</v>
      </c>
      <c r="AB105" s="2">
        <f>SUM(AB88:AB104)</f>
        <v>0</v>
      </c>
      <c r="AC105" s="2">
        <f>SUM(AC88:AC104)</f>
        <v>5</v>
      </c>
      <c r="AD105" s="2">
        <f>SUM(AD88:AD104)</f>
        <v>2</v>
      </c>
      <c r="AE105">
        <f>SUM(Z105:AD105)</f>
        <v>14</v>
      </c>
      <c r="AG105" s="4" t="s">
        <v>29</v>
      </c>
      <c r="AH105" s="2">
        <f>SUM(AH88:AH104)</f>
        <v>432</v>
      </c>
      <c r="AI105" s="2">
        <f>SUM(AI88:AI104)</f>
        <v>704</v>
      </c>
      <c r="AJ105" s="2">
        <f>SUM(AJ88:AJ104)</f>
        <v>94</v>
      </c>
      <c r="AK105" s="2">
        <f>SUM(AK88:AK104)</f>
        <v>1022</v>
      </c>
      <c r="AL105" s="2">
        <f>SUM(AL88:AL104)</f>
        <v>190</v>
      </c>
      <c r="AM105">
        <f>SUM(AH105:AL105)</f>
        <v>2442</v>
      </c>
      <c r="AO105" s="4" t="s">
        <v>29</v>
      </c>
      <c r="AP105" s="2"/>
      <c r="AQ105" s="2"/>
      <c r="AR105" s="2"/>
      <c r="AS105" s="2"/>
      <c r="AT105" s="2"/>
    </row>
    <row r="106" spans="9:33" ht="12.75">
      <c r="I106" s="4"/>
      <c r="Q106" s="4"/>
      <c r="AG106" s="4"/>
    </row>
    <row r="107" spans="1:41" ht="12.75">
      <c r="A107" s="4" t="s">
        <v>27</v>
      </c>
      <c r="I107" s="4" t="s">
        <v>28</v>
      </c>
      <c r="Q107" s="4" t="s">
        <v>44</v>
      </c>
      <c r="Y107" s="4" t="s">
        <v>45</v>
      </c>
      <c r="AG107" s="4" t="s">
        <v>42</v>
      </c>
      <c r="AO107" s="4" t="s">
        <v>43</v>
      </c>
    </row>
    <row r="108" spans="1:47" ht="12.75">
      <c r="A108" s="4" t="s">
        <v>24</v>
      </c>
      <c r="B108" s="12" t="s">
        <v>16</v>
      </c>
      <c r="C108" s="12" t="s">
        <v>21</v>
      </c>
      <c r="D108" s="12" t="s">
        <v>22</v>
      </c>
      <c r="E108" s="12" t="s">
        <v>17</v>
      </c>
      <c r="F108" s="12" t="s">
        <v>20</v>
      </c>
      <c r="G108" s="12" t="s">
        <v>29</v>
      </c>
      <c r="I108" s="4" t="s">
        <v>24</v>
      </c>
      <c r="J108" s="12" t="s">
        <v>16</v>
      </c>
      <c r="K108" s="12" t="s">
        <v>21</v>
      </c>
      <c r="L108" s="12" t="s">
        <v>22</v>
      </c>
      <c r="M108" s="12" t="s">
        <v>17</v>
      </c>
      <c r="N108" s="12" t="s">
        <v>20</v>
      </c>
      <c r="O108" s="12" t="s">
        <v>29</v>
      </c>
      <c r="Q108" s="4" t="s">
        <v>24</v>
      </c>
      <c r="R108" s="12" t="s">
        <v>16</v>
      </c>
      <c r="S108" s="12" t="s">
        <v>21</v>
      </c>
      <c r="T108" s="12" t="s">
        <v>22</v>
      </c>
      <c r="U108" s="12" t="s">
        <v>17</v>
      </c>
      <c r="V108" s="12" t="s">
        <v>20</v>
      </c>
      <c r="W108" s="12" t="s">
        <v>29</v>
      </c>
      <c r="Y108" s="4" t="s">
        <v>24</v>
      </c>
      <c r="Z108" s="12" t="s">
        <v>16</v>
      </c>
      <c r="AA108" s="12" t="s">
        <v>21</v>
      </c>
      <c r="AB108" s="12" t="s">
        <v>22</v>
      </c>
      <c r="AC108" s="12" t="s">
        <v>17</v>
      </c>
      <c r="AD108" s="12" t="s">
        <v>20</v>
      </c>
      <c r="AE108" s="12" t="s">
        <v>29</v>
      </c>
      <c r="AG108" s="4" t="s">
        <v>24</v>
      </c>
      <c r="AH108" s="12" t="s">
        <v>16</v>
      </c>
      <c r="AI108" s="12" t="s">
        <v>21</v>
      </c>
      <c r="AJ108" s="12" t="s">
        <v>22</v>
      </c>
      <c r="AK108" s="12" t="s">
        <v>17</v>
      </c>
      <c r="AL108" s="12" t="s">
        <v>20</v>
      </c>
      <c r="AM108" s="12" t="s">
        <v>29</v>
      </c>
      <c r="AO108" s="4" t="s">
        <v>24</v>
      </c>
      <c r="AP108" s="12" t="s">
        <v>16</v>
      </c>
      <c r="AQ108" s="12" t="s">
        <v>21</v>
      </c>
      <c r="AR108" s="12" t="s">
        <v>22</v>
      </c>
      <c r="AS108" s="12" t="s">
        <v>17</v>
      </c>
      <c r="AT108" s="12" t="s">
        <v>20</v>
      </c>
      <c r="AU108" s="12" t="s">
        <v>29</v>
      </c>
    </row>
    <row r="109" spans="1:41" ht="12.75">
      <c r="A109" s="4">
        <v>1983</v>
      </c>
      <c r="B109">
        <f aca="true" t="shared" si="66" ref="B109:G118">B88+B46+B25</f>
        <v>224</v>
      </c>
      <c r="C109">
        <f t="shared" si="66"/>
        <v>391</v>
      </c>
      <c r="D109">
        <f t="shared" si="66"/>
        <v>34</v>
      </c>
      <c r="E109">
        <f t="shared" si="66"/>
        <v>16</v>
      </c>
      <c r="F109">
        <f t="shared" si="66"/>
        <v>36</v>
      </c>
      <c r="G109">
        <f t="shared" si="66"/>
        <v>701</v>
      </c>
      <c r="I109" s="4">
        <v>1983</v>
      </c>
      <c r="J109">
        <f aca="true" t="shared" si="67" ref="J109:O118">J88+J46+J25</f>
        <v>81</v>
      </c>
      <c r="K109">
        <f t="shared" si="67"/>
        <v>171</v>
      </c>
      <c r="L109">
        <f t="shared" si="67"/>
        <v>8</v>
      </c>
      <c r="M109">
        <f t="shared" si="67"/>
        <v>10</v>
      </c>
      <c r="N109">
        <f t="shared" si="67"/>
        <v>14</v>
      </c>
      <c r="O109">
        <f t="shared" si="67"/>
        <v>284</v>
      </c>
      <c r="Q109" s="4">
        <v>1983</v>
      </c>
      <c r="R109">
        <f aca="true" t="shared" si="68" ref="R109:W118">R88+R46+R25</f>
        <v>0</v>
      </c>
      <c r="S109">
        <f t="shared" si="68"/>
        <v>1</v>
      </c>
      <c r="T109">
        <f t="shared" si="68"/>
        <v>0</v>
      </c>
      <c r="U109">
        <f t="shared" si="68"/>
        <v>0</v>
      </c>
      <c r="V109">
        <f t="shared" si="68"/>
        <v>0</v>
      </c>
      <c r="W109">
        <f t="shared" si="68"/>
        <v>1</v>
      </c>
      <c r="Y109" s="4">
        <v>1983</v>
      </c>
      <c r="Z109">
        <f aca="true" t="shared" si="69" ref="Z109:AE118">Z88+Z46+Z25</f>
        <v>0</v>
      </c>
      <c r="AA109">
        <f t="shared" si="69"/>
        <v>1</v>
      </c>
      <c r="AB109">
        <f t="shared" si="69"/>
        <v>0</v>
      </c>
      <c r="AC109">
        <f t="shared" si="69"/>
        <v>0</v>
      </c>
      <c r="AD109">
        <f t="shared" si="69"/>
        <v>0</v>
      </c>
      <c r="AE109">
        <f t="shared" si="69"/>
        <v>1</v>
      </c>
      <c r="AG109" s="4">
        <v>1983</v>
      </c>
      <c r="AH109">
        <f aca="true" t="shared" si="70" ref="AH109:AM118">AH88+AH46+AH25</f>
        <v>22</v>
      </c>
      <c r="AI109">
        <f t="shared" si="70"/>
        <v>29</v>
      </c>
      <c r="AJ109">
        <f t="shared" si="70"/>
        <v>3</v>
      </c>
      <c r="AK109">
        <f t="shared" si="70"/>
        <v>8</v>
      </c>
      <c r="AL109">
        <f t="shared" si="70"/>
        <v>3</v>
      </c>
      <c r="AM109">
        <f t="shared" si="70"/>
        <v>65</v>
      </c>
      <c r="AO109" s="4">
        <v>1983</v>
      </c>
    </row>
    <row r="110" spans="1:41" ht="12.75">
      <c r="A110" s="4">
        <v>1984</v>
      </c>
      <c r="B110">
        <f t="shared" si="66"/>
        <v>218</v>
      </c>
      <c r="C110">
        <f t="shared" si="66"/>
        <v>396</v>
      </c>
      <c r="D110">
        <f t="shared" si="66"/>
        <v>56</v>
      </c>
      <c r="E110">
        <f t="shared" si="66"/>
        <v>30</v>
      </c>
      <c r="F110">
        <f t="shared" si="66"/>
        <v>102</v>
      </c>
      <c r="G110">
        <f t="shared" si="66"/>
        <v>802</v>
      </c>
      <c r="I110" s="4">
        <v>1984</v>
      </c>
      <c r="J110">
        <f t="shared" si="67"/>
        <v>82</v>
      </c>
      <c r="K110">
        <f t="shared" si="67"/>
        <v>164</v>
      </c>
      <c r="L110">
        <f t="shared" si="67"/>
        <v>11</v>
      </c>
      <c r="M110">
        <f t="shared" si="67"/>
        <v>18</v>
      </c>
      <c r="N110">
        <f t="shared" si="67"/>
        <v>18</v>
      </c>
      <c r="O110">
        <f t="shared" si="67"/>
        <v>293</v>
      </c>
      <c r="Q110" s="4">
        <v>1984</v>
      </c>
      <c r="R110">
        <f t="shared" si="68"/>
        <v>1</v>
      </c>
      <c r="S110">
        <f t="shared" si="68"/>
        <v>1</v>
      </c>
      <c r="T110">
        <f t="shared" si="68"/>
        <v>0</v>
      </c>
      <c r="U110">
        <f t="shared" si="68"/>
        <v>0</v>
      </c>
      <c r="V110">
        <f t="shared" si="68"/>
        <v>1</v>
      </c>
      <c r="W110">
        <f t="shared" si="68"/>
        <v>3</v>
      </c>
      <c r="Y110" s="4">
        <v>1984</v>
      </c>
      <c r="Z110">
        <f t="shared" si="69"/>
        <v>1</v>
      </c>
      <c r="AA110">
        <f t="shared" si="69"/>
        <v>0</v>
      </c>
      <c r="AB110">
        <f t="shared" si="69"/>
        <v>0</v>
      </c>
      <c r="AC110">
        <f t="shared" si="69"/>
        <v>0</v>
      </c>
      <c r="AD110">
        <f t="shared" si="69"/>
        <v>0</v>
      </c>
      <c r="AE110">
        <f t="shared" si="69"/>
        <v>1</v>
      </c>
      <c r="AG110" s="4">
        <v>1984</v>
      </c>
      <c r="AH110">
        <f t="shared" si="70"/>
        <v>17</v>
      </c>
      <c r="AI110">
        <f t="shared" si="70"/>
        <v>41</v>
      </c>
      <c r="AJ110">
        <f t="shared" si="70"/>
        <v>2</v>
      </c>
      <c r="AK110">
        <f t="shared" si="70"/>
        <v>17</v>
      </c>
      <c r="AL110">
        <f t="shared" si="70"/>
        <v>8</v>
      </c>
      <c r="AM110">
        <f t="shared" si="70"/>
        <v>85</v>
      </c>
      <c r="AO110" s="4">
        <v>1984</v>
      </c>
    </row>
    <row r="111" spans="1:41" ht="12.75">
      <c r="A111" s="4">
        <v>1985</v>
      </c>
      <c r="B111">
        <f t="shared" si="66"/>
        <v>241</v>
      </c>
      <c r="C111">
        <f t="shared" si="66"/>
        <v>462</v>
      </c>
      <c r="D111">
        <f t="shared" si="66"/>
        <v>47</v>
      </c>
      <c r="E111">
        <f t="shared" si="66"/>
        <v>39</v>
      </c>
      <c r="F111">
        <f t="shared" si="66"/>
        <v>220</v>
      </c>
      <c r="G111">
        <f t="shared" si="66"/>
        <v>1009</v>
      </c>
      <c r="I111" s="4">
        <v>1985</v>
      </c>
      <c r="J111">
        <f t="shared" si="67"/>
        <v>106</v>
      </c>
      <c r="K111">
        <f t="shared" si="67"/>
        <v>191</v>
      </c>
      <c r="L111">
        <f t="shared" si="67"/>
        <v>19</v>
      </c>
      <c r="M111">
        <f t="shared" si="67"/>
        <v>14</v>
      </c>
      <c r="N111">
        <f t="shared" si="67"/>
        <v>18</v>
      </c>
      <c r="O111">
        <f t="shared" si="67"/>
        <v>348</v>
      </c>
      <c r="Q111" s="4">
        <v>1985</v>
      </c>
      <c r="R111">
        <f t="shared" si="68"/>
        <v>0</v>
      </c>
      <c r="S111">
        <f t="shared" si="68"/>
        <v>2</v>
      </c>
      <c r="T111">
        <f t="shared" si="68"/>
        <v>0</v>
      </c>
      <c r="U111">
        <f t="shared" si="68"/>
        <v>0</v>
      </c>
      <c r="V111">
        <f t="shared" si="68"/>
        <v>2</v>
      </c>
      <c r="W111">
        <f t="shared" si="68"/>
        <v>4</v>
      </c>
      <c r="Y111" s="4">
        <v>1985</v>
      </c>
      <c r="Z111">
        <f t="shared" si="69"/>
        <v>0</v>
      </c>
      <c r="AA111">
        <f t="shared" si="69"/>
        <v>0</v>
      </c>
      <c r="AB111">
        <f t="shared" si="69"/>
        <v>0</v>
      </c>
      <c r="AC111">
        <f t="shared" si="69"/>
        <v>0</v>
      </c>
      <c r="AD111">
        <f t="shared" si="69"/>
        <v>0</v>
      </c>
      <c r="AE111">
        <f t="shared" si="69"/>
        <v>0</v>
      </c>
      <c r="AG111" s="4">
        <v>1985</v>
      </c>
      <c r="AH111">
        <f t="shared" si="70"/>
        <v>26</v>
      </c>
      <c r="AI111">
        <f t="shared" si="70"/>
        <v>44</v>
      </c>
      <c r="AJ111">
        <f t="shared" si="70"/>
        <v>1</v>
      </c>
      <c r="AK111">
        <f t="shared" si="70"/>
        <v>24</v>
      </c>
      <c r="AL111">
        <f t="shared" si="70"/>
        <v>15</v>
      </c>
      <c r="AM111">
        <f t="shared" si="70"/>
        <v>110</v>
      </c>
      <c r="AO111" s="4">
        <v>1985</v>
      </c>
    </row>
    <row r="112" spans="1:41" ht="12.75">
      <c r="A112" s="4">
        <v>1986</v>
      </c>
      <c r="B112">
        <f t="shared" si="66"/>
        <v>283</v>
      </c>
      <c r="C112">
        <f t="shared" si="66"/>
        <v>588</v>
      </c>
      <c r="D112">
        <f t="shared" si="66"/>
        <v>24</v>
      </c>
      <c r="E112">
        <f t="shared" si="66"/>
        <v>41</v>
      </c>
      <c r="F112">
        <f t="shared" si="66"/>
        <v>216</v>
      </c>
      <c r="G112">
        <f t="shared" si="66"/>
        <v>1152</v>
      </c>
      <c r="I112" s="4">
        <v>1986</v>
      </c>
      <c r="J112">
        <f t="shared" si="67"/>
        <v>100</v>
      </c>
      <c r="K112">
        <f t="shared" si="67"/>
        <v>323</v>
      </c>
      <c r="L112">
        <f t="shared" si="67"/>
        <v>24</v>
      </c>
      <c r="M112">
        <f t="shared" si="67"/>
        <v>24</v>
      </c>
      <c r="N112">
        <f t="shared" si="67"/>
        <v>22</v>
      </c>
      <c r="O112">
        <f t="shared" si="67"/>
        <v>493</v>
      </c>
      <c r="Q112" s="4">
        <v>1986</v>
      </c>
      <c r="R112">
        <f t="shared" si="68"/>
        <v>1</v>
      </c>
      <c r="S112">
        <f t="shared" si="68"/>
        <v>5</v>
      </c>
      <c r="T112">
        <f t="shared" si="68"/>
        <v>0</v>
      </c>
      <c r="U112">
        <f t="shared" si="68"/>
        <v>0</v>
      </c>
      <c r="V112">
        <f t="shared" si="68"/>
        <v>0</v>
      </c>
      <c r="W112">
        <f t="shared" si="68"/>
        <v>6</v>
      </c>
      <c r="Y112" s="4">
        <v>1986</v>
      </c>
      <c r="Z112">
        <f t="shared" si="69"/>
        <v>0</v>
      </c>
      <c r="AA112">
        <f t="shared" si="69"/>
        <v>0</v>
      </c>
      <c r="AB112">
        <f t="shared" si="69"/>
        <v>0</v>
      </c>
      <c r="AC112">
        <f t="shared" si="69"/>
        <v>2</v>
      </c>
      <c r="AD112">
        <f t="shared" si="69"/>
        <v>0</v>
      </c>
      <c r="AE112">
        <f t="shared" si="69"/>
        <v>2</v>
      </c>
      <c r="AG112" s="4">
        <v>1986</v>
      </c>
      <c r="AH112">
        <f t="shared" si="70"/>
        <v>35</v>
      </c>
      <c r="AI112">
        <f t="shared" si="70"/>
        <v>60</v>
      </c>
      <c r="AJ112">
        <f t="shared" si="70"/>
        <v>3</v>
      </c>
      <c r="AK112">
        <f t="shared" si="70"/>
        <v>43</v>
      </c>
      <c r="AL112">
        <f t="shared" si="70"/>
        <v>6</v>
      </c>
      <c r="AM112">
        <f t="shared" si="70"/>
        <v>147</v>
      </c>
      <c r="AO112" s="4">
        <v>1986</v>
      </c>
    </row>
    <row r="113" spans="1:41" ht="12.75">
      <c r="A113" s="4">
        <v>1987</v>
      </c>
      <c r="B113">
        <f t="shared" si="66"/>
        <v>279</v>
      </c>
      <c r="C113">
        <f t="shared" si="66"/>
        <v>541</v>
      </c>
      <c r="D113">
        <f t="shared" si="66"/>
        <v>36</v>
      </c>
      <c r="E113">
        <f t="shared" si="66"/>
        <v>49</v>
      </c>
      <c r="F113">
        <f t="shared" si="66"/>
        <v>231</v>
      </c>
      <c r="G113">
        <f t="shared" si="66"/>
        <v>1136</v>
      </c>
      <c r="I113" s="4">
        <v>1987</v>
      </c>
      <c r="J113">
        <f t="shared" si="67"/>
        <v>127</v>
      </c>
      <c r="K113">
        <f t="shared" si="67"/>
        <v>267</v>
      </c>
      <c r="L113">
        <f t="shared" si="67"/>
        <v>15</v>
      </c>
      <c r="M113">
        <f t="shared" si="67"/>
        <v>41</v>
      </c>
      <c r="N113">
        <f t="shared" si="67"/>
        <v>22</v>
      </c>
      <c r="O113">
        <f t="shared" si="67"/>
        <v>472</v>
      </c>
      <c r="Q113" s="4">
        <v>1987</v>
      </c>
      <c r="R113">
        <f t="shared" si="68"/>
        <v>1</v>
      </c>
      <c r="S113">
        <f t="shared" si="68"/>
        <v>1</v>
      </c>
      <c r="T113">
        <f t="shared" si="68"/>
        <v>0</v>
      </c>
      <c r="U113">
        <f t="shared" si="68"/>
        <v>0</v>
      </c>
      <c r="V113">
        <f t="shared" si="68"/>
        <v>0</v>
      </c>
      <c r="W113">
        <f t="shared" si="68"/>
        <v>2</v>
      </c>
      <c r="Y113" s="4">
        <v>1987</v>
      </c>
      <c r="Z113">
        <f t="shared" si="69"/>
        <v>0</v>
      </c>
      <c r="AA113">
        <f t="shared" si="69"/>
        <v>0</v>
      </c>
      <c r="AB113">
        <f t="shared" si="69"/>
        <v>0</v>
      </c>
      <c r="AC113">
        <f t="shared" si="69"/>
        <v>2</v>
      </c>
      <c r="AD113">
        <f t="shared" si="69"/>
        <v>1</v>
      </c>
      <c r="AE113">
        <f t="shared" si="69"/>
        <v>3</v>
      </c>
      <c r="AG113" s="4">
        <v>1987</v>
      </c>
      <c r="AH113">
        <f t="shared" si="70"/>
        <v>31</v>
      </c>
      <c r="AI113">
        <f t="shared" si="70"/>
        <v>65</v>
      </c>
      <c r="AJ113">
        <f t="shared" si="70"/>
        <v>0</v>
      </c>
      <c r="AK113">
        <f t="shared" si="70"/>
        <v>81</v>
      </c>
      <c r="AL113">
        <f t="shared" si="70"/>
        <v>9</v>
      </c>
      <c r="AM113">
        <f t="shared" si="70"/>
        <v>186</v>
      </c>
      <c r="AO113" s="4">
        <v>1987</v>
      </c>
    </row>
    <row r="114" spans="1:41" ht="12.75">
      <c r="A114" s="4">
        <v>1988</v>
      </c>
      <c r="B114">
        <f t="shared" si="66"/>
        <v>308</v>
      </c>
      <c r="C114">
        <f t="shared" si="66"/>
        <v>559</v>
      </c>
      <c r="D114">
        <f t="shared" si="66"/>
        <v>63</v>
      </c>
      <c r="E114">
        <f t="shared" si="66"/>
        <v>73</v>
      </c>
      <c r="F114">
        <f t="shared" si="66"/>
        <v>247</v>
      </c>
      <c r="G114">
        <f t="shared" si="66"/>
        <v>1250</v>
      </c>
      <c r="I114" s="4">
        <v>1988</v>
      </c>
      <c r="J114">
        <f t="shared" si="67"/>
        <v>133</v>
      </c>
      <c r="K114">
        <f t="shared" si="67"/>
        <v>331</v>
      </c>
      <c r="L114">
        <f t="shared" si="67"/>
        <v>22</v>
      </c>
      <c r="M114">
        <f t="shared" si="67"/>
        <v>41</v>
      </c>
      <c r="N114">
        <f t="shared" si="67"/>
        <v>22</v>
      </c>
      <c r="O114">
        <f t="shared" si="67"/>
        <v>549</v>
      </c>
      <c r="Q114" s="4">
        <v>1988</v>
      </c>
      <c r="R114">
        <f t="shared" si="68"/>
        <v>4</v>
      </c>
      <c r="S114">
        <f t="shared" si="68"/>
        <v>1</v>
      </c>
      <c r="T114">
        <f t="shared" si="68"/>
        <v>0</v>
      </c>
      <c r="U114">
        <f t="shared" si="68"/>
        <v>2</v>
      </c>
      <c r="V114">
        <f t="shared" si="68"/>
        <v>0</v>
      </c>
      <c r="W114">
        <f t="shared" si="68"/>
        <v>7</v>
      </c>
      <c r="Y114" s="4">
        <v>1988</v>
      </c>
      <c r="Z114">
        <f t="shared" si="69"/>
        <v>0</v>
      </c>
      <c r="AA114">
        <f t="shared" si="69"/>
        <v>0</v>
      </c>
      <c r="AB114">
        <f t="shared" si="69"/>
        <v>0</v>
      </c>
      <c r="AC114">
        <f t="shared" si="69"/>
        <v>1</v>
      </c>
      <c r="AD114">
        <f t="shared" si="69"/>
        <v>0</v>
      </c>
      <c r="AE114">
        <f t="shared" si="69"/>
        <v>1</v>
      </c>
      <c r="AG114" s="4">
        <v>1988</v>
      </c>
      <c r="AH114">
        <f t="shared" si="70"/>
        <v>40</v>
      </c>
      <c r="AI114">
        <f t="shared" si="70"/>
        <v>79</v>
      </c>
      <c r="AJ114">
        <f t="shared" si="70"/>
        <v>11</v>
      </c>
      <c r="AK114">
        <f t="shared" si="70"/>
        <v>118</v>
      </c>
      <c r="AL114">
        <f t="shared" si="70"/>
        <v>18</v>
      </c>
      <c r="AM114">
        <f t="shared" si="70"/>
        <v>266</v>
      </c>
      <c r="AO114" s="4">
        <v>1988</v>
      </c>
    </row>
    <row r="115" spans="1:41" ht="12.75">
      <c r="A115" s="4">
        <v>1989</v>
      </c>
      <c r="B115">
        <f t="shared" si="66"/>
        <v>245</v>
      </c>
      <c r="C115">
        <f t="shared" si="66"/>
        <v>480</v>
      </c>
      <c r="D115">
        <f t="shared" si="66"/>
        <v>55</v>
      </c>
      <c r="E115">
        <f t="shared" si="66"/>
        <v>70</v>
      </c>
      <c r="F115">
        <f t="shared" si="66"/>
        <v>154</v>
      </c>
      <c r="G115">
        <f t="shared" si="66"/>
        <v>1004</v>
      </c>
      <c r="I115" s="4">
        <v>1989</v>
      </c>
      <c r="J115">
        <f t="shared" si="67"/>
        <v>154</v>
      </c>
      <c r="K115">
        <f t="shared" si="67"/>
        <v>291</v>
      </c>
      <c r="L115">
        <f t="shared" si="67"/>
        <v>18</v>
      </c>
      <c r="M115">
        <f t="shared" si="67"/>
        <v>74</v>
      </c>
      <c r="N115">
        <f t="shared" si="67"/>
        <v>24</v>
      </c>
      <c r="O115">
        <f t="shared" si="67"/>
        <v>561</v>
      </c>
      <c r="Q115" s="4">
        <v>1989</v>
      </c>
      <c r="R115">
        <f t="shared" si="68"/>
        <v>0</v>
      </c>
      <c r="S115">
        <f t="shared" si="68"/>
        <v>3</v>
      </c>
      <c r="T115">
        <f t="shared" si="68"/>
        <v>0</v>
      </c>
      <c r="U115">
        <f t="shared" si="68"/>
        <v>1</v>
      </c>
      <c r="V115">
        <f t="shared" si="68"/>
        <v>0</v>
      </c>
      <c r="W115">
        <f t="shared" si="68"/>
        <v>4</v>
      </c>
      <c r="Y115" s="4">
        <v>1989</v>
      </c>
      <c r="Z115">
        <f t="shared" si="69"/>
        <v>0</v>
      </c>
      <c r="AA115">
        <f t="shared" si="69"/>
        <v>0</v>
      </c>
      <c r="AB115">
        <f t="shared" si="69"/>
        <v>0</v>
      </c>
      <c r="AC115">
        <f t="shared" si="69"/>
        <v>2</v>
      </c>
      <c r="AD115">
        <f t="shared" si="69"/>
        <v>0</v>
      </c>
      <c r="AE115">
        <f t="shared" si="69"/>
        <v>2</v>
      </c>
      <c r="AG115" s="4">
        <v>1989</v>
      </c>
      <c r="AH115">
        <f t="shared" si="70"/>
        <v>41</v>
      </c>
      <c r="AI115">
        <f t="shared" si="70"/>
        <v>75</v>
      </c>
      <c r="AJ115">
        <f t="shared" si="70"/>
        <v>12</v>
      </c>
      <c r="AK115">
        <f t="shared" si="70"/>
        <v>123</v>
      </c>
      <c r="AL115">
        <f t="shared" si="70"/>
        <v>10</v>
      </c>
      <c r="AM115">
        <f t="shared" si="70"/>
        <v>261</v>
      </c>
      <c r="AO115" s="4">
        <v>1989</v>
      </c>
    </row>
    <row r="116" spans="1:46" ht="12.75">
      <c r="A116" s="4">
        <v>1990</v>
      </c>
      <c r="B116">
        <f t="shared" si="66"/>
        <v>229</v>
      </c>
      <c r="C116">
        <f t="shared" si="66"/>
        <v>420</v>
      </c>
      <c r="D116">
        <f t="shared" si="66"/>
        <v>41</v>
      </c>
      <c r="E116">
        <f t="shared" si="66"/>
        <v>61</v>
      </c>
      <c r="F116">
        <f t="shared" si="66"/>
        <v>45</v>
      </c>
      <c r="G116">
        <f t="shared" si="66"/>
        <v>796</v>
      </c>
      <c r="I116" s="4">
        <v>1990</v>
      </c>
      <c r="J116">
        <f t="shared" si="67"/>
        <v>98</v>
      </c>
      <c r="K116">
        <f t="shared" si="67"/>
        <v>199</v>
      </c>
      <c r="L116">
        <f t="shared" si="67"/>
        <v>14</v>
      </c>
      <c r="M116">
        <f t="shared" si="67"/>
        <v>36</v>
      </c>
      <c r="N116">
        <f t="shared" si="67"/>
        <v>21</v>
      </c>
      <c r="O116">
        <f t="shared" si="67"/>
        <v>368</v>
      </c>
      <c r="Q116" s="4">
        <v>1990</v>
      </c>
      <c r="R116">
        <f t="shared" si="68"/>
        <v>2</v>
      </c>
      <c r="S116">
        <f t="shared" si="68"/>
        <v>2</v>
      </c>
      <c r="T116">
        <f t="shared" si="68"/>
        <v>0</v>
      </c>
      <c r="U116">
        <f t="shared" si="68"/>
        <v>0</v>
      </c>
      <c r="V116">
        <f t="shared" si="68"/>
        <v>0</v>
      </c>
      <c r="W116">
        <f t="shared" si="68"/>
        <v>4</v>
      </c>
      <c r="Y116" s="4">
        <v>1990</v>
      </c>
      <c r="Z116">
        <f t="shared" si="69"/>
        <v>1</v>
      </c>
      <c r="AA116">
        <f t="shared" si="69"/>
        <v>0</v>
      </c>
      <c r="AB116">
        <f t="shared" si="69"/>
        <v>0</v>
      </c>
      <c r="AC116">
        <f t="shared" si="69"/>
        <v>1</v>
      </c>
      <c r="AD116">
        <f t="shared" si="69"/>
        <v>0</v>
      </c>
      <c r="AE116">
        <f t="shared" si="69"/>
        <v>2</v>
      </c>
      <c r="AG116" s="4">
        <v>1990</v>
      </c>
      <c r="AH116">
        <f t="shared" si="70"/>
        <v>46</v>
      </c>
      <c r="AI116">
        <f t="shared" si="70"/>
        <v>62</v>
      </c>
      <c r="AJ116">
        <f t="shared" si="70"/>
        <v>6</v>
      </c>
      <c r="AK116">
        <f t="shared" si="70"/>
        <v>98</v>
      </c>
      <c r="AL116">
        <f t="shared" si="70"/>
        <v>10</v>
      </c>
      <c r="AM116">
        <f t="shared" si="70"/>
        <v>222</v>
      </c>
      <c r="AO116" s="4">
        <v>1990</v>
      </c>
      <c r="AT116" s="2"/>
    </row>
    <row r="117" spans="1:41" ht="12.75">
      <c r="A117" s="4">
        <v>1991</v>
      </c>
      <c r="I117" s="4">
        <v>1991</v>
      </c>
      <c r="Q117" s="4">
        <v>1991</v>
      </c>
      <c r="Y117" s="4">
        <v>1991</v>
      </c>
      <c r="AG117" s="4">
        <v>1991</v>
      </c>
      <c r="AO117" s="4">
        <v>1991</v>
      </c>
    </row>
    <row r="118" spans="1:41" ht="12.75">
      <c r="A118" s="4">
        <v>1992</v>
      </c>
      <c r="B118">
        <f t="shared" si="66"/>
        <v>204</v>
      </c>
      <c r="C118">
        <f t="shared" si="66"/>
        <v>363</v>
      </c>
      <c r="D118">
        <f t="shared" si="66"/>
        <v>45</v>
      </c>
      <c r="E118">
        <f t="shared" si="66"/>
        <v>89</v>
      </c>
      <c r="F118">
        <f t="shared" si="66"/>
        <v>149</v>
      </c>
      <c r="G118">
        <f t="shared" si="66"/>
        <v>850</v>
      </c>
      <c r="I118" s="4">
        <v>1992</v>
      </c>
      <c r="J118">
        <f t="shared" si="67"/>
        <v>110</v>
      </c>
      <c r="K118">
        <f t="shared" si="67"/>
        <v>225</v>
      </c>
      <c r="L118">
        <f t="shared" si="67"/>
        <v>13</v>
      </c>
      <c r="M118">
        <f t="shared" si="67"/>
        <v>106</v>
      </c>
      <c r="N118">
        <f t="shared" si="67"/>
        <v>33</v>
      </c>
      <c r="O118">
        <f t="shared" si="67"/>
        <v>487</v>
      </c>
      <c r="Q118" s="4">
        <v>1992</v>
      </c>
      <c r="R118">
        <f t="shared" si="68"/>
        <v>2</v>
      </c>
      <c r="S118">
        <f t="shared" si="68"/>
        <v>1</v>
      </c>
      <c r="T118">
        <f t="shared" si="68"/>
        <v>0</v>
      </c>
      <c r="U118">
        <f t="shared" si="68"/>
        <v>3</v>
      </c>
      <c r="V118">
        <f t="shared" si="68"/>
        <v>0</v>
      </c>
      <c r="W118">
        <f t="shared" si="68"/>
        <v>6</v>
      </c>
      <c r="Y118" s="4">
        <v>1992</v>
      </c>
      <c r="Z118">
        <f t="shared" si="69"/>
        <v>4</v>
      </c>
      <c r="AA118">
        <f t="shared" si="69"/>
        <v>0</v>
      </c>
      <c r="AB118">
        <f t="shared" si="69"/>
        <v>0</v>
      </c>
      <c r="AC118">
        <f t="shared" si="69"/>
        <v>0</v>
      </c>
      <c r="AD118">
        <f t="shared" si="69"/>
        <v>0</v>
      </c>
      <c r="AE118">
        <f t="shared" si="69"/>
        <v>4</v>
      </c>
      <c r="AG118" s="4">
        <v>1992</v>
      </c>
      <c r="AH118">
        <f t="shared" si="70"/>
        <v>38</v>
      </c>
      <c r="AI118">
        <f t="shared" si="70"/>
        <v>89</v>
      </c>
      <c r="AJ118">
        <f t="shared" si="70"/>
        <v>9</v>
      </c>
      <c r="AK118">
        <f t="shared" si="70"/>
        <v>146</v>
      </c>
      <c r="AL118">
        <f t="shared" si="70"/>
        <v>18</v>
      </c>
      <c r="AM118">
        <f t="shared" si="70"/>
        <v>300</v>
      </c>
      <c r="AO118" s="4">
        <v>1992</v>
      </c>
    </row>
    <row r="119" spans="1:41" ht="12.75">
      <c r="A119" s="4">
        <v>1993</v>
      </c>
      <c r="B119">
        <f aca="true" t="shared" si="71" ref="B119:G120">B98+B56+B35</f>
        <v>270</v>
      </c>
      <c r="C119">
        <f t="shared" si="71"/>
        <v>471</v>
      </c>
      <c r="D119">
        <f t="shared" si="71"/>
        <v>96</v>
      </c>
      <c r="E119">
        <f t="shared" si="71"/>
        <v>154</v>
      </c>
      <c r="F119">
        <f t="shared" si="71"/>
        <v>208</v>
      </c>
      <c r="G119">
        <f t="shared" si="71"/>
        <v>1199</v>
      </c>
      <c r="I119" s="4">
        <v>1993</v>
      </c>
      <c r="J119">
        <f aca="true" t="shared" si="72" ref="J119:O120">J98+J56+J35</f>
        <v>155</v>
      </c>
      <c r="K119">
        <f t="shared" si="72"/>
        <v>263</v>
      </c>
      <c r="L119">
        <f t="shared" si="72"/>
        <v>20</v>
      </c>
      <c r="M119">
        <f t="shared" si="72"/>
        <v>153</v>
      </c>
      <c r="N119">
        <f t="shared" si="72"/>
        <v>57</v>
      </c>
      <c r="O119">
        <f t="shared" si="72"/>
        <v>648</v>
      </c>
      <c r="Q119" s="4">
        <v>1993</v>
      </c>
      <c r="R119">
        <f aca="true" t="shared" si="73" ref="R119:W120">R98+R56+R35</f>
        <v>1</v>
      </c>
      <c r="S119">
        <f t="shared" si="73"/>
        <v>2</v>
      </c>
      <c r="T119">
        <f t="shared" si="73"/>
        <v>0</v>
      </c>
      <c r="U119">
        <f t="shared" si="73"/>
        <v>1</v>
      </c>
      <c r="V119">
        <f t="shared" si="73"/>
        <v>0</v>
      </c>
      <c r="W119">
        <f t="shared" si="73"/>
        <v>4</v>
      </c>
      <c r="Y119" s="4">
        <v>1993</v>
      </c>
      <c r="Z119">
        <f aca="true" t="shared" si="74" ref="Z119:AE120">Z98+Z56+Z35</f>
        <v>2</v>
      </c>
      <c r="AA119">
        <f t="shared" si="74"/>
        <v>1</v>
      </c>
      <c r="AB119">
        <f t="shared" si="74"/>
        <v>0</v>
      </c>
      <c r="AC119">
        <f t="shared" si="74"/>
        <v>1</v>
      </c>
      <c r="AD119">
        <f t="shared" si="74"/>
        <v>1</v>
      </c>
      <c r="AE119">
        <f t="shared" si="74"/>
        <v>5</v>
      </c>
      <c r="AG119" s="4">
        <v>1993</v>
      </c>
      <c r="AH119">
        <f aca="true" t="shared" si="75" ref="AH119:AM121">AH98+AH56+AH35</f>
        <v>64</v>
      </c>
      <c r="AI119">
        <f t="shared" si="75"/>
        <v>119</v>
      </c>
      <c r="AJ119">
        <f t="shared" si="75"/>
        <v>16</v>
      </c>
      <c r="AK119">
        <f t="shared" si="75"/>
        <v>215</v>
      </c>
      <c r="AL119">
        <f t="shared" si="75"/>
        <v>25</v>
      </c>
      <c r="AM119">
        <f t="shared" si="75"/>
        <v>439</v>
      </c>
      <c r="AO119" s="4">
        <v>1993</v>
      </c>
    </row>
    <row r="120" spans="1:41" ht="12.75">
      <c r="A120" s="4">
        <v>1994</v>
      </c>
      <c r="B120">
        <f t="shared" si="71"/>
        <v>217</v>
      </c>
      <c r="C120">
        <f t="shared" si="71"/>
        <v>412</v>
      </c>
      <c r="D120">
        <f t="shared" si="71"/>
        <v>82</v>
      </c>
      <c r="E120">
        <f t="shared" si="71"/>
        <v>128</v>
      </c>
      <c r="F120">
        <f t="shared" si="71"/>
        <v>193</v>
      </c>
      <c r="G120">
        <f t="shared" si="71"/>
        <v>1032</v>
      </c>
      <c r="I120" s="4">
        <v>1994</v>
      </c>
      <c r="J120">
        <f t="shared" si="72"/>
        <v>108</v>
      </c>
      <c r="K120">
        <f t="shared" si="72"/>
        <v>212</v>
      </c>
      <c r="L120">
        <f t="shared" si="72"/>
        <v>23</v>
      </c>
      <c r="M120">
        <f t="shared" si="72"/>
        <v>171</v>
      </c>
      <c r="N120">
        <f t="shared" si="72"/>
        <v>27</v>
      </c>
      <c r="O120">
        <f t="shared" si="72"/>
        <v>541</v>
      </c>
      <c r="Q120" s="4">
        <v>1994</v>
      </c>
      <c r="R120">
        <f t="shared" si="73"/>
        <v>0</v>
      </c>
      <c r="S120">
        <f t="shared" si="73"/>
        <v>4</v>
      </c>
      <c r="T120">
        <f t="shared" si="73"/>
        <v>0</v>
      </c>
      <c r="U120">
        <f t="shared" si="73"/>
        <v>0</v>
      </c>
      <c r="V120">
        <f t="shared" si="73"/>
        <v>0</v>
      </c>
      <c r="W120">
        <f t="shared" si="73"/>
        <v>4</v>
      </c>
      <c r="Y120" s="4">
        <v>1994</v>
      </c>
      <c r="Z120">
        <f t="shared" si="74"/>
        <v>4</v>
      </c>
      <c r="AA120">
        <f t="shared" si="74"/>
        <v>3</v>
      </c>
      <c r="AB120">
        <f t="shared" si="74"/>
        <v>0</v>
      </c>
      <c r="AC120">
        <f t="shared" si="74"/>
        <v>2</v>
      </c>
      <c r="AD120">
        <f t="shared" si="74"/>
        <v>0</v>
      </c>
      <c r="AE120">
        <f t="shared" si="74"/>
        <v>9</v>
      </c>
      <c r="AG120" s="4">
        <v>1994</v>
      </c>
      <c r="AH120">
        <f t="shared" si="75"/>
        <v>48</v>
      </c>
      <c r="AI120">
        <f t="shared" si="75"/>
        <v>105</v>
      </c>
      <c r="AJ120">
        <f t="shared" si="75"/>
        <v>17</v>
      </c>
      <c r="AK120">
        <f t="shared" si="75"/>
        <v>224</v>
      </c>
      <c r="AL120">
        <f t="shared" si="75"/>
        <v>26</v>
      </c>
      <c r="AM120">
        <f t="shared" si="75"/>
        <v>420</v>
      </c>
      <c r="AO120" s="4">
        <v>1994</v>
      </c>
    </row>
    <row r="121" spans="1:41" ht="12.75">
      <c r="A121" s="4">
        <v>1995</v>
      </c>
      <c r="I121" s="4">
        <v>1995</v>
      </c>
      <c r="Q121" s="4">
        <v>1995</v>
      </c>
      <c r="Y121" s="4">
        <v>1995</v>
      </c>
      <c r="AG121" s="4">
        <v>1995</v>
      </c>
      <c r="AH121">
        <f t="shared" si="75"/>
        <v>0</v>
      </c>
      <c r="AI121">
        <f t="shared" si="75"/>
        <v>0</v>
      </c>
      <c r="AJ121">
        <f t="shared" si="75"/>
        <v>0</v>
      </c>
      <c r="AK121">
        <f t="shared" si="75"/>
        <v>0</v>
      </c>
      <c r="AL121">
        <f t="shared" si="75"/>
        <v>0</v>
      </c>
      <c r="AM121">
        <f t="shared" si="75"/>
        <v>0</v>
      </c>
      <c r="AO121" s="4">
        <v>1995</v>
      </c>
    </row>
    <row r="122" spans="1:41" ht="12.75">
      <c r="A122" s="4">
        <v>1996</v>
      </c>
      <c r="I122" s="4">
        <v>1996</v>
      </c>
      <c r="Q122" s="4">
        <v>1996</v>
      </c>
      <c r="Y122" s="4">
        <v>1996</v>
      </c>
      <c r="AG122" s="4">
        <v>1996</v>
      </c>
      <c r="AO122" s="4">
        <v>1996</v>
      </c>
    </row>
    <row r="123" spans="1:41" ht="12.75">
      <c r="A123" s="4">
        <v>1997</v>
      </c>
      <c r="I123" s="4">
        <v>1997</v>
      </c>
      <c r="Q123" s="4">
        <v>1997</v>
      </c>
      <c r="Y123" s="4">
        <v>1997</v>
      </c>
      <c r="AG123" s="4">
        <v>1997</v>
      </c>
      <c r="AO123" s="4">
        <v>1997</v>
      </c>
    </row>
    <row r="124" spans="1:41" ht="12.75">
      <c r="A124" s="4">
        <v>1998</v>
      </c>
      <c r="I124" s="4">
        <v>1998</v>
      </c>
      <c r="Q124" s="4">
        <v>1998</v>
      </c>
      <c r="Y124" s="4">
        <v>1998</v>
      </c>
      <c r="AG124" s="4">
        <v>1998</v>
      </c>
      <c r="AO124" s="4">
        <v>1998</v>
      </c>
    </row>
    <row r="125" spans="1:41" ht="12.75">
      <c r="A125" s="4">
        <v>1999</v>
      </c>
      <c r="I125" s="4">
        <v>1999</v>
      </c>
      <c r="Q125" s="4">
        <v>1999</v>
      </c>
      <c r="Y125" s="4">
        <v>1999</v>
      </c>
      <c r="AG125" s="4">
        <v>1999</v>
      </c>
      <c r="AO125" s="4">
        <v>1999</v>
      </c>
    </row>
    <row r="126" spans="1:46" ht="12.75">
      <c r="A126" s="4" t="s">
        <v>29</v>
      </c>
      <c r="B126" s="2">
        <f>SUM(B109:B125)</f>
        <v>2718</v>
      </c>
      <c r="C126" s="2">
        <f>SUM(C109:C125)</f>
        <v>5083</v>
      </c>
      <c r="D126" s="2">
        <f>SUM(D109:D125)</f>
        <v>579</v>
      </c>
      <c r="E126" s="2">
        <f>SUM(E109:E125)</f>
        <v>750</v>
      </c>
      <c r="F126" s="2">
        <f>SUM(F109:F125)</f>
        <v>1801</v>
      </c>
      <c r="G126">
        <f>SUM(B126:F126)</f>
        <v>10931</v>
      </c>
      <c r="I126" s="4" t="s">
        <v>29</v>
      </c>
      <c r="J126" s="2">
        <f>SUM(J109:J125)</f>
        <v>1254</v>
      </c>
      <c r="K126" s="2">
        <f>SUM(K109:K125)</f>
        <v>2637</v>
      </c>
      <c r="L126" s="2">
        <f>SUM(L109:L125)</f>
        <v>187</v>
      </c>
      <c r="M126" s="2">
        <f>SUM(M109:M125)</f>
        <v>688</v>
      </c>
      <c r="N126" s="2">
        <f>SUM(N109:N125)</f>
        <v>278</v>
      </c>
      <c r="O126">
        <f>SUM(J126:N126)</f>
        <v>5044</v>
      </c>
      <c r="Q126" s="4" t="s">
        <v>29</v>
      </c>
      <c r="R126" s="2">
        <f>SUM(R109:R125)</f>
        <v>12</v>
      </c>
      <c r="S126" s="2">
        <f>SUM(S109:S125)</f>
        <v>23</v>
      </c>
      <c r="T126" s="2">
        <f>SUM(T109:T125)</f>
        <v>0</v>
      </c>
      <c r="U126" s="2">
        <f>SUM(U109:U125)</f>
        <v>7</v>
      </c>
      <c r="V126" s="2">
        <f>SUM(V109:V125)</f>
        <v>3</v>
      </c>
      <c r="W126">
        <f>SUM(R126:V126)</f>
        <v>45</v>
      </c>
      <c r="Y126" s="4" t="s">
        <v>29</v>
      </c>
      <c r="Z126" s="2">
        <f>SUM(Z109:Z125)</f>
        <v>12</v>
      </c>
      <c r="AA126" s="2">
        <f>SUM(AA109:AA125)</f>
        <v>5</v>
      </c>
      <c r="AB126" s="2">
        <f>SUM(AB109:AB125)</f>
        <v>0</v>
      </c>
      <c r="AC126" s="2">
        <f>SUM(AC109:AC125)</f>
        <v>11</v>
      </c>
      <c r="AD126" s="2">
        <f>SUM(AD109:AD125)</f>
        <v>2</v>
      </c>
      <c r="AE126">
        <f>SUM(Z126:AD126)</f>
        <v>30</v>
      </c>
      <c r="AG126" s="4" t="s">
        <v>29</v>
      </c>
      <c r="AH126" s="2">
        <f>SUM(AH109:AH125)</f>
        <v>408</v>
      </c>
      <c r="AI126" s="2">
        <f>SUM(AI109:AI125)</f>
        <v>768</v>
      </c>
      <c r="AJ126" s="2">
        <f>SUM(AJ109:AJ125)</f>
        <v>80</v>
      </c>
      <c r="AK126" s="2">
        <f>SUM(AK109:AK125)</f>
        <v>1097</v>
      </c>
      <c r="AL126" s="2">
        <f>SUM(AL109:AL125)</f>
        <v>148</v>
      </c>
      <c r="AM126">
        <f>SUM(AH126:AL126)</f>
        <v>2501</v>
      </c>
      <c r="AO126" s="4" t="s">
        <v>29</v>
      </c>
      <c r="AP126" s="2"/>
      <c r="AQ126" s="2"/>
      <c r="AR126" s="2"/>
      <c r="AS126" s="2"/>
      <c r="AT126" s="2"/>
    </row>
    <row r="128" spans="1:41" ht="12.75">
      <c r="A128" s="4" t="s">
        <v>27</v>
      </c>
      <c r="I128" s="4" t="s">
        <v>28</v>
      </c>
      <c r="Q128" s="4" t="s">
        <v>44</v>
      </c>
      <c r="Y128" s="4" t="s">
        <v>45</v>
      </c>
      <c r="AG128" s="4" t="s">
        <v>42</v>
      </c>
      <c r="AO128" s="4" t="s">
        <v>43</v>
      </c>
    </row>
    <row r="129" spans="1:47" ht="12.75">
      <c r="A129" s="4" t="s">
        <v>26</v>
      </c>
      <c r="B129" s="12" t="s">
        <v>16</v>
      </c>
      <c r="C129" s="12" t="s">
        <v>21</v>
      </c>
      <c r="D129" s="12" t="s">
        <v>22</v>
      </c>
      <c r="E129" s="12" t="s">
        <v>17</v>
      </c>
      <c r="F129" s="12" t="s">
        <v>20</v>
      </c>
      <c r="G129" s="12" t="s">
        <v>29</v>
      </c>
      <c r="I129" s="4" t="s">
        <v>26</v>
      </c>
      <c r="J129" s="12" t="s">
        <v>16</v>
      </c>
      <c r="K129" s="12" t="s">
        <v>21</v>
      </c>
      <c r="L129" s="12" t="s">
        <v>22</v>
      </c>
      <c r="M129" s="12" t="s">
        <v>17</v>
      </c>
      <c r="N129" s="12" t="s">
        <v>20</v>
      </c>
      <c r="O129" s="12" t="s">
        <v>29</v>
      </c>
      <c r="Q129" s="4" t="s">
        <v>26</v>
      </c>
      <c r="R129" s="12" t="s">
        <v>16</v>
      </c>
      <c r="S129" s="12" t="s">
        <v>21</v>
      </c>
      <c r="T129" s="12" t="s">
        <v>22</v>
      </c>
      <c r="U129" s="12" t="s">
        <v>17</v>
      </c>
      <c r="V129" s="12" t="s">
        <v>20</v>
      </c>
      <c r="W129" s="12" t="s">
        <v>29</v>
      </c>
      <c r="Y129" s="4" t="s">
        <v>26</v>
      </c>
      <c r="Z129" s="12" t="s">
        <v>16</v>
      </c>
      <c r="AA129" s="12" t="s">
        <v>21</v>
      </c>
      <c r="AB129" s="12" t="s">
        <v>22</v>
      </c>
      <c r="AC129" s="12" t="s">
        <v>17</v>
      </c>
      <c r="AD129" s="12" t="s">
        <v>20</v>
      </c>
      <c r="AE129" s="12" t="s">
        <v>29</v>
      </c>
      <c r="AG129" s="4" t="s">
        <v>26</v>
      </c>
      <c r="AH129" s="12" t="s">
        <v>16</v>
      </c>
      <c r="AI129" s="12" t="s">
        <v>21</v>
      </c>
      <c r="AJ129" s="12" t="s">
        <v>22</v>
      </c>
      <c r="AK129" s="12" t="s">
        <v>17</v>
      </c>
      <c r="AL129" s="12" t="s">
        <v>20</v>
      </c>
      <c r="AM129" s="12" t="s">
        <v>29</v>
      </c>
      <c r="AO129" s="4" t="s">
        <v>26</v>
      </c>
      <c r="AP129" s="12" t="s">
        <v>16</v>
      </c>
      <c r="AQ129" s="12" t="s">
        <v>21</v>
      </c>
      <c r="AR129" s="12" t="s">
        <v>22</v>
      </c>
      <c r="AS129" s="12" t="s">
        <v>17</v>
      </c>
      <c r="AT129" s="12" t="s">
        <v>20</v>
      </c>
      <c r="AU129" s="12" t="s">
        <v>29</v>
      </c>
    </row>
    <row r="130" spans="1:41" ht="12.75">
      <c r="A130" s="4">
        <v>1983</v>
      </c>
      <c r="B130">
        <f aca="true" t="shared" si="76" ref="B130:G139">B4+B25+B46+B88</f>
        <v>518</v>
      </c>
      <c r="C130">
        <f t="shared" si="76"/>
        <v>830</v>
      </c>
      <c r="D130">
        <f t="shared" si="76"/>
        <v>103</v>
      </c>
      <c r="E130">
        <f t="shared" si="76"/>
        <v>84</v>
      </c>
      <c r="F130">
        <f t="shared" si="76"/>
        <v>232</v>
      </c>
      <c r="G130">
        <f t="shared" si="76"/>
        <v>1767</v>
      </c>
      <c r="I130" s="4">
        <v>1983</v>
      </c>
      <c r="J130">
        <f aca="true" t="shared" si="77" ref="J130:O130">J4+J25+J46+J88</f>
        <v>214</v>
      </c>
      <c r="K130">
        <f t="shared" si="77"/>
        <v>343</v>
      </c>
      <c r="L130">
        <f t="shared" si="77"/>
        <v>46</v>
      </c>
      <c r="M130">
        <f t="shared" si="77"/>
        <v>30</v>
      </c>
      <c r="N130">
        <f t="shared" si="77"/>
        <v>65</v>
      </c>
      <c r="O130">
        <f t="shared" si="77"/>
        <v>698</v>
      </c>
      <c r="Q130" s="4">
        <v>1983</v>
      </c>
      <c r="R130">
        <f aca="true" t="shared" si="78" ref="R130:W130">R4+R25+R46+R88</f>
        <v>0</v>
      </c>
      <c r="S130">
        <f t="shared" si="78"/>
        <v>3</v>
      </c>
      <c r="T130">
        <f t="shared" si="78"/>
        <v>1</v>
      </c>
      <c r="U130">
        <f t="shared" si="78"/>
        <v>0</v>
      </c>
      <c r="V130">
        <f t="shared" si="78"/>
        <v>1</v>
      </c>
      <c r="W130">
        <f t="shared" si="78"/>
        <v>5</v>
      </c>
      <c r="Y130" s="4">
        <v>1983</v>
      </c>
      <c r="Z130">
        <f aca="true" t="shared" si="79" ref="Z130:AE130">Z4+Z25+Z46+Z88</f>
        <v>1</v>
      </c>
      <c r="AA130">
        <f t="shared" si="79"/>
        <v>2</v>
      </c>
      <c r="AB130">
        <f t="shared" si="79"/>
        <v>0</v>
      </c>
      <c r="AC130">
        <f t="shared" si="79"/>
        <v>0</v>
      </c>
      <c r="AD130">
        <f t="shared" si="79"/>
        <v>0</v>
      </c>
      <c r="AE130">
        <f t="shared" si="79"/>
        <v>3</v>
      </c>
      <c r="AG130" s="4">
        <v>1983</v>
      </c>
      <c r="AH130">
        <f aca="true" t="shared" si="80" ref="AH130:AM130">AH4+AH25+AH46+AH88</f>
        <v>76</v>
      </c>
      <c r="AI130">
        <f t="shared" si="80"/>
        <v>78</v>
      </c>
      <c r="AJ130">
        <f t="shared" si="80"/>
        <v>11</v>
      </c>
      <c r="AK130">
        <f t="shared" si="80"/>
        <v>40</v>
      </c>
      <c r="AL130">
        <f t="shared" si="80"/>
        <v>16</v>
      </c>
      <c r="AM130">
        <f t="shared" si="80"/>
        <v>221</v>
      </c>
      <c r="AO130" s="4">
        <v>1983</v>
      </c>
    </row>
    <row r="131" spans="1:41" ht="12.75">
      <c r="A131" s="4">
        <v>1984</v>
      </c>
      <c r="B131">
        <f t="shared" si="76"/>
        <v>492</v>
      </c>
      <c r="C131">
        <f t="shared" si="76"/>
        <v>761</v>
      </c>
      <c r="D131">
        <f t="shared" si="76"/>
        <v>127</v>
      </c>
      <c r="E131">
        <f t="shared" si="76"/>
        <v>125</v>
      </c>
      <c r="F131">
        <f t="shared" si="76"/>
        <v>337</v>
      </c>
      <c r="G131">
        <f t="shared" si="76"/>
        <v>1842</v>
      </c>
      <c r="I131" s="4">
        <v>1984</v>
      </c>
      <c r="J131">
        <f aca="true" t="shared" si="81" ref="J131:O131">J5+J26+J47+J89</f>
        <v>213</v>
      </c>
      <c r="K131">
        <f t="shared" si="81"/>
        <v>328</v>
      </c>
      <c r="L131">
        <f t="shared" si="81"/>
        <v>44</v>
      </c>
      <c r="M131">
        <f t="shared" si="81"/>
        <v>44</v>
      </c>
      <c r="N131">
        <f t="shared" si="81"/>
        <v>74</v>
      </c>
      <c r="O131">
        <f t="shared" si="81"/>
        <v>703</v>
      </c>
      <c r="Q131" s="4">
        <v>1984</v>
      </c>
      <c r="R131">
        <f aca="true" t="shared" si="82" ref="R131:W131">R5+R26+R47+R89</f>
        <v>2</v>
      </c>
      <c r="S131">
        <f t="shared" si="82"/>
        <v>3</v>
      </c>
      <c r="T131">
        <f t="shared" si="82"/>
        <v>0</v>
      </c>
      <c r="U131">
        <f t="shared" si="82"/>
        <v>1</v>
      </c>
      <c r="V131">
        <f t="shared" si="82"/>
        <v>1</v>
      </c>
      <c r="W131">
        <f t="shared" si="82"/>
        <v>7</v>
      </c>
      <c r="Y131" s="4">
        <v>1984</v>
      </c>
      <c r="Z131">
        <f aca="true" t="shared" si="83" ref="Z131:AE131">Z5+Z26+Z47+Z89</f>
        <v>2</v>
      </c>
      <c r="AA131">
        <f t="shared" si="83"/>
        <v>0</v>
      </c>
      <c r="AB131">
        <f t="shared" si="83"/>
        <v>0</v>
      </c>
      <c r="AC131">
        <f t="shared" si="83"/>
        <v>1</v>
      </c>
      <c r="AD131">
        <f t="shared" si="83"/>
        <v>0</v>
      </c>
      <c r="AE131">
        <f t="shared" si="83"/>
        <v>3</v>
      </c>
      <c r="AG131" s="4">
        <v>1984</v>
      </c>
      <c r="AH131">
        <f aca="true" t="shared" si="84" ref="AH131:AM131">AH5+AH26+AH47+AH89</f>
        <v>57</v>
      </c>
      <c r="AI131">
        <f t="shared" si="84"/>
        <v>87</v>
      </c>
      <c r="AJ131">
        <f t="shared" si="84"/>
        <v>9</v>
      </c>
      <c r="AK131">
        <f t="shared" si="84"/>
        <v>98</v>
      </c>
      <c r="AL131">
        <f t="shared" si="84"/>
        <v>17</v>
      </c>
      <c r="AM131">
        <f t="shared" si="84"/>
        <v>268</v>
      </c>
      <c r="AO131" s="4">
        <v>1984</v>
      </c>
    </row>
    <row r="132" spans="1:41" ht="12.75">
      <c r="A132" s="4">
        <v>1985</v>
      </c>
      <c r="B132">
        <f t="shared" si="76"/>
        <v>520</v>
      </c>
      <c r="C132">
        <f t="shared" si="76"/>
        <v>843</v>
      </c>
      <c r="D132">
        <f t="shared" si="76"/>
        <v>162</v>
      </c>
      <c r="E132">
        <f t="shared" si="76"/>
        <v>168</v>
      </c>
      <c r="F132">
        <f t="shared" si="76"/>
        <v>489</v>
      </c>
      <c r="G132">
        <f t="shared" si="76"/>
        <v>2182</v>
      </c>
      <c r="I132" s="4">
        <v>1985</v>
      </c>
      <c r="J132">
        <f aca="true" t="shared" si="85" ref="J132:O132">J6+J27+J48+J90</f>
        <v>246</v>
      </c>
      <c r="K132">
        <f t="shared" si="85"/>
        <v>394</v>
      </c>
      <c r="L132">
        <f t="shared" si="85"/>
        <v>67</v>
      </c>
      <c r="M132">
        <f t="shared" si="85"/>
        <v>59</v>
      </c>
      <c r="N132">
        <f t="shared" si="85"/>
        <v>72</v>
      </c>
      <c r="O132">
        <f t="shared" si="85"/>
        <v>838</v>
      </c>
      <c r="Q132" s="4">
        <v>1985</v>
      </c>
      <c r="R132">
        <f aca="true" t="shared" si="86" ref="R132:W132">R6+R27+R48+R90</f>
        <v>2</v>
      </c>
      <c r="S132">
        <f t="shared" si="86"/>
        <v>6</v>
      </c>
      <c r="T132">
        <f t="shared" si="86"/>
        <v>0</v>
      </c>
      <c r="U132">
        <f t="shared" si="86"/>
        <v>0</v>
      </c>
      <c r="V132">
        <f t="shared" si="86"/>
        <v>2</v>
      </c>
      <c r="W132">
        <f t="shared" si="86"/>
        <v>10</v>
      </c>
      <c r="Y132" s="4">
        <v>1985</v>
      </c>
      <c r="Z132">
        <f aca="true" t="shared" si="87" ref="Z132:AE132">Z6+Z27+Z48+Z90</f>
        <v>1</v>
      </c>
      <c r="AA132">
        <f t="shared" si="87"/>
        <v>0</v>
      </c>
      <c r="AB132">
        <f t="shared" si="87"/>
        <v>0</v>
      </c>
      <c r="AC132">
        <f t="shared" si="87"/>
        <v>3</v>
      </c>
      <c r="AD132">
        <f t="shared" si="87"/>
        <v>0</v>
      </c>
      <c r="AE132">
        <f t="shared" si="87"/>
        <v>4</v>
      </c>
      <c r="AG132" s="4">
        <v>1985</v>
      </c>
      <c r="AH132">
        <f aca="true" t="shared" si="88" ref="AH132:AM132">AH6+AH27+AH48+AH90</f>
        <v>96</v>
      </c>
      <c r="AI132">
        <f t="shared" si="88"/>
        <v>96</v>
      </c>
      <c r="AJ132">
        <f t="shared" si="88"/>
        <v>10</v>
      </c>
      <c r="AK132">
        <f t="shared" si="88"/>
        <v>154</v>
      </c>
      <c r="AL132">
        <f t="shared" si="88"/>
        <v>34</v>
      </c>
      <c r="AM132">
        <f t="shared" si="88"/>
        <v>390</v>
      </c>
      <c r="AO132" s="4">
        <v>1985</v>
      </c>
    </row>
    <row r="133" spans="1:41" ht="12.75">
      <c r="A133" s="4">
        <v>1986</v>
      </c>
      <c r="B133">
        <f t="shared" si="76"/>
        <v>658</v>
      </c>
      <c r="C133">
        <f t="shared" si="76"/>
        <v>955</v>
      </c>
      <c r="D133">
        <f t="shared" si="76"/>
        <v>129</v>
      </c>
      <c r="E133">
        <f t="shared" si="76"/>
        <v>219</v>
      </c>
      <c r="F133">
        <f t="shared" si="76"/>
        <v>413</v>
      </c>
      <c r="G133">
        <f t="shared" si="76"/>
        <v>2374</v>
      </c>
      <c r="I133" s="4">
        <v>1986</v>
      </c>
      <c r="J133">
        <f aca="true" t="shared" si="89" ref="J133:O133">J7+J28+J49+J91</f>
        <v>211</v>
      </c>
      <c r="K133">
        <f t="shared" si="89"/>
        <v>543</v>
      </c>
      <c r="L133">
        <f t="shared" si="89"/>
        <v>53</v>
      </c>
      <c r="M133">
        <f t="shared" si="89"/>
        <v>89</v>
      </c>
      <c r="N133">
        <f t="shared" si="89"/>
        <v>59</v>
      </c>
      <c r="O133">
        <f t="shared" si="89"/>
        <v>955</v>
      </c>
      <c r="Q133" s="4">
        <v>1986</v>
      </c>
      <c r="R133">
        <f aca="true" t="shared" si="90" ref="R133:W133">R7+R28+R49+R91</f>
        <v>1</v>
      </c>
      <c r="S133">
        <f t="shared" si="90"/>
        <v>6</v>
      </c>
      <c r="T133">
        <f t="shared" si="90"/>
        <v>0</v>
      </c>
      <c r="U133">
        <f t="shared" si="90"/>
        <v>0</v>
      </c>
      <c r="V133">
        <f t="shared" si="90"/>
        <v>2</v>
      </c>
      <c r="W133">
        <f t="shared" si="90"/>
        <v>9</v>
      </c>
      <c r="Y133" s="4">
        <v>1986</v>
      </c>
      <c r="Z133">
        <f aca="true" t="shared" si="91" ref="Z133:AE133">Z7+Z28+Z49+Z91</f>
        <v>2</v>
      </c>
      <c r="AA133">
        <f t="shared" si="91"/>
        <v>1</v>
      </c>
      <c r="AB133">
        <f t="shared" si="91"/>
        <v>0</v>
      </c>
      <c r="AC133">
        <f t="shared" si="91"/>
        <v>6</v>
      </c>
      <c r="AD133">
        <f t="shared" si="91"/>
        <v>1</v>
      </c>
      <c r="AE133">
        <f t="shared" si="91"/>
        <v>10</v>
      </c>
      <c r="AG133" s="4">
        <v>1986</v>
      </c>
      <c r="AH133">
        <f aca="true" t="shared" si="92" ref="AH133:AM133">AH7+AH28+AH49+AH91</f>
        <v>98</v>
      </c>
      <c r="AI133">
        <f t="shared" si="92"/>
        <v>130</v>
      </c>
      <c r="AJ133">
        <f t="shared" si="92"/>
        <v>9</v>
      </c>
      <c r="AK133">
        <f t="shared" si="92"/>
        <v>237</v>
      </c>
      <c r="AL133">
        <f t="shared" si="92"/>
        <v>28</v>
      </c>
      <c r="AM133">
        <f t="shared" si="92"/>
        <v>502</v>
      </c>
      <c r="AO133" s="4">
        <v>1986</v>
      </c>
    </row>
    <row r="134" spans="1:41" ht="12.75">
      <c r="A134" s="4">
        <v>1987</v>
      </c>
      <c r="B134">
        <f t="shared" si="76"/>
        <v>648</v>
      </c>
      <c r="C134">
        <f t="shared" si="76"/>
        <v>919</v>
      </c>
      <c r="D134">
        <f t="shared" si="76"/>
        <v>144</v>
      </c>
      <c r="E134">
        <f t="shared" si="76"/>
        <v>316</v>
      </c>
      <c r="F134">
        <f t="shared" si="76"/>
        <v>452</v>
      </c>
      <c r="G134">
        <f t="shared" si="76"/>
        <v>2479</v>
      </c>
      <c r="I134" s="4">
        <v>1987</v>
      </c>
      <c r="J134">
        <f aca="true" t="shared" si="93" ref="J134:O134">J8+J29+J50+J92</f>
        <v>288</v>
      </c>
      <c r="K134">
        <f t="shared" si="93"/>
        <v>493</v>
      </c>
      <c r="L134">
        <f t="shared" si="93"/>
        <v>76</v>
      </c>
      <c r="M134">
        <f t="shared" si="93"/>
        <v>138</v>
      </c>
      <c r="N134">
        <f t="shared" si="93"/>
        <v>64</v>
      </c>
      <c r="O134">
        <f t="shared" si="93"/>
        <v>1059</v>
      </c>
      <c r="Q134" s="4">
        <v>1987</v>
      </c>
      <c r="R134">
        <f aca="true" t="shared" si="94" ref="R134:W134">R8+R29+R50+R92</f>
        <v>3</v>
      </c>
      <c r="S134">
        <f t="shared" si="94"/>
        <v>4</v>
      </c>
      <c r="T134">
        <f t="shared" si="94"/>
        <v>0</v>
      </c>
      <c r="U134">
        <f t="shared" si="94"/>
        <v>1</v>
      </c>
      <c r="V134">
        <f t="shared" si="94"/>
        <v>2</v>
      </c>
      <c r="W134">
        <f t="shared" si="94"/>
        <v>10</v>
      </c>
      <c r="Y134" s="4">
        <v>1987</v>
      </c>
      <c r="Z134">
        <f aca="true" t="shared" si="95" ref="Z134:AE134">Z8+Z29+Z50+Z92</f>
        <v>6</v>
      </c>
      <c r="AA134">
        <f t="shared" si="95"/>
        <v>4</v>
      </c>
      <c r="AB134">
        <f t="shared" si="95"/>
        <v>0</v>
      </c>
      <c r="AC134">
        <f t="shared" si="95"/>
        <v>5</v>
      </c>
      <c r="AD134">
        <f t="shared" si="95"/>
        <v>2</v>
      </c>
      <c r="AE134">
        <f t="shared" si="95"/>
        <v>17</v>
      </c>
      <c r="AG134" s="4">
        <v>1987</v>
      </c>
      <c r="AH134">
        <f aca="true" t="shared" si="96" ref="AH134:AM134">AH8+AH29+AH50+AH92</f>
        <v>89</v>
      </c>
      <c r="AI134">
        <f t="shared" si="96"/>
        <v>135</v>
      </c>
      <c r="AJ134">
        <f t="shared" si="96"/>
        <v>18</v>
      </c>
      <c r="AK134">
        <f t="shared" si="96"/>
        <v>360</v>
      </c>
      <c r="AL134">
        <f t="shared" si="96"/>
        <v>36</v>
      </c>
      <c r="AM134">
        <f t="shared" si="96"/>
        <v>638</v>
      </c>
      <c r="AO134" s="4">
        <v>1987</v>
      </c>
    </row>
    <row r="135" spans="1:41" ht="12.75">
      <c r="A135" s="4">
        <v>1988</v>
      </c>
      <c r="B135">
        <f t="shared" si="76"/>
        <v>678</v>
      </c>
      <c r="C135">
        <f t="shared" si="76"/>
        <v>895</v>
      </c>
      <c r="D135">
        <f t="shared" si="76"/>
        <v>192</v>
      </c>
      <c r="E135">
        <f t="shared" si="76"/>
        <v>313</v>
      </c>
      <c r="F135">
        <f t="shared" si="76"/>
        <v>429</v>
      </c>
      <c r="G135">
        <f t="shared" si="76"/>
        <v>2507</v>
      </c>
      <c r="I135" s="4">
        <v>1988</v>
      </c>
      <c r="J135">
        <f aca="true" t="shared" si="97" ref="J135:O135">J9+J30+J51+J93</f>
        <v>287</v>
      </c>
      <c r="K135">
        <f t="shared" si="97"/>
        <v>569</v>
      </c>
      <c r="L135">
        <f t="shared" si="97"/>
        <v>70</v>
      </c>
      <c r="M135">
        <f t="shared" si="97"/>
        <v>125</v>
      </c>
      <c r="N135">
        <f t="shared" si="97"/>
        <v>67</v>
      </c>
      <c r="O135">
        <f t="shared" si="97"/>
        <v>1118</v>
      </c>
      <c r="Q135" s="4">
        <v>1988</v>
      </c>
      <c r="R135">
        <f aca="true" t="shared" si="98" ref="R135:W135">R9+R30+R51+R93</f>
        <v>6</v>
      </c>
      <c r="S135">
        <f t="shared" si="98"/>
        <v>1</v>
      </c>
      <c r="T135">
        <f t="shared" si="98"/>
        <v>0</v>
      </c>
      <c r="U135">
        <f t="shared" si="98"/>
        <v>5</v>
      </c>
      <c r="V135">
        <f t="shared" si="98"/>
        <v>0</v>
      </c>
      <c r="W135">
        <f t="shared" si="98"/>
        <v>12</v>
      </c>
      <c r="Y135" s="4">
        <v>1988</v>
      </c>
      <c r="Z135">
        <f aca="true" t="shared" si="99" ref="Z135:AE135">Z9+Z30+Z51+Z93</f>
        <v>7</v>
      </c>
      <c r="AA135">
        <f t="shared" si="99"/>
        <v>0</v>
      </c>
      <c r="AB135">
        <f t="shared" si="99"/>
        <v>0</v>
      </c>
      <c r="AC135">
        <f t="shared" si="99"/>
        <v>5</v>
      </c>
      <c r="AD135">
        <f t="shared" si="99"/>
        <v>0</v>
      </c>
      <c r="AE135">
        <f t="shared" si="99"/>
        <v>12</v>
      </c>
      <c r="AG135" s="4">
        <v>1988</v>
      </c>
      <c r="AH135">
        <f aca="true" t="shared" si="100" ref="AH135:AM135">AH9+AH30+AH51+AH93</f>
        <v>122</v>
      </c>
      <c r="AI135">
        <f t="shared" si="100"/>
        <v>146</v>
      </c>
      <c r="AJ135">
        <f t="shared" si="100"/>
        <v>30</v>
      </c>
      <c r="AK135">
        <f t="shared" si="100"/>
        <v>429</v>
      </c>
      <c r="AL135">
        <f t="shared" si="100"/>
        <v>41</v>
      </c>
      <c r="AM135">
        <f t="shared" si="100"/>
        <v>768</v>
      </c>
      <c r="AO135" s="4">
        <v>1988</v>
      </c>
    </row>
    <row r="136" spans="1:41" ht="12.75">
      <c r="A136" s="4">
        <v>1989</v>
      </c>
      <c r="B136">
        <f t="shared" si="76"/>
        <v>443</v>
      </c>
      <c r="C136">
        <f t="shared" si="76"/>
        <v>661</v>
      </c>
      <c r="D136">
        <f t="shared" si="76"/>
        <v>122</v>
      </c>
      <c r="E136">
        <f t="shared" si="76"/>
        <v>214</v>
      </c>
      <c r="F136">
        <f t="shared" si="76"/>
        <v>283</v>
      </c>
      <c r="G136">
        <f t="shared" si="76"/>
        <v>1723</v>
      </c>
      <c r="I136" s="4">
        <v>1989</v>
      </c>
      <c r="J136">
        <f aca="true" t="shared" si="101" ref="J136:O136">J10+J31+J52+J94</f>
        <v>276</v>
      </c>
      <c r="K136">
        <f t="shared" si="101"/>
        <v>407</v>
      </c>
      <c r="L136">
        <f t="shared" si="101"/>
        <v>50</v>
      </c>
      <c r="M136">
        <f t="shared" si="101"/>
        <v>170</v>
      </c>
      <c r="N136">
        <f t="shared" si="101"/>
        <v>85</v>
      </c>
      <c r="O136">
        <f t="shared" si="101"/>
        <v>988</v>
      </c>
      <c r="Q136" s="4">
        <v>1989</v>
      </c>
      <c r="R136">
        <f aca="true" t="shared" si="102" ref="R136:W136">R10+R31+R52+R94</f>
        <v>1</v>
      </c>
      <c r="S136">
        <f t="shared" si="102"/>
        <v>3</v>
      </c>
      <c r="T136">
        <f t="shared" si="102"/>
        <v>0</v>
      </c>
      <c r="U136">
        <f t="shared" si="102"/>
        <v>1</v>
      </c>
      <c r="V136">
        <f t="shared" si="102"/>
        <v>1</v>
      </c>
      <c r="W136">
        <f t="shared" si="102"/>
        <v>6</v>
      </c>
      <c r="Y136" s="4">
        <v>1989</v>
      </c>
      <c r="Z136">
        <f aca="true" t="shared" si="103" ref="Z136:AE136">Z10+Z31+Z52+Z94</f>
        <v>6</v>
      </c>
      <c r="AA136">
        <f t="shared" si="103"/>
        <v>5</v>
      </c>
      <c r="AB136">
        <f t="shared" si="103"/>
        <v>0</v>
      </c>
      <c r="AC136">
        <f t="shared" si="103"/>
        <v>3</v>
      </c>
      <c r="AD136">
        <f t="shared" si="103"/>
        <v>1</v>
      </c>
      <c r="AE136">
        <f t="shared" si="103"/>
        <v>15</v>
      </c>
      <c r="AG136" s="4">
        <v>1989</v>
      </c>
      <c r="AH136">
        <f aca="true" t="shared" si="104" ref="AH136:AM136">AH10+AH31+AH52+AH94</f>
        <v>102</v>
      </c>
      <c r="AI136">
        <f t="shared" si="104"/>
        <v>119</v>
      </c>
      <c r="AJ136">
        <f t="shared" si="104"/>
        <v>21</v>
      </c>
      <c r="AK136">
        <f t="shared" si="104"/>
        <v>333</v>
      </c>
      <c r="AL136">
        <f t="shared" si="104"/>
        <v>56</v>
      </c>
      <c r="AM136">
        <f t="shared" si="104"/>
        <v>631</v>
      </c>
      <c r="AO136" s="4">
        <v>1989</v>
      </c>
    </row>
    <row r="137" spans="1:46" ht="12.75">
      <c r="A137" s="4">
        <v>1990</v>
      </c>
      <c r="B137">
        <f t="shared" si="76"/>
        <v>237</v>
      </c>
      <c r="C137">
        <f t="shared" si="76"/>
        <v>426</v>
      </c>
      <c r="D137">
        <f t="shared" si="76"/>
        <v>41</v>
      </c>
      <c r="E137">
        <f t="shared" si="76"/>
        <v>65</v>
      </c>
      <c r="F137">
        <f t="shared" si="76"/>
        <v>45</v>
      </c>
      <c r="G137">
        <f t="shared" si="76"/>
        <v>814</v>
      </c>
      <c r="I137" s="4">
        <v>1990</v>
      </c>
      <c r="J137">
        <f aca="true" t="shared" si="105" ref="J137:O137">J11+J32+J53+J95</f>
        <v>100</v>
      </c>
      <c r="K137">
        <f t="shared" si="105"/>
        <v>203</v>
      </c>
      <c r="L137">
        <f t="shared" si="105"/>
        <v>15</v>
      </c>
      <c r="M137">
        <f t="shared" si="105"/>
        <v>37</v>
      </c>
      <c r="N137">
        <f t="shared" si="105"/>
        <v>21</v>
      </c>
      <c r="O137">
        <f t="shared" si="105"/>
        <v>376</v>
      </c>
      <c r="Q137" s="4">
        <v>1990</v>
      </c>
      <c r="R137">
        <f aca="true" t="shared" si="106" ref="R137:W137">R11+R32+R53+R95</f>
        <v>2</v>
      </c>
      <c r="S137">
        <f t="shared" si="106"/>
        <v>2</v>
      </c>
      <c r="T137">
        <f t="shared" si="106"/>
        <v>0</v>
      </c>
      <c r="U137">
        <f t="shared" si="106"/>
        <v>0</v>
      </c>
      <c r="V137">
        <f t="shared" si="106"/>
        <v>0</v>
      </c>
      <c r="W137">
        <f t="shared" si="106"/>
        <v>4</v>
      </c>
      <c r="Y137" s="4">
        <v>1990</v>
      </c>
      <c r="Z137">
        <f aca="true" t="shared" si="107" ref="Z137:AE137">Z11+Z32+Z53+Z95</f>
        <v>1</v>
      </c>
      <c r="AA137">
        <f t="shared" si="107"/>
        <v>0</v>
      </c>
      <c r="AB137">
        <f t="shared" si="107"/>
        <v>0</v>
      </c>
      <c r="AC137">
        <f t="shared" si="107"/>
        <v>1</v>
      </c>
      <c r="AD137">
        <f t="shared" si="107"/>
        <v>0</v>
      </c>
      <c r="AE137">
        <f t="shared" si="107"/>
        <v>2</v>
      </c>
      <c r="AG137" s="4">
        <v>1990</v>
      </c>
      <c r="AH137">
        <f aca="true" t="shared" si="108" ref="AH137:AM137">AH11+AH32+AH53+AH95</f>
        <v>46</v>
      </c>
      <c r="AI137">
        <f t="shared" si="108"/>
        <v>66</v>
      </c>
      <c r="AJ137">
        <f t="shared" si="108"/>
        <v>6</v>
      </c>
      <c r="AK137">
        <f t="shared" si="108"/>
        <v>101</v>
      </c>
      <c r="AL137">
        <f t="shared" si="108"/>
        <v>10</v>
      </c>
      <c r="AM137">
        <f t="shared" si="108"/>
        <v>229</v>
      </c>
      <c r="AO137" s="4">
        <v>1990</v>
      </c>
      <c r="AT137" s="2"/>
    </row>
    <row r="138" spans="1:41" ht="12.75">
      <c r="A138" s="4">
        <v>1991</v>
      </c>
      <c r="I138" s="4">
        <v>1991</v>
      </c>
      <c r="Q138" s="4">
        <v>1991</v>
      </c>
      <c r="Y138" s="4">
        <v>1991</v>
      </c>
      <c r="AG138" s="4">
        <v>1991</v>
      </c>
      <c r="AO138" s="4">
        <v>1991</v>
      </c>
    </row>
    <row r="139" spans="1:41" ht="12.75">
      <c r="A139" s="4">
        <v>1992</v>
      </c>
      <c r="B139">
        <f t="shared" si="76"/>
        <v>570</v>
      </c>
      <c r="C139">
        <f t="shared" si="76"/>
        <v>795</v>
      </c>
      <c r="D139">
        <f t="shared" si="76"/>
        <v>134</v>
      </c>
      <c r="E139">
        <f t="shared" si="76"/>
        <v>277</v>
      </c>
      <c r="F139">
        <f t="shared" si="76"/>
        <v>274</v>
      </c>
      <c r="G139">
        <f t="shared" si="76"/>
        <v>2050</v>
      </c>
      <c r="I139" s="4">
        <v>1992</v>
      </c>
      <c r="J139">
        <f aca="true" t="shared" si="109" ref="J139:O139">J13+J34+J55+J97</f>
        <v>333</v>
      </c>
      <c r="K139">
        <f t="shared" si="109"/>
        <v>518</v>
      </c>
      <c r="L139">
        <f t="shared" si="109"/>
        <v>39</v>
      </c>
      <c r="M139">
        <f t="shared" si="109"/>
        <v>281</v>
      </c>
      <c r="N139">
        <f t="shared" si="109"/>
        <v>76</v>
      </c>
      <c r="O139">
        <f t="shared" si="109"/>
        <v>1247</v>
      </c>
      <c r="Q139" s="4">
        <v>1992</v>
      </c>
      <c r="R139">
        <f aca="true" t="shared" si="110" ref="R139:W139">R13+R34+R55+R97</f>
        <v>2</v>
      </c>
      <c r="S139">
        <f t="shared" si="110"/>
        <v>2</v>
      </c>
      <c r="T139">
        <f t="shared" si="110"/>
        <v>0</v>
      </c>
      <c r="U139">
        <f t="shared" si="110"/>
        <v>6</v>
      </c>
      <c r="V139">
        <f t="shared" si="110"/>
        <v>0</v>
      </c>
      <c r="W139">
        <f t="shared" si="110"/>
        <v>10</v>
      </c>
      <c r="Y139" s="4">
        <v>1992</v>
      </c>
      <c r="Z139">
        <f aca="true" t="shared" si="111" ref="Z139:AE139">Z13+Z34+Z55+Z97</f>
        <v>11</v>
      </c>
      <c r="AA139">
        <f t="shared" si="111"/>
        <v>17</v>
      </c>
      <c r="AB139">
        <f t="shared" si="111"/>
        <v>0</v>
      </c>
      <c r="AC139">
        <f t="shared" si="111"/>
        <v>0</v>
      </c>
      <c r="AD139">
        <f t="shared" si="111"/>
        <v>1</v>
      </c>
      <c r="AE139">
        <f t="shared" si="111"/>
        <v>29</v>
      </c>
      <c r="AG139" s="4">
        <v>1992</v>
      </c>
      <c r="AH139">
        <f aca="true" t="shared" si="112" ref="AH139:AM139">AH13+AH34+AH55+AH97</f>
        <v>133</v>
      </c>
      <c r="AI139">
        <f t="shared" si="112"/>
        <v>228</v>
      </c>
      <c r="AJ139">
        <f t="shared" si="112"/>
        <v>27</v>
      </c>
      <c r="AK139">
        <f t="shared" si="112"/>
        <v>480</v>
      </c>
      <c r="AL139">
        <f t="shared" si="112"/>
        <v>40</v>
      </c>
      <c r="AM139">
        <f t="shared" si="112"/>
        <v>908</v>
      </c>
      <c r="AO139" s="4">
        <v>1992</v>
      </c>
    </row>
    <row r="140" spans="1:41" ht="12.75">
      <c r="A140" s="4">
        <v>1993</v>
      </c>
      <c r="B140">
        <f aca="true" t="shared" si="113" ref="B140:G142">B14+B35+B56+B98</f>
        <v>649</v>
      </c>
      <c r="C140">
        <f t="shared" si="113"/>
        <v>844</v>
      </c>
      <c r="D140">
        <f t="shared" si="113"/>
        <v>178</v>
      </c>
      <c r="E140">
        <f t="shared" si="113"/>
        <v>308</v>
      </c>
      <c r="F140">
        <f t="shared" si="113"/>
        <v>342</v>
      </c>
      <c r="G140">
        <f t="shared" si="113"/>
        <v>2321</v>
      </c>
      <c r="I140" s="4">
        <v>1993</v>
      </c>
      <c r="J140">
        <f aca="true" t="shared" si="114" ref="J140:O140">J14+J35+J56+J98</f>
        <v>352</v>
      </c>
      <c r="K140">
        <f t="shared" si="114"/>
        <v>545</v>
      </c>
      <c r="L140">
        <f t="shared" si="114"/>
        <v>46</v>
      </c>
      <c r="M140">
        <f t="shared" si="114"/>
        <v>356</v>
      </c>
      <c r="N140">
        <f t="shared" si="114"/>
        <v>94</v>
      </c>
      <c r="O140">
        <f t="shared" si="114"/>
        <v>1393</v>
      </c>
      <c r="Q140" s="4">
        <v>1993</v>
      </c>
      <c r="R140">
        <f aca="true" t="shared" si="115" ref="R140:W140">R14+R35+R56+R98</f>
        <v>1</v>
      </c>
      <c r="S140">
        <f t="shared" si="115"/>
        <v>2</v>
      </c>
      <c r="T140">
        <f t="shared" si="115"/>
        <v>0</v>
      </c>
      <c r="U140">
        <f t="shared" si="115"/>
        <v>1</v>
      </c>
      <c r="V140">
        <f t="shared" si="115"/>
        <v>0</v>
      </c>
      <c r="W140">
        <f t="shared" si="115"/>
        <v>4</v>
      </c>
      <c r="Y140" s="4">
        <v>1993</v>
      </c>
      <c r="Z140">
        <f aca="true" t="shared" si="116" ref="Z140:AE140">Z14+Z35+Z56+Z98</f>
        <v>8</v>
      </c>
      <c r="AA140">
        <f t="shared" si="116"/>
        <v>4</v>
      </c>
      <c r="AB140">
        <f t="shared" si="116"/>
        <v>1</v>
      </c>
      <c r="AC140">
        <f t="shared" si="116"/>
        <v>4</v>
      </c>
      <c r="AD140">
        <f t="shared" si="116"/>
        <v>3</v>
      </c>
      <c r="AE140">
        <f t="shared" si="116"/>
        <v>20</v>
      </c>
      <c r="AG140" s="4">
        <v>1993</v>
      </c>
      <c r="AH140">
        <f aca="true" t="shared" si="117" ref="AH140:AM140">AH14+AH35+AH56+AH98</f>
        <v>167</v>
      </c>
      <c r="AI140">
        <f t="shared" si="117"/>
        <v>232</v>
      </c>
      <c r="AJ140">
        <f t="shared" si="117"/>
        <v>28</v>
      </c>
      <c r="AK140">
        <f t="shared" si="117"/>
        <v>524</v>
      </c>
      <c r="AL140">
        <f t="shared" si="117"/>
        <v>50</v>
      </c>
      <c r="AM140">
        <f t="shared" si="117"/>
        <v>1001</v>
      </c>
      <c r="AO140" s="4">
        <v>1993</v>
      </c>
    </row>
    <row r="141" spans="1:41" ht="12.75">
      <c r="A141" s="4">
        <v>1994</v>
      </c>
      <c r="B141">
        <f t="shared" si="113"/>
        <v>590</v>
      </c>
      <c r="C141">
        <f t="shared" si="113"/>
        <v>778</v>
      </c>
      <c r="D141">
        <f t="shared" si="113"/>
        <v>158</v>
      </c>
      <c r="E141">
        <f t="shared" si="113"/>
        <v>257</v>
      </c>
      <c r="F141">
        <f t="shared" si="113"/>
        <v>326</v>
      </c>
      <c r="G141">
        <f t="shared" si="113"/>
        <v>2109</v>
      </c>
      <c r="I141" s="4">
        <v>1994</v>
      </c>
      <c r="J141">
        <f aca="true" t="shared" si="118" ref="J141:O141">J15+J36+J57+J99</f>
        <v>315</v>
      </c>
      <c r="K141">
        <f t="shared" si="118"/>
        <v>487</v>
      </c>
      <c r="L141">
        <f t="shared" si="118"/>
        <v>60</v>
      </c>
      <c r="M141">
        <f t="shared" si="118"/>
        <v>380</v>
      </c>
      <c r="N141">
        <f t="shared" si="118"/>
        <v>68</v>
      </c>
      <c r="O141">
        <f t="shared" si="118"/>
        <v>1310</v>
      </c>
      <c r="Q141" s="4">
        <v>1994</v>
      </c>
      <c r="R141">
        <f aca="true" t="shared" si="119" ref="R141:W141">R15+R36+R57+R99</f>
        <v>0</v>
      </c>
      <c r="S141">
        <f t="shared" si="119"/>
        <v>4</v>
      </c>
      <c r="T141">
        <f t="shared" si="119"/>
        <v>0</v>
      </c>
      <c r="U141">
        <f t="shared" si="119"/>
        <v>1</v>
      </c>
      <c r="V141">
        <f t="shared" si="119"/>
        <v>0</v>
      </c>
      <c r="W141">
        <f t="shared" si="119"/>
        <v>5</v>
      </c>
      <c r="Y141" s="4">
        <v>1994</v>
      </c>
      <c r="Z141">
        <f aca="true" t="shared" si="120" ref="Z141:AE141">Z15+Z36+Z57+Z99</f>
        <v>13</v>
      </c>
      <c r="AA141">
        <f t="shared" si="120"/>
        <v>5</v>
      </c>
      <c r="AB141">
        <f t="shared" si="120"/>
        <v>1</v>
      </c>
      <c r="AC141">
        <f t="shared" si="120"/>
        <v>5</v>
      </c>
      <c r="AD141">
        <f t="shared" si="120"/>
        <v>2</v>
      </c>
      <c r="AE141">
        <f t="shared" si="120"/>
        <v>26</v>
      </c>
      <c r="AG141" s="4">
        <v>1994</v>
      </c>
      <c r="AH141">
        <f aca="true" t="shared" si="121" ref="AH141:AM141">AH15+AH36+AH57+AH99</f>
        <v>157</v>
      </c>
      <c r="AI141">
        <f t="shared" si="121"/>
        <v>234</v>
      </c>
      <c r="AJ141">
        <f t="shared" si="121"/>
        <v>36</v>
      </c>
      <c r="AK141">
        <f t="shared" si="121"/>
        <v>532</v>
      </c>
      <c r="AL141">
        <f t="shared" si="121"/>
        <v>56</v>
      </c>
      <c r="AM141">
        <f t="shared" si="121"/>
        <v>1015</v>
      </c>
      <c r="AO141" s="4">
        <v>1994</v>
      </c>
    </row>
    <row r="142" spans="1:41" ht="12.75">
      <c r="A142" s="4">
        <v>1995</v>
      </c>
      <c r="B142">
        <f t="shared" si="113"/>
        <v>383</v>
      </c>
      <c r="C142">
        <f t="shared" si="113"/>
        <v>359</v>
      </c>
      <c r="D142">
        <f t="shared" si="113"/>
        <v>79</v>
      </c>
      <c r="E142">
        <f t="shared" si="113"/>
        <v>128</v>
      </c>
      <c r="F142">
        <f t="shared" si="113"/>
        <v>141</v>
      </c>
      <c r="G142">
        <f t="shared" si="113"/>
        <v>1090</v>
      </c>
      <c r="I142" s="4">
        <v>1995</v>
      </c>
      <c r="J142">
        <f aca="true" t="shared" si="122" ref="J142:O142">J16+J37+J58+J100</f>
        <v>166</v>
      </c>
      <c r="K142">
        <f t="shared" si="122"/>
        <v>251</v>
      </c>
      <c r="L142">
        <f t="shared" si="122"/>
        <v>27</v>
      </c>
      <c r="M142">
        <f t="shared" si="122"/>
        <v>199</v>
      </c>
      <c r="N142">
        <f t="shared" si="122"/>
        <v>52</v>
      </c>
      <c r="O142">
        <f t="shared" si="122"/>
        <v>695</v>
      </c>
      <c r="Q142" s="4">
        <v>1995</v>
      </c>
      <c r="R142">
        <f aca="true" t="shared" si="123" ref="R142:W142">R16+R37+R58+R100</f>
        <v>3</v>
      </c>
      <c r="S142">
        <f t="shared" si="123"/>
        <v>1</v>
      </c>
      <c r="T142">
        <f t="shared" si="123"/>
        <v>0</v>
      </c>
      <c r="U142">
        <f t="shared" si="123"/>
        <v>0</v>
      </c>
      <c r="V142">
        <f t="shared" si="123"/>
        <v>2</v>
      </c>
      <c r="W142">
        <f t="shared" si="123"/>
        <v>6</v>
      </c>
      <c r="Y142" s="4">
        <v>1995</v>
      </c>
      <c r="Z142">
        <f aca="true" t="shared" si="124" ref="Z142:AE142">Z16+Z37+Z58+Z100</f>
        <v>13</v>
      </c>
      <c r="AA142">
        <f t="shared" si="124"/>
        <v>15</v>
      </c>
      <c r="AB142">
        <f t="shared" si="124"/>
        <v>1</v>
      </c>
      <c r="AC142">
        <f t="shared" si="124"/>
        <v>3</v>
      </c>
      <c r="AD142">
        <f t="shared" si="124"/>
        <v>4</v>
      </c>
      <c r="AE142">
        <f t="shared" si="124"/>
        <v>36</v>
      </c>
      <c r="AG142" s="4">
        <v>1995</v>
      </c>
      <c r="AH142">
        <f aca="true" t="shared" si="125" ref="AH142:AM142">AH16+AH37+AH58+AH100</f>
        <v>106</v>
      </c>
      <c r="AI142">
        <f t="shared" si="125"/>
        <v>127</v>
      </c>
      <c r="AJ142">
        <f t="shared" si="125"/>
        <v>21</v>
      </c>
      <c r="AK142">
        <f t="shared" si="125"/>
        <v>344</v>
      </c>
      <c r="AL142">
        <f t="shared" si="125"/>
        <v>37</v>
      </c>
      <c r="AM142">
        <f t="shared" si="125"/>
        <v>635</v>
      </c>
      <c r="AO142" s="4">
        <v>1995</v>
      </c>
    </row>
    <row r="143" spans="1:41" ht="12.75">
      <c r="A143" s="4">
        <v>1996</v>
      </c>
      <c r="I143" s="4">
        <v>1996</v>
      </c>
      <c r="Q143" s="4">
        <v>1996</v>
      </c>
      <c r="Y143" s="4">
        <v>1996</v>
      </c>
      <c r="AG143" s="4">
        <v>1996</v>
      </c>
      <c r="AO143" s="4">
        <v>1996</v>
      </c>
    </row>
    <row r="144" spans="1:41" ht="12.75">
      <c r="A144" s="4">
        <v>1997</v>
      </c>
      <c r="I144" s="4">
        <v>1997</v>
      </c>
      <c r="Q144" s="4">
        <v>1997</v>
      </c>
      <c r="Y144" s="4">
        <v>1997</v>
      </c>
      <c r="AG144" s="4">
        <v>1997</v>
      </c>
      <c r="AO144" s="4">
        <v>1997</v>
      </c>
    </row>
    <row r="145" spans="1:41" ht="12.75">
      <c r="A145" s="4">
        <v>1998</v>
      </c>
      <c r="I145" s="4">
        <v>1998</v>
      </c>
      <c r="Q145" s="4">
        <v>1998</v>
      </c>
      <c r="Y145" s="4">
        <v>1998</v>
      </c>
      <c r="AG145" s="4">
        <v>1998</v>
      </c>
      <c r="AO145" s="4">
        <v>1998</v>
      </c>
    </row>
    <row r="146" spans="1:41" ht="12.75">
      <c r="A146" s="4">
        <v>1999</v>
      </c>
      <c r="I146" s="4">
        <v>1999</v>
      </c>
      <c r="Q146" s="4">
        <v>1999</v>
      </c>
      <c r="Y146" s="4">
        <v>1999</v>
      </c>
      <c r="AG146" s="4">
        <v>1999</v>
      </c>
      <c r="AO146" s="4">
        <v>1999</v>
      </c>
    </row>
    <row r="147" spans="1:46" ht="12.75">
      <c r="A147" s="4" t="s">
        <v>29</v>
      </c>
      <c r="B147" s="2">
        <f>SUM(B130:B146)</f>
        <v>6386</v>
      </c>
      <c r="C147" s="2">
        <f>SUM(C130:C146)</f>
        <v>9066</v>
      </c>
      <c r="D147" s="2">
        <f>SUM(D130:D146)</f>
        <v>1569</v>
      </c>
      <c r="E147" s="2">
        <f>SUM(E130:E146)</f>
        <v>2474</v>
      </c>
      <c r="F147" s="2">
        <f>SUM(F130:F146)</f>
        <v>3763</v>
      </c>
      <c r="G147">
        <f>SUM(B147:F147)</f>
        <v>23258</v>
      </c>
      <c r="I147" s="4" t="s">
        <v>29</v>
      </c>
      <c r="J147" s="2">
        <f>SUM(J130:J146)</f>
        <v>3001</v>
      </c>
      <c r="K147" s="2">
        <f>SUM(K130:K146)</f>
        <v>5081</v>
      </c>
      <c r="L147" s="2">
        <f>SUM(L130:L146)</f>
        <v>593</v>
      </c>
      <c r="M147" s="2">
        <f>SUM(M130:M146)</f>
        <v>1908</v>
      </c>
      <c r="N147" s="2">
        <f>SUM(N130:N146)</f>
        <v>797</v>
      </c>
      <c r="O147">
        <f>SUM(J147:N147)</f>
        <v>11380</v>
      </c>
      <c r="Q147" s="4" t="s">
        <v>29</v>
      </c>
      <c r="R147" s="2">
        <f>SUM(R130:R146)</f>
        <v>23</v>
      </c>
      <c r="S147" s="2">
        <f>SUM(S130:S146)</f>
        <v>37</v>
      </c>
      <c r="T147" s="2">
        <f>SUM(T130:T146)</f>
        <v>1</v>
      </c>
      <c r="U147" s="2">
        <f>SUM(U130:U146)</f>
        <v>16</v>
      </c>
      <c r="V147" s="2">
        <f>SUM(V130:V146)</f>
        <v>11</v>
      </c>
      <c r="W147">
        <f>SUM(R147:V147)</f>
        <v>88</v>
      </c>
      <c r="Y147" s="4" t="s">
        <v>29</v>
      </c>
      <c r="Z147" s="2">
        <f>SUM(Z130:Z146)</f>
        <v>71</v>
      </c>
      <c r="AA147" s="2">
        <f>SUM(AA130:AA146)</f>
        <v>53</v>
      </c>
      <c r="AB147" s="2">
        <f>SUM(AB130:AB146)</f>
        <v>3</v>
      </c>
      <c r="AC147" s="2">
        <f>SUM(AC130:AC146)</f>
        <v>36</v>
      </c>
      <c r="AD147" s="2">
        <f>SUM(AD130:AD146)</f>
        <v>14</v>
      </c>
      <c r="AE147">
        <f>SUM(Z147:AD147)</f>
        <v>177</v>
      </c>
      <c r="AG147" s="4" t="s">
        <v>29</v>
      </c>
      <c r="AH147" s="2">
        <f>SUM(AH130:AH146)</f>
        <v>1249</v>
      </c>
      <c r="AI147" s="2">
        <f>SUM(AI130:AI146)</f>
        <v>1678</v>
      </c>
      <c r="AJ147" s="2">
        <f>SUM(AJ130:AJ146)</f>
        <v>226</v>
      </c>
      <c r="AK147" s="2">
        <f>SUM(AK130:AK146)</f>
        <v>3632</v>
      </c>
      <c r="AL147" s="2">
        <f>SUM(AL130:AL146)</f>
        <v>421</v>
      </c>
      <c r="AM147">
        <f>SUM(AH147:AL147)</f>
        <v>7206</v>
      </c>
      <c r="AO147" s="4" t="s">
        <v>29</v>
      </c>
      <c r="AP147" s="2"/>
      <c r="AQ147" s="2"/>
      <c r="AR147" s="2"/>
      <c r="AS147" s="2"/>
      <c r="AT147" s="2"/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B1:G1"/>
    <mergeCell ref="B2:G2"/>
    <mergeCell ref="R1:W1"/>
    <mergeCell ref="R2:W2"/>
    <mergeCell ref="J1:O1"/>
    <mergeCell ref="J2:O2"/>
    <mergeCell ref="AP1:AU1"/>
    <mergeCell ref="AP2:AU2"/>
    <mergeCell ref="Z1:AE1"/>
    <mergeCell ref="Z2:AE2"/>
    <mergeCell ref="AH1:AM1"/>
    <mergeCell ref="AH2:AM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5"/>
  <sheetViews>
    <sheetView zoomScale="75" zoomScaleNormal="75" workbookViewId="0" topLeftCell="A477">
      <selection activeCell="M509" sqref="M509:Q512"/>
    </sheetView>
  </sheetViews>
  <sheetFormatPr defaultColWidth="9.140625" defaultRowHeight="12.75"/>
  <cols>
    <col min="9" max="9" width="9.140625" style="7" customWidth="1"/>
  </cols>
  <sheetData>
    <row r="1" spans="1:12" ht="12.75">
      <c r="A1" t="s">
        <v>61</v>
      </c>
      <c r="B1" t="s">
        <v>62</v>
      </c>
      <c r="C1" t="s">
        <v>54</v>
      </c>
      <c r="D1" t="s">
        <v>54</v>
      </c>
      <c r="G1" s="2"/>
      <c r="L1" s="2" t="s">
        <v>40</v>
      </c>
    </row>
    <row r="2" spans="1:17" ht="12.75">
      <c r="A2">
        <v>1983</v>
      </c>
      <c r="B2">
        <v>318</v>
      </c>
      <c r="C2">
        <v>146</v>
      </c>
      <c r="D2">
        <v>464</v>
      </c>
      <c r="G2" s="2"/>
      <c r="L2" s="2">
        <v>1983</v>
      </c>
      <c r="M2">
        <v>318</v>
      </c>
      <c r="N2">
        <v>455</v>
      </c>
      <c r="O2">
        <v>135</v>
      </c>
      <c r="P2">
        <v>85</v>
      </c>
      <c r="Q2">
        <v>279</v>
      </c>
    </row>
    <row r="3" spans="1:17" ht="12.75">
      <c r="A3">
        <v>1984</v>
      </c>
      <c r="B3">
        <v>295</v>
      </c>
      <c r="C3">
        <v>145</v>
      </c>
      <c r="D3">
        <v>440</v>
      </c>
      <c r="G3" s="2"/>
      <c r="L3" s="2">
        <v>1984</v>
      </c>
      <c r="M3">
        <v>295</v>
      </c>
      <c r="N3">
        <v>378</v>
      </c>
      <c r="O3">
        <v>137</v>
      </c>
      <c r="P3">
        <v>122</v>
      </c>
      <c r="Q3">
        <v>326</v>
      </c>
    </row>
    <row r="4" spans="1:19" ht="12.75">
      <c r="A4">
        <v>1985</v>
      </c>
      <c r="B4">
        <v>298</v>
      </c>
      <c r="C4">
        <v>148</v>
      </c>
      <c r="D4">
        <v>446</v>
      </c>
      <c r="G4" s="2"/>
      <c r="L4" s="2">
        <v>1985</v>
      </c>
      <c r="M4" s="2">
        <v>298</v>
      </c>
      <c r="N4">
        <v>394</v>
      </c>
      <c r="O4">
        <v>191</v>
      </c>
      <c r="P4">
        <v>165</v>
      </c>
      <c r="Q4" s="2">
        <v>395</v>
      </c>
      <c r="S4" s="2"/>
    </row>
    <row r="5" spans="1:19" ht="12.75">
      <c r="A5">
        <v>1986</v>
      </c>
      <c r="B5">
        <v>389</v>
      </c>
      <c r="C5">
        <v>116</v>
      </c>
      <c r="D5">
        <v>505</v>
      </c>
      <c r="G5" s="2"/>
      <c r="L5" s="2">
        <v>1986</v>
      </c>
      <c r="M5" s="2">
        <v>389</v>
      </c>
      <c r="N5">
        <v>375</v>
      </c>
      <c r="O5">
        <v>164</v>
      </c>
      <c r="P5">
        <v>223</v>
      </c>
      <c r="Q5" s="2">
        <v>346</v>
      </c>
      <c r="S5" s="2"/>
    </row>
    <row r="6" spans="1:19" ht="12.75">
      <c r="A6">
        <v>1987</v>
      </c>
      <c r="B6">
        <v>387</v>
      </c>
      <c r="C6">
        <v>166</v>
      </c>
      <c r="D6">
        <v>553</v>
      </c>
      <c r="G6" s="2"/>
      <c r="L6" s="2">
        <v>1987</v>
      </c>
      <c r="M6" s="2">
        <v>387</v>
      </c>
      <c r="N6">
        <v>386</v>
      </c>
      <c r="O6">
        <v>186</v>
      </c>
      <c r="P6">
        <v>306</v>
      </c>
      <c r="Q6" s="2">
        <v>338</v>
      </c>
      <c r="S6" s="2"/>
    </row>
    <row r="7" spans="1:19" ht="12.75">
      <c r="A7">
        <v>1988</v>
      </c>
      <c r="B7">
        <v>403</v>
      </c>
      <c r="C7">
        <v>165</v>
      </c>
      <c r="D7">
        <v>568</v>
      </c>
      <c r="G7" s="2"/>
      <c r="L7" s="2">
        <v>1988</v>
      </c>
      <c r="M7" s="2">
        <v>403</v>
      </c>
      <c r="N7">
        <v>351</v>
      </c>
      <c r="O7">
        <v>218</v>
      </c>
      <c r="P7">
        <v>298</v>
      </c>
      <c r="Q7" s="2">
        <v>317</v>
      </c>
      <c r="S7" s="2"/>
    </row>
    <row r="8" spans="1:19" ht="12.75">
      <c r="A8">
        <v>1989</v>
      </c>
      <c r="B8">
        <v>210</v>
      </c>
      <c r="C8">
        <v>130</v>
      </c>
      <c r="D8">
        <v>340</v>
      </c>
      <c r="F8" s="2"/>
      <c r="G8" s="2"/>
      <c r="L8">
        <v>1989</v>
      </c>
      <c r="M8">
        <v>210</v>
      </c>
      <c r="N8">
        <v>185</v>
      </c>
      <c r="O8">
        <v>125</v>
      </c>
      <c r="P8">
        <v>177</v>
      </c>
      <c r="Q8" s="2">
        <v>199</v>
      </c>
      <c r="S8" s="2"/>
    </row>
    <row r="9" spans="1:19" ht="12.75">
      <c r="A9">
        <v>1990</v>
      </c>
      <c r="B9">
        <v>8</v>
      </c>
      <c r="C9">
        <v>2</v>
      </c>
      <c r="D9">
        <v>10</v>
      </c>
      <c r="L9" s="2">
        <v>1990</v>
      </c>
      <c r="M9" s="2">
        <v>8</v>
      </c>
      <c r="N9">
        <v>6</v>
      </c>
      <c r="P9">
        <v>5</v>
      </c>
      <c r="Q9" s="2">
        <v>2</v>
      </c>
      <c r="S9" s="2"/>
    </row>
    <row r="10" spans="1:19" ht="12.75">
      <c r="A10">
        <v>1992</v>
      </c>
      <c r="B10">
        <v>403</v>
      </c>
      <c r="C10">
        <v>238</v>
      </c>
      <c r="D10">
        <v>641</v>
      </c>
      <c r="G10" s="2"/>
      <c r="L10" s="2">
        <v>1992</v>
      </c>
      <c r="M10" s="2">
        <v>403</v>
      </c>
      <c r="N10">
        <v>446</v>
      </c>
      <c r="O10">
        <v>174</v>
      </c>
      <c r="P10" s="2">
        <v>258</v>
      </c>
      <c r="Q10">
        <v>327</v>
      </c>
      <c r="S10" s="2"/>
    </row>
    <row r="11" spans="1:17" ht="12.75">
      <c r="A11">
        <v>1993</v>
      </c>
      <c r="B11">
        <v>407</v>
      </c>
      <c r="C11">
        <v>203</v>
      </c>
      <c r="D11">
        <v>610</v>
      </c>
      <c r="G11" s="2"/>
      <c r="L11" s="2">
        <v>1993</v>
      </c>
      <c r="M11" s="2">
        <v>407</v>
      </c>
      <c r="N11">
        <v>386</v>
      </c>
      <c r="O11">
        <v>155</v>
      </c>
      <c r="P11" s="2">
        <v>212</v>
      </c>
      <c r="Q11">
        <v>320</v>
      </c>
    </row>
    <row r="12" spans="1:19" ht="12.75">
      <c r="A12">
        <v>1994</v>
      </c>
      <c r="B12">
        <v>410</v>
      </c>
      <c r="C12">
        <v>223</v>
      </c>
      <c r="D12">
        <v>633</v>
      </c>
      <c r="G12" s="2"/>
      <c r="L12" s="2">
        <v>1994</v>
      </c>
      <c r="M12">
        <v>410</v>
      </c>
      <c r="N12">
        <v>386</v>
      </c>
      <c r="O12">
        <v>179</v>
      </c>
      <c r="P12">
        <v>228</v>
      </c>
      <c r="Q12" s="2">
        <v>351</v>
      </c>
      <c r="S12" s="2"/>
    </row>
    <row r="13" spans="1:19" ht="12.75">
      <c r="A13">
        <v>1995</v>
      </c>
      <c r="B13">
        <v>425</v>
      </c>
      <c r="C13">
        <v>195</v>
      </c>
      <c r="D13">
        <v>620</v>
      </c>
      <c r="G13" s="2"/>
      <c r="L13">
        <v>1995</v>
      </c>
      <c r="M13">
        <v>425</v>
      </c>
      <c r="N13">
        <v>372</v>
      </c>
      <c r="O13">
        <v>174</v>
      </c>
      <c r="P13">
        <v>218</v>
      </c>
      <c r="Q13" s="2">
        <v>424</v>
      </c>
      <c r="S13" s="2"/>
    </row>
    <row r="14" spans="1:19" ht="12.75">
      <c r="A14" t="s">
        <v>61</v>
      </c>
      <c r="B14" t="s">
        <v>62</v>
      </c>
      <c r="C14" t="s">
        <v>54</v>
      </c>
      <c r="D14" t="s">
        <v>54</v>
      </c>
      <c r="Q14" s="2"/>
      <c r="S14" s="2"/>
    </row>
    <row r="15" spans="1:19" ht="12.75">
      <c r="A15" t="s">
        <v>63</v>
      </c>
      <c r="B15" t="s">
        <v>64</v>
      </c>
      <c r="C15" t="s">
        <v>57</v>
      </c>
      <c r="D15" t="s">
        <v>65</v>
      </c>
      <c r="L15" t="s">
        <v>29</v>
      </c>
      <c r="M15" s="2">
        <v>3953</v>
      </c>
      <c r="N15" s="2">
        <v>4120</v>
      </c>
      <c r="O15" s="2">
        <v>1838</v>
      </c>
      <c r="P15" s="2">
        <v>2297</v>
      </c>
      <c r="Q15" s="2">
        <v>3624</v>
      </c>
      <c r="S15" s="2"/>
    </row>
    <row r="16" spans="1:17" ht="12.75">
      <c r="A16" t="s">
        <v>63</v>
      </c>
      <c r="B16" t="s">
        <v>64</v>
      </c>
      <c r="C16" t="s">
        <v>57</v>
      </c>
      <c r="D16" t="s">
        <v>65</v>
      </c>
      <c r="L16" t="s">
        <v>56</v>
      </c>
      <c r="M16" t="s">
        <v>56</v>
      </c>
      <c r="N16" t="s">
        <v>56</v>
      </c>
      <c r="O16" t="s">
        <v>54</v>
      </c>
      <c r="P16" t="s">
        <v>0</v>
      </c>
      <c r="Q16" t="s">
        <v>54</v>
      </c>
    </row>
    <row r="17" spans="1:12" ht="12.75">
      <c r="A17" t="s">
        <v>66</v>
      </c>
      <c r="B17" t="s">
        <v>67</v>
      </c>
      <c r="C17" t="s">
        <v>68</v>
      </c>
      <c r="D17" t="s">
        <v>69</v>
      </c>
      <c r="G17" s="2"/>
      <c r="L17" t="s">
        <v>37</v>
      </c>
    </row>
    <row r="18" spans="7:17" ht="12.75">
      <c r="G18" s="2"/>
      <c r="L18">
        <v>1983</v>
      </c>
      <c r="M18">
        <v>59</v>
      </c>
      <c r="N18">
        <v>150</v>
      </c>
      <c r="O18">
        <v>15</v>
      </c>
      <c r="P18">
        <v>13</v>
      </c>
      <c r="Q18">
        <v>12</v>
      </c>
    </row>
    <row r="19" spans="1:17" ht="12.75">
      <c r="A19" t="s">
        <v>61</v>
      </c>
      <c r="B19" t="s">
        <v>62</v>
      </c>
      <c r="C19" t="s">
        <v>54</v>
      </c>
      <c r="D19" t="s">
        <v>54</v>
      </c>
      <c r="G19" s="2"/>
      <c r="L19">
        <v>1984</v>
      </c>
      <c r="M19">
        <v>81</v>
      </c>
      <c r="N19">
        <v>184</v>
      </c>
      <c r="O19">
        <v>13</v>
      </c>
      <c r="P19">
        <v>16</v>
      </c>
      <c r="Q19">
        <v>24</v>
      </c>
    </row>
    <row r="20" spans="2:17" ht="12.75">
      <c r="B20" t="s">
        <v>70</v>
      </c>
      <c r="C20" t="s">
        <v>71</v>
      </c>
      <c r="D20" t="s">
        <v>72</v>
      </c>
      <c r="G20" s="2"/>
      <c r="L20">
        <v>1985</v>
      </c>
      <c r="M20">
        <v>91</v>
      </c>
      <c r="N20">
        <v>273</v>
      </c>
      <c r="O20">
        <v>21</v>
      </c>
      <c r="P20">
        <v>18</v>
      </c>
      <c r="Q20">
        <v>43</v>
      </c>
    </row>
    <row r="21" spans="1:17" ht="12.75">
      <c r="A21" t="s">
        <v>41</v>
      </c>
      <c r="B21" t="s">
        <v>27</v>
      </c>
      <c r="C21" t="s">
        <v>28</v>
      </c>
      <c r="D21" t="s">
        <v>29</v>
      </c>
      <c r="G21" s="2"/>
      <c r="L21">
        <v>1986</v>
      </c>
      <c r="M21">
        <v>113</v>
      </c>
      <c r="N21">
        <v>332</v>
      </c>
      <c r="O21">
        <v>16</v>
      </c>
      <c r="P21">
        <v>24</v>
      </c>
      <c r="Q21">
        <v>46</v>
      </c>
    </row>
    <row r="22" spans="1:17" ht="12.75">
      <c r="A22" t="s">
        <v>61</v>
      </c>
      <c r="B22" t="s">
        <v>62</v>
      </c>
      <c r="C22" t="s">
        <v>54</v>
      </c>
      <c r="D22" t="s">
        <v>54</v>
      </c>
      <c r="G22" s="2"/>
      <c r="L22" s="2">
        <v>1987</v>
      </c>
      <c r="M22">
        <v>123</v>
      </c>
      <c r="N22">
        <v>354</v>
      </c>
      <c r="O22">
        <v>18</v>
      </c>
      <c r="P22">
        <v>26</v>
      </c>
      <c r="Q22">
        <v>47</v>
      </c>
    </row>
    <row r="23" spans="1:17" ht="12.75">
      <c r="A23">
        <v>1983</v>
      </c>
      <c r="B23">
        <v>455</v>
      </c>
      <c r="C23">
        <v>174</v>
      </c>
      <c r="D23">
        <v>629</v>
      </c>
      <c r="L23" s="2">
        <v>1988</v>
      </c>
      <c r="M23">
        <v>158</v>
      </c>
      <c r="N23">
        <v>387</v>
      </c>
      <c r="O23">
        <v>35</v>
      </c>
      <c r="P23">
        <v>35</v>
      </c>
      <c r="Q23">
        <v>61</v>
      </c>
    </row>
    <row r="24" spans="1:17" ht="12.75">
      <c r="A24">
        <v>1984</v>
      </c>
      <c r="B24">
        <v>378</v>
      </c>
      <c r="C24">
        <v>168</v>
      </c>
      <c r="D24">
        <v>546</v>
      </c>
      <c r="L24" s="2">
        <v>1989</v>
      </c>
      <c r="M24">
        <v>127</v>
      </c>
      <c r="N24">
        <v>313</v>
      </c>
      <c r="O24">
        <v>31</v>
      </c>
      <c r="P24">
        <v>35</v>
      </c>
      <c r="Q24">
        <v>41</v>
      </c>
    </row>
    <row r="25" spans="1:17" ht="12.75">
      <c r="A25">
        <v>1985</v>
      </c>
      <c r="B25">
        <v>394</v>
      </c>
      <c r="C25">
        <v>205</v>
      </c>
      <c r="D25">
        <v>599</v>
      </c>
      <c r="L25" s="2">
        <v>1990</v>
      </c>
      <c r="M25">
        <v>103</v>
      </c>
      <c r="N25">
        <v>271</v>
      </c>
      <c r="O25">
        <v>29</v>
      </c>
      <c r="P25">
        <v>39</v>
      </c>
      <c r="Q25">
        <v>26</v>
      </c>
    </row>
    <row r="26" spans="1:17" ht="12.75">
      <c r="A26">
        <v>1986</v>
      </c>
      <c r="B26">
        <v>375</v>
      </c>
      <c r="C26">
        <v>224</v>
      </c>
      <c r="D26">
        <v>599</v>
      </c>
      <c r="G26" s="2"/>
      <c r="L26" s="2">
        <v>1992</v>
      </c>
      <c r="M26">
        <v>97</v>
      </c>
      <c r="N26">
        <v>227</v>
      </c>
      <c r="O26">
        <v>18</v>
      </c>
      <c r="P26">
        <v>50</v>
      </c>
      <c r="Q26">
        <v>28</v>
      </c>
    </row>
    <row r="27" spans="1:17" ht="12.75">
      <c r="A27">
        <v>1987</v>
      </c>
      <c r="B27">
        <v>386</v>
      </c>
      <c r="C27">
        <v>229</v>
      </c>
      <c r="D27">
        <v>615</v>
      </c>
      <c r="G27" s="2"/>
      <c r="L27" s="2">
        <v>1993</v>
      </c>
      <c r="M27">
        <v>116</v>
      </c>
      <c r="N27">
        <v>238</v>
      </c>
      <c r="O27">
        <v>29</v>
      </c>
      <c r="P27">
        <v>81</v>
      </c>
      <c r="Q27">
        <v>43</v>
      </c>
    </row>
    <row r="28" spans="1:17" ht="12.75">
      <c r="A28">
        <v>1988</v>
      </c>
      <c r="B28">
        <v>351</v>
      </c>
      <c r="C28">
        <v>240</v>
      </c>
      <c r="D28">
        <v>591</v>
      </c>
      <c r="G28" s="2"/>
      <c r="L28">
        <v>1994</v>
      </c>
      <c r="M28">
        <v>101</v>
      </c>
      <c r="N28">
        <v>236</v>
      </c>
      <c r="O28">
        <v>25</v>
      </c>
      <c r="P28">
        <v>73</v>
      </c>
      <c r="Q28">
        <v>48</v>
      </c>
    </row>
    <row r="29" spans="1:17" ht="12.75">
      <c r="A29">
        <v>1989</v>
      </c>
      <c r="B29">
        <v>185</v>
      </c>
      <c r="C29">
        <v>119</v>
      </c>
      <c r="D29">
        <v>304</v>
      </c>
      <c r="G29" s="2"/>
      <c r="L29">
        <v>1995</v>
      </c>
      <c r="Q29" s="2"/>
    </row>
    <row r="30" spans="1:12" ht="12.75">
      <c r="A30">
        <v>1990</v>
      </c>
      <c r="B30">
        <v>6</v>
      </c>
      <c r="C30">
        <v>4</v>
      </c>
      <c r="D30">
        <v>10</v>
      </c>
      <c r="L30" s="2"/>
    </row>
    <row r="31" spans="1:17" ht="12.75">
      <c r="A31">
        <v>1992</v>
      </c>
      <c r="B31">
        <v>446</v>
      </c>
      <c r="C31">
        <v>296</v>
      </c>
      <c r="D31">
        <v>742</v>
      </c>
      <c r="L31" s="2" t="s">
        <v>29</v>
      </c>
      <c r="M31" s="2">
        <v>1169</v>
      </c>
      <c r="N31" s="2">
        <v>2965</v>
      </c>
      <c r="O31">
        <v>250</v>
      </c>
      <c r="P31">
        <v>410</v>
      </c>
      <c r="Q31">
        <v>419</v>
      </c>
    </row>
    <row r="32" spans="1:17" ht="12.75">
      <c r="A32">
        <v>1993</v>
      </c>
      <c r="B32">
        <v>386</v>
      </c>
      <c r="C32">
        <v>285</v>
      </c>
      <c r="D32">
        <v>671</v>
      </c>
      <c r="L32" s="2" t="s">
        <v>56</v>
      </c>
      <c r="M32" t="s">
        <v>56</v>
      </c>
      <c r="N32" t="s">
        <v>56</v>
      </c>
      <c r="O32" t="s">
        <v>54</v>
      </c>
      <c r="P32" t="s">
        <v>0</v>
      </c>
      <c r="Q32" t="s">
        <v>54</v>
      </c>
    </row>
    <row r="33" spans="1:12" ht="12.75">
      <c r="A33">
        <v>1994</v>
      </c>
      <c r="B33">
        <v>386</v>
      </c>
      <c r="C33">
        <v>276</v>
      </c>
      <c r="D33">
        <v>662</v>
      </c>
      <c r="L33" s="2" t="s">
        <v>18</v>
      </c>
    </row>
    <row r="34" spans="1:12" ht="12.75">
      <c r="A34">
        <v>1995</v>
      </c>
      <c r="B34">
        <v>372</v>
      </c>
      <c r="C34">
        <v>254</v>
      </c>
      <c r="D34">
        <v>626</v>
      </c>
      <c r="L34">
        <v>1983</v>
      </c>
    </row>
    <row r="35" spans="1:12" ht="12.75">
      <c r="A35" t="s">
        <v>61</v>
      </c>
      <c r="B35" t="s">
        <v>62</v>
      </c>
      <c r="C35" t="s">
        <v>54</v>
      </c>
      <c r="D35" t="s">
        <v>54</v>
      </c>
      <c r="L35">
        <v>1984</v>
      </c>
    </row>
    <row r="36" spans="1:12" ht="12.75">
      <c r="A36" t="s">
        <v>63</v>
      </c>
      <c r="B36" t="s">
        <v>64</v>
      </c>
      <c r="C36" t="s">
        <v>57</v>
      </c>
      <c r="D36" t="s">
        <v>65</v>
      </c>
      <c r="L36">
        <v>1985</v>
      </c>
    </row>
    <row r="37" spans="1:12" ht="12.75">
      <c r="A37" t="s">
        <v>63</v>
      </c>
      <c r="B37" t="s">
        <v>64</v>
      </c>
      <c r="C37" t="s">
        <v>57</v>
      </c>
      <c r="D37" t="s">
        <v>65</v>
      </c>
      <c r="L37">
        <v>1986</v>
      </c>
    </row>
    <row r="38" spans="1:12" ht="12.75">
      <c r="A38" t="s">
        <v>66</v>
      </c>
      <c r="B38" t="s">
        <v>67</v>
      </c>
      <c r="C38" t="s">
        <v>68</v>
      </c>
      <c r="D38" t="s">
        <v>73</v>
      </c>
      <c r="L38">
        <v>1987</v>
      </c>
    </row>
    <row r="39" spans="12:17" ht="12.75">
      <c r="L39">
        <v>1988</v>
      </c>
      <c r="M39">
        <v>3</v>
      </c>
      <c r="N39">
        <v>7</v>
      </c>
      <c r="P39">
        <v>1</v>
      </c>
      <c r="Q39">
        <v>3</v>
      </c>
    </row>
    <row r="40" spans="1:17" ht="12.75">
      <c r="A40" t="s">
        <v>61</v>
      </c>
      <c r="B40" t="s">
        <v>62</v>
      </c>
      <c r="C40" t="s">
        <v>54</v>
      </c>
      <c r="D40" t="s">
        <v>54</v>
      </c>
      <c r="L40">
        <v>1989</v>
      </c>
      <c r="M40">
        <v>4</v>
      </c>
      <c r="N40">
        <v>4</v>
      </c>
      <c r="P40">
        <v>2</v>
      </c>
      <c r="Q40">
        <v>1</v>
      </c>
    </row>
    <row r="41" spans="2:12" ht="12.75">
      <c r="B41" t="s">
        <v>70</v>
      </c>
      <c r="C41" t="s">
        <v>71</v>
      </c>
      <c r="D41" t="s">
        <v>72</v>
      </c>
      <c r="L41">
        <v>1990</v>
      </c>
    </row>
    <row r="42" spans="1:17" ht="12.75">
      <c r="A42" t="s">
        <v>41</v>
      </c>
      <c r="B42" t="s">
        <v>27</v>
      </c>
      <c r="C42" t="s">
        <v>28</v>
      </c>
      <c r="D42" t="s">
        <v>29</v>
      </c>
      <c r="L42">
        <v>1992</v>
      </c>
      <c r="M42">
        <v>8</v>
      </c>
      <c r="N42">
        <v>7</v>
      </c>
      <c r="O42">
        <v>3</v>
      </c>
      <c r="P42">
        <v>3</v>
      </c>
      <c r="Q42">
        <v>2</v>
      </c>
    </row>
    <row r="43" spans="1:17" ht="12.75">
      <c r="A43" t="s">
        <v>61</v>
      </c>
      <c r="B43" t="s">
        <v>62</v>
      </c>
      <c r="C43" t="s">
        <v>54</v>
      </c>
      <c r="D43" t="s">
        <v>54</v>
      </c>
      <c r="L43">
        <v>1993</v>
      </c>
      <c r="M43">
        <v>14</v>
      </c>
      <c r="N43">
        <v>28</v>
      </c>
      <c r="O43">
        <v>5</v>
      </c>
      <c r="P43">
        <v>7</v>
      </c>
      <c r="Q43">
        <v>4</v>
      </c>
    </row>
    <row r="44" spans="1:17" ht="12.75">
      <c r="A44">
        <v>1983</v>
      </c>
      <c r="B44">
        <v>135</v>
      </c>
      <c r="C44">
        <v>66</v>
      </c>
      <c r="D44">
        <v>201</v>
      </c>
      <c r="L44">
        <v>1994</v>
      </c>
      <c r="M44">
        <v>8</v>
      </c>
      <c r="N44">
        <v>19</v>
      </c>
      <c r="O44">
        <v>9</v>
      </c>
      <c r="P44">
        <v>3</v>
      </c>
      <c r="Q44">
        <v>10</v>
      </c>
    </row>
    <row r="45" spans="1:12" ht="12.75">
      <c r="A45">
        <v>1984</v>
      </c>
      <c r="B45">
        <v>137</v>
      </c>
      <c r="C45">
        <v>66</v>
      </c>
      <c r="D45">
        <v>203</v>
      </c>
      <c r="L45">
        <v>1995</v>
      </c>
    </row>
    <row r="46" spans="1:4" ht="12.75">
      <c r="A46">
        <v>1985</v>
      </c>
      <c r="B46">
        <v>191</v>
      </c>
      <c r="C46">
        <v>94</v>
      </c>
      <c r="D46">
        <v>285</v>
      </c>
    </row>
    <row r="47" spans="1:17" ht="12.75">
      <c r="A47">
        <v>1986</v>
      </c>
      <c r="B47">
        <v>164</v>
      </c>
      <c r="C47" s="2">
        <v>70</v>
      </c>
      <c r="D47">
        <v>234</v>
      </c>
      <c r="H47" s="2"/>
      <c r="L47" t="s">
        <v>29</v>
      </c>
      <c r="M47">
        <v>37</v>
      </c>
      <c r="N47">
        <v>65</v>
      </c>
      <c r="O47">
        <v>17</v>
      </c>
      <c r="P47">
        <v>16</v>
      </c>
      <c r="Q47">
        <v>20</v>
      </c>
    </row>
    <row r="48" spans="1:17" ht="12.75">
      <c r="A48">
        <v>1987</v>
      </c>
      <c r="B48">
        <v>186</v>
      </c>
      <c r="C48" s="2">
        <v>102</v>
      </c>
      <c r="D48">
        <v>288</v>
      </c>
      <c r="H48" s="2"/>
      <c r="L48" t="s">
        <v>56</v>
      </c>
      <c r="M48" t="s">
        <v>56</v>
      </c>
      <c r="N48" t="s">
        <v>56</v>
      </c>
      <c r="O48" t="s">
        <v>54</v>
      </c>
      <c r="P48" t="s">
        <v>0</v>
      </c>
      <c r="Q48" t="s">
        <v>54</v>
      </c>
    </row>
    <row r="49" spans="1:8" ht="12.75">
      <c r="A49">
        <v>1988</v>
      </c>
      <c r="B49">
        <v>218</v>
      </c>
      <c r="C49" s="2">
        <v>88</v>
      </c>
      <c r="D49">
        <v>306</v>
      </c>
      <c r="G49" s="2"/>
      <c r="H49" s="2"/>
    </row>
    <row r="50" spans="1:8" ht="12.75">
      <c r="A50">
        <v>1989</v>
      </c>
      <c r="B50">
        <v>125</v>
      </c>
      <c r="C50" s="2">
        <v>58</v>
      </c>
      <c r="D50">
        <v>183</v>
      </c>
      <c r="G50" s="2"/>
      <c r="H50" s="2"/>
    </row>
    <row r="51" spans="1:8" ht="12.75">
      <c r="A51">
        <v>1990</v>
      </c>
      <c r="C51" s="2">
        <v>1</v>
      </c>
      <c r="D51">
        <v>1</v>
      </c>
      <c r="G51" s="2"/>
      <c r="H51" s="2"/>
    </row>
    <row r="52" spans="1:8" ht="12.75">
      <c r="A52">
        <v>1992</v>
      </c>
      <c r="B52">
        <v>174</v>
      </c>
      <c r="C52" s="2">
        <v>70</v>
      </c>
      <c r="D52" s="2">
        <v>244</v>
      </c>
      <c r="G52" s="2"/>
      <c r="H52" s="2"/>
    </row>
    <row r="53" spans="1:8" ht="12.75">
      <c r="A53">
        <v>1993</v>
      </c>
      <c r="B53">
        <v>155</v>
      </c>
      <c r="C53" s="2">
        <v>50</v>
      </c>
      <c r="D53" s="2">
        <v>205</v>
      </c>
      <c r="G53" s="2"/>
      <c r="H53" s="2"/>
    </row>
    <row r="54" spans="1:8" ht="12.75">
      <c r="A54">
        <v>1994</v>
      </c>
      <c r="B54">
        <v>179</v>
      </c>
      <c r="C54" s="2">
        <v>93</v>
      </c>
      <c r="D54">
        <v>272</v>
      </c>
      <c r="G54" s="2"/>
      <c r="H54" s="2"/>
    </row>
    <row r="55" spans="1:4" ht="12.75">
      <c r="A55">
        <v>1995</v>
      </c>
      <c r="B55">
        <v>174</v>
      </c>
      <c r="C55">
        <v>74</v>
      </c>
      <c r="D55">
        <v>248</v>
      </c>
    </row>
    <row r="56" spans="1:8" ht="12.75">
      <c r="A56" t="s">
        <v>61</v>
      </c>
      <c r="B56" t="s">
        <v>62</v>
      </c>
      <c r="C56" s="2" t="s">
        <v>54</v>
      </c>
      <c r="D56" t="s">
        <v>54</v>
      </c>
      <c r="G56" s="2"/>
      <c r="H56" s="2"/>
    </row>
    <row r="57" spans="1:8" ht="12.75">
      <c r="A57" t="s">
        <v>63</v>
      </c>
      <c r="B57" t="s">
        <v>64</v>
      </c>
      <c r="C57" s="2" t="s">
        <v>57</v>
      </c>
      <c r="D57" s="2" t="s">
        <v>65</v>
      </c>
      <c r="G57" s="2"/>
      <c r="H57" s="2"/>
    </row>
    <row r="58" spans="1:8" ht="12.75">
      <c r="A58" t="s">
        <v>63</v>
      </c>
      <c r="B58" t="s">
        <v>64</v>
      </c>
      <c r="C58" s="2" t="s">
        <v>57</v>
      </c>
      <c r="D58" s="2" t="s">
        <v>65</v>
      </c>
      <c r="G58" s="2"/>
      <c r="H58" s="2"/>
    </row>
    <row r="59" spans="1:8" ht="12.75">
      <c r="A59" t="s">
        <v>66</v>
      </c>
      <c r="B59" t="s">
        <v>67</v>
      </c>
      <c r="C59" s="2" t="s">
        <v>68</v>
      </c>
      <c r="D59" t="s">
        <v>74</v>
      </c>
      <c r="H59" s="2"/>
    </row>
    <row r="61" spans="1:4" ht="12.75">
      <c r="A61" t="s">
        <v>61</v>
      </c>
      <c r="B61" t="s">
        <v>62</v>
      </c>
      <c r="C61" t="s">
        <v>54</v>
      </c>
      <c r="D61" t="s">
        <v>54</v>
      </c>
    </row>
    <row r="62" spans="2:4" ht="12.75">
      <c r="B62" t="s">
        <v>70</v>
      </c>
      <c r="C62" t="s">
        <v>71</v>
      </c>
      <c r="D62" t="s">
        <v>72</v>
      </c>
    </row>
    <row r="63" spans="1:16" ht="12.75">
      <c r="A63" t="s">
        <v>41</v>
      </c>
      <c r="B63" t="s">
        <v>27</v>
      </c>
      <c r="C63" t="s">
        <v>28</v>
      </c>
      <c r="D63" t="s">
        <v>29</v>
      </c>
      <c r="L63" t="s">
        <v>29</v>
      </c>
      <c r="M63">
        <v>2</v>
      </c>
      <c r="N63">
        <v>1</v>
      </c>
      <c r="P63">
        <v>1</v>
      </c>
    </row>
    <row r="64" spans="1:17" ht="12.75">
      <c r="A64" t="s">
        <v>61</v>
      </c>
      <c r="B64" t="s">
        <v>62</v>
      </c>
      <c r="C64" t="s">
        <v>54</v>
      </c>
      <c r="D64" t="s">
        <v>54</v>
      </c>
      <c r="L64" t="s">
        <v>56</v>
      </c>
      <c r="M64" t="s">
        <v>56</v>
      </c>
      <c r="N64" t="s">
        <v>56</v>
      </c>
      <c r="O64" t="s">
        <v>54</v>
      </c>
      <c r="P64" t="s">
        <v>0</v>
      </c>
      <c r="Q64" t="s">
        <v>54</v>
      </c>
    </row>
    <row r="65" spans="1:12" ht="12.75">
      <c r="A65">
        <v>1983</v>
      </c>
      <c r="B65">
        <v>85</v>
      </c>
      <c r="C65">
        <v>24</v>
      </c>
      <c r="D65">
        <v>109</v>
      </c>
      <c r="L65" t="s">
        <v>38</v>
      </c>
    </row>
    <row r="66" spans="1:17" ht="12.75">
      <c r="A66">
        <v>1984</v>
      </c>
      <c r="B66">
        <v>122</v>
      </c>
      <c r="C66">
        <v>31</v>
      </c>
      <c r="D66">
        <v>153</v>
      </c>
      <c r="L66">
        <v>1983</v>
      </c>
      <c r="M66">
        <v>170</v>
      </c>
      <c r="N66">
        <v>243</v>
      </c>
      <c r="O66">
        <v>26</v>
      </c>
      <c r="P66">
        <v>6</v>
      </c>
      <c r="Q66">
        <v>28</v>
      </c>
    </row>
    <row r="67" spans="1:17" ht="12.75">
      <c r="A67">
        <v>1985</v>
      </c>
      <c r="B67">
        <v>165</v>
      </c>
      <c r="C67">
        <v>53</v>
      </c>
      <c r="D67">
        <v>218</v>
      </c>
      <c r="L67">
        <v>1984</v>
      </c>
      <c r="M67">
        <v>152</v>
      </c>
      <c r="N67">
        <v>238</v>
      </c>
      <c r="O67">
        <v>62</v>
      </c>
      <c r="P67">
        <v>21</v>
      </c>
      <c r="Q67">
        <v>129</v>
      </c>
    </row>
    <row r="68" spans="1:17" ht="12.75">
      <c r="A68">
        <v>1986</v>
      </c>
      <c r="B68">
        <v>223</v>
      </c>
      <c r="C68">
        <v>82</v>
      </c>
      <c r="D68">
        <v>305</v>
      </c>
      <c r="L68">
        <v>1985</v>
      </c>
      <c r="M68">
        <v>164</v>
      </c>
      <c r="N68">
        <v>205</v>
      </c>
      <c r="O68">
        <v>51</v>
      </c>
      <c r="P68">
        <v>29</v>
      </c>
      <c r="Q68">
        <v>311</v>
      </c>
    </row>
    <row r="69" spans="1:17" ht="12.75">
      <c r="A69">
        <v>1987</v>
      </c>
      <c r="B69">
        <v>306</v>
      </c>
      <c r="C69">
        <v>115</v>
      </c>
      <c r="D69">
        <v>421</v>
      </c>
      <c r="L69">
        <v>1986</v>
      </c>
      <c r="M69">
        <v>174</v>
      </c>
      <c r="N69">
        <v>263</v>
      </c>
      <c r="O69">
        <v>21</v>
      </c>
      <c r="P69">
        <v>28</v>
      </c>
      <c r="Q69">
        <v>390</v>
      </c>
    </row>
    <row r="70" spans="1:17" ht="12.75">
      <c r="A70">
        <v>1988</v>
      </c>
      <c r="B70">
        <v>298</v>
      </c>
      <c r="C70">
        <v>102</v>
      </c>
      <c r="D70">
        <v>400</v>
      </c>
      <c r="L70">
        <v>1987</v>
      </c>
      <c r="M70">
        <v>162</v>
      </c>
      <c r="N70">
        <v>196</v>
      </c>
      <c r="O70">
        <v>29</v>
      </c>
      <c r="P70">
        <v>37</v>
      </c>
      <c r="Q70">
        <v>403</v>
      </c>
    </row>
    <row r="71" spans="1:17" ht="12.75">
      <c r="A71">
        <v>1989</v>
      </c>
      <c r="B71">
        <v>177</v>
      </c>
      <c r="C71">
        <v>106</v>
      </c>
      <c r="D71">
        <v>283</v>
      </c>
      <c r="L71">
        <v>1988</v>
      </c>
      <c r="M71">
        <v>159</v>
      </c>
      <c r="N71">
        <v>178</v>
      </c>
      <c r="O71">
        <v>53</v>
      </c>
      <c r="P71">
        <v>49</v>
      </c>
      <c r="Q71">
        <v>444</v>
      </c>
    </row>
    <row r="72" spans="1:17" ht="12.75">
      <c r="A72">
        <v>1990</v>
      </c>
      <c r="B72">
        <v>5</v>
      </c>
      <c r="C72">
        <v>1</v>
      </c>
      <c r="D72">
        <v>6</v>
      </c>
      <c r="L72">
        <v>1989</v>
      </c>
      <c r="M72">
        <v>117</v>
      </c>
      <c r="N72">
        <v>163</v>
      </c>
      <c r="O72">
        <v>31</v>
      </c>
      <c r="P72">
        <v>42</v>
      </c>
      <c r="Q72">
        <v>232</v>
      </c>
    </row>
    <row r="73" spans="1:17" ht="12.75">
      <c r="A73">
        <v>1992</v>
      </c>
      <c r="B73">
        <v>258</v>
      </c>
      <c r="C73">
        <v>192</v>
      </c>
      <c r="D73">
        <v>450</v>
      </c>
      <c r="L73">
        <v>1990</v>
      </c>
      <c r="M73">
        <v>128</v>
      </c>
      <c r="N73">
        <v>149</v>
      </c>
      <c r="O73">
        <v>12</v>
      </c>
      <c r="P73">
        <v>25</v>
      </c>
      <c r="Q73">
        <v>24</v>
      </c>
    </row>
    <row r="74" spans="1:17" ht="12.75">
      <c r="A74">
        <v>1993</v>
      </c>
      <c r="B74">
        <v>212</v>
      </c>
      <c r="C74">
        <v>209</v>
      </c>
      <c r="D74">
        <v>421</v>
      </c>
      <c r="L74">
        <v>1992</v>
      </c>
      <c r="M74">
        <v>102</v>
      </c>
      <c r="N74">
        <v>134</v>
      </c>
      <c r="O74">
        <v>29</v>
      </c>
      <c r="P74">
        <v>42</v>
      </c>
      <c r="Q74">
        <v>342</v>
      </c>
    </row>
    <row r="75" spans="1:17" ht="12.75">
      <c r="A75">
        <v>1994</v>
      </c>
      <c r="B75">
        <v>228</v>
      </c>
      <c r="C75">
        <v>232</v>
      </c>
      <c r="D75">
        <v>460</v>
      </c>
      <c r="L75">
        <v>1993</v>
      </c>
      <c r="M75">
        <v>162</v>
      </c>
      <c r="N75">
        <v>242</v>
      </c>
      <c r="O75">
        <v>86</v>
      </c>
      <c r="P75">
        <v>92</v>
      </c>
      <c r="Q75">
        <v>370</v>
      </c>
    </row>
    <row r="76" spans="1:17" ht="12.75">
      <c r="A76">
        <v>1995</v>
      </c>
      <c r="B76">
        <v>218</v>
      </c>
      <c r="C76">
        <v>224</v>
      </c>
      <c r="D76">
        <v>442</v>
      </c>
      <c r="L76">
        <v>1994</v>
      </c>
      <c r="M76">
        <v>135</v>
      </c>
      <c r="N76">
        <v>196</v>
      </c>
      <c r="O76">
        <v>90</v>
      </c>
      <c r="P76">
        <v>75</v>
      </c>
      <c r="Q76">
        <v>345</v>
      </c>
    </row>
    <row r="77" spans="1:12" ht="12.75">
      <c r="A77" t="s">
        <v>61</v>
      </c>
      <c r="B77" t="s">
        <v>62</v>
      </c>
      <c r="C77" t="s">
        <v>54</v>
      </c>
      <c r="D77" t="s">
        <v>54</v>
      </c>
      <c r="L77">
        <v>1995</v>
      </c>
    </row>
    <row r="78" spans="1:4" ht="12.75">
      <c r="A78" t="s">
        <v>63</v>
      </c>
      <c r="B78" t="s">
        <v>64</v>
      </c>
      <c r="C78" t="s">
        <v>57</v>
      </c>
      <c r="D78" t="s">
        <v>65</v>
      </c>
    </row>
    <row r="79" spans="1:17" ht="12.75">
      <c r="A79" t="s">
        <v>63</v>
      </c>
      <c r="B79" t="s">
        <v>64</v>
      </c>
      <c r="C79" t="s">
        <v>57</v>
      </c>
      <c r="D79" t="s">
        <v>65</v>
      </c>
      <c r="L79" t="s">
        <v>29</v>
      </c>
      <c r="M79" s="2">
        <v>1623</v>
      </c>
      <c r="N79" s="2">
        <v>2206</v>
      </c>
      <c r="O79">
        <v>490</v>
      </c>
      <c r="P79">
        <v>445</v>
      </c>
      <c r="Q79" s="2">
        <v>3018</v>
      </c>
    </row>
    <row r="80" spans="1:17" ht="12.75">
      <c r="A80" t="s">
        <v>66</v>
      </c>
      <c r="B80" t="s">
        <v>67</v>
      </c>
      <c r="C80" t="s">
        <v>68</v>
      </c>
      <c r="D80" t="s">
        <v>75</v>
      </c>
      <c r="L80" t="s">
        <v>56</v>
      </c>
      <c r="M80" t="s">
        <v>56</v>
      </c>
      <c r="N80" t="s">
        <v>56</v>
      </c>
      <c r="O80" t="s">
        <v>54</v>
      </c>
      <c r="P80" t="s">
        <v>0</v>
      </c>
      <c r="Q80" t="s">
        <v>54</v>
      </c>
    </row>
    <row r="82" spans="1:17" ht="12.75">
      <c r="A82" t="s">
        <v>61</v>
      </c>
      <c r="B82" t="s">
        <v>62</v>
      </c>
      <c r="C82" t="s">
        <v>54</v>
      </c>
      <c r="D82" t="s">
        <v>54</v>
      </c>
      <c r="L82" t="s">
        <v>56</v>
      </c>
      <c r="M82" t="s">
        <v>56</v>
      </c>
      <c r="N82" t="s">
        <v>56</v>
      </c>
      <c r="O82" t="s">
        <v>54</v>
      </c>
      <c r="P82" t="s">
        <v>0</v>
      </c>
      <c r="Q82" t="s">
        <v>54</v>
      </c>
    </row>
    <row r="83" spans="2:12" ht="12.75">
      <c r="B83" t="s">
        <v>70</v>
      </c>
      <c r="C83" t="s">
        <v>71</v>
      </c>
      <c r="D83" t="s">
        <v>72</v>
      </c>
      <c r="L83" t="s">
        <v>2</v>
      </c>
    </row>
    <row r="84" spans="1:17" ht="12.75">
      <c r="A84" t="s">
        <v>41</v>
      </c>
      <c r="B84" t="s">
        <v>27</v>
      </c>
      <c r="C84" t="s">
        <v>28</v>
      </c>
      <c r="D84" t="s">
        <v>29</v>
      </c>
      <c r="L84" t="s">
        <v>3</v>
      </c>
      <c r="M84" t="s">
        <v>58</v>
      </c>
      <c r="N84" t="s">
        <v>4</v>
      </c>
      <c r="O84" t="s">
        <v>5</v>
      </c>
      <c r="P84" t="s">
        <v>6</v>
      </c>
      <c r="Q84" t="s">
        <v>7</v>
      </c>
    </row>
    <row r="85" spans="1:17" ht="12.75">
      <c r="A85" t="s">
        <v>61</v>
      </c>
      <c r="B85" t="s">
        <v>62</v>
      </c>
      <c r="C85" t="s">
        <v>54</v>
      </c>
      <c r="D85" t="s">
        <v>54</v>
      </c>
      <c r="L85" t="s">
        <v>53</v>
      </c>
      <c r="M85" t="s">
        <v>54</v>
      </c>
      <c r="N85" t="s">
        <v>56</v>
      </c>
      <c r="O85" t="e">
        <f>-Black,NH</f>
        <v>#NAME?</v>
      </c>
      <c r="P85" t="s">
        <v>56</v>
      </c>
      <c r="Q85" t="s">
        <v>54</v>
      </c>
    </row>
    <row r="86" spans="1:17" ht="12.75">
      <c r="A86">
        <v>1983</v>
      </c>
      <c r="B86">
        <v>279</v>
      </c>
      <c r="C86">
        <v>99</v>
      </c>
      <c r="D86">
        <v>378</v>
      </c>
      <c r="L86" t="s">
        <v>8</v>
      </c>
      <c r="M86" t="s">
        <v>16</v>
      </c>
      <c r="N86" t="s">
        <v>9</v>
      </c>
      <c r="O86" t="s">
        <v>10</v>
      </c>
      <c r="P86" t="s">
        <v>17</v>
      </c>
      <c r="Q86" t="s">
        <v>11</v>
      </c>
    </row>
    <row r="87" spans="1:17" ht="12.75">
      <c r="A87">
        <v>1984</v>
      </c>
      <c r="B87">
        <v>326</v>
      </c>
      <c r="C87">
        <v>125</v>
      </c>
      <c r="D87">
        <v>451</v>
      </c>
      <c r="L87" t="s">
        <v>56</v>
      </c>
      <c r="M87" t="s">
        <v>56</v>
      </c>
      <c r="N87" t="s">
        <v>56</v>
      </c>
      <c r="O87" t="s">
        <v>54</v>
      </c>
      <c r="P87" t="s">
        <v>0</v>
      </c>
      <c r="Q87" t="s">
        <v>54</v>
      </c>
    </row>
    <row r="88" spans="1:12" ht="12.75">
      <c r="A88">
        <v>1985</v>
      </c>
      <c r="B88">
        <v>395</v>
      </c>
      <c r="C88">
        <v>112</v>
      </c>
      <c r="D88">
        <v>507</v>
      </c>
      <c r="L88" t="s">
        <v>40</v>
      </c>
    </row>
    <row r="89" spans="1:17" ht="12.75">
      <c r="A89">
        <v>1986</v>
      </c>
      <c r="B89">
        <v>346</v>
      </c>
      <c r="C89">
        <v>100</v>
      </c>
      <c r="D89">
        <v>446</v>
      </c>
      <c r="L89">
        <v>1983</v>
      </c>
      <c r="M89">
        <v>146</v>
      </c>
      <c r="N89">
        <v>174</v>
      </c>
      <c r="O89">
        <v>66</v>
      </c>
      <c r="P89">
        <v>24</v>
      </c>
      <c r="Q89">
        <v>99</v>
      </c>
    </row>
    <row r="90" spans="1:17" ht="12.75">
      <c r="A90">
        <v>1987</v>
      </c>
      <c r="B90">
        <v>338</v>
      </c>
      <c r="C90">
        <v>80</v>
      </c>
      <c r="D90">
        <v>418</v>
      </c>
      <c r="L90">
        <v>1984</v>
      </c>
      <c r="M90">
        <v>145</v>
      </c>
      <c r="N90">
        <v>168</v>
      </c>
      <c r="O90">
        <v>66</v>
      </c>
      <c r="P90">
        <v>31</v>
      </c>
      <c r="Q90">
        <v>125</v>
      </c>
    </row>
    <row r="91" spans="1:17" ht="12.75">
      <c r="A91">
        <v>1988</v>
      </c>
      <c r="B91">
        <v>317</v>
      </c>
      <c r="C91">
        <v>88</v>
      </c>
      <c r="D91">
        <v>405</v>
      </c>
      <c r="L91">
        <v>1985</v>
      </c>
      <c r="M91">
        <v>148</v>
      </c>
      <c r="N91">
        <v>205</v>
      </c>
      <c r="O91">
        <v>94</v>
      </c>
      <c r="P91">
        <v>53</v>
      </c>
      <c r="Q91">
        <v>112</v>
      </c>
    </row>
    <row r="92" spans="1:17" ht="12.75">
      <c r="A92">
        <v>1989</v>
      </c>
      <c r="B92">
        <v>199</v>
      </c>
      <c r="C92">
        <v>83</v>
      </c>
      <c r="D92">
        <v>282</v>
      </c>
      <c r="L92">
        <v>1986</v>
      </c>
      <c r="M92">
        <v>116</v>
      </c>
      <c r="N92">
        <v>224</v>
      </c>
      <c r="O92">
        <v>70</v>
      </c>
      <c r="P92">
        <v>82</v>
      </c>
      <c r="Q92">
        <v>100</v>
      </c>
    </row>
    <row r="93" spans="1:17" ht="12.75">
      <c r="A93">
        <v>1990</v>
      </c>
      <c r="B93">
        <v>2</v>
      </c>
      <c r="D93">
        <v>2</v>
      </c>
      <c r="L93">
        <v>1987</v>
      </c>
      <c r="M93">
        <v>166</v>
      </c>
      <c r="N93">
        <v>229</v>
      </c>
      <c r="O93">
        <v>102</v>
      </c>
      <c r="P93">
        <v>115</v>
      </c>
      <c r="Q93">
        <v>80</v>
      </c>
    </row>
    <row r="94" spans="1:17" ht="12.75">
      <c r="A94">
        <v>1992</v>
      </c>
      <c r="B94">
        <v>327</v>
      </c>
      <c r="C94">
        <v>89</v>
      </c>
      <c r="D94">
        <v>416</v>
      </c>
      <c r="L94">
        <v>1988</v>
      </c>
      <c r="M94">
        <v>165</v>
      </c>
      <c r="N94">
        <v>240</v>
      </c>
      <c r="O94">
        <v>88</v>
      </c>
      <c r="P94">
        <v>102</v>
      </c>
      <c r="Q94">
        <v>88</v>
      </c>
    </row>
    <row r="95" spans="1:17" ht="12.75">
      <c r="A95">
        <v>1993</v>
      </c>
      <c r="B95">
        <v>320</v>
      </c>
      <c r="C95">
        <v>58</v>
      </c>
      <c r="D95">
        <v>378</v>
      </c>
      <c r="L95">
        <v>1989</v>
      </c>
      <c r="M95">
        <v>130</v>
      </c>
      <c r="N95">
        <v>119</v>
      </c>
      <c r="O95">
        <v>58</v>
      </c>
      <c r="P95">
        <v>106</v>
      </c>
      <c r="Q95">
        <v>83</v>
      </c>
    </row>
    <row r="96" spans="1:16" ht="12.75">
      <c r="A96">
        <v>1994</v>
      </c>
      <c r="B96">
        <v>351</v>
      </c>
      <c r="C96">
        <v>69</v>
      </c>
      <c r="D96">
        <v>420</v>
      </c>
      <c r="L96">
        <v>1990</v>
      </c>
      <c r="M96">
        <v>2</v>
      </c>
      <c r="N96">
        <v>4</v>
      </c>
      <c r="O96">
        <v>1</v>
      </c>
      <c r="P96">
        <v>1</v>
      </c>
    </row>
    <row r="97" spans="1:17" ht="12.75">
      <c r="A97">
        <v>1995</v>
      </c>
      <c r="B97">
        <v>424</v>
      </c>
      <c r="C97">
        <v>91</v>
      </c>
      <c r="D97">
        <v>515</v>
      </c>
      <c r="L97">
        <v>1992</v>
      </c>
      <c r="M97">
        <v>238</v>
      </c>
      <c r="N97">
        <v>296</v>
      </c>
      <c r="O97">
        <v>70</v>
      </c>
      <c r="P97">
        <v>192</v>
      </c>
      <c r="Q97">
        <v>89</v>
      </c>
    </row>
    <row r="98" spans="1:17" ht="12.75">
      <c r="A98" t="s">
        <v>61</v>
      </c>
      <c r="B98" t="s">
        <v>62</v>
      </c>
      <c r="C98" t="s">
        <v>54</v>
      </c>
      <c r="D98" t="s">
        <v>54</v>
      </c>
      <c r="L98">
        <v>1993</v>
      </c>
      <c r="M98">
        <v>203</v>
      </c>
      <c r="N98">
        <v>285</v>
      </c>
      <c r="O98">
        <v>50</v>
      </c>
      <c r="P98">
        <v>209</v>
      </c>
      <c r="Q98">
        <v>58</v>
      </c>
    </row>
    <row r="99" spans="1:17" ht="12.75">
      <c r="A99" t="s">
        <v>63</v>
      </c>
      <c r="B99" t="s">
        <v>64</v>
      </c>
      <c r="C99" t="s">
        <v>57</v>
      </c>
      <c r="D99" t="s">
        <v>65</v>
      </c>
      <c r="L99">
        <v>1994</v>
      </c>
      <c r="M99">
        <v>223</v>
      </c>
      <c r="N99">
        <v>276</v>
      </c>
      <c r="O99">
        <v>93</v>
      </c>
      <c r="P99">
        <v>232</v>
      </c>
      <c r="Q99">
        <v>69</v>
      </c>
    </row>
    <row r="100" spans="1:17" ht="12.75">
      <c r="A100" t="s">
        <v>63</v>
      </c>
      <c r="B100" t="s">
        <v>64</v>
      </c>
      <c r="C100" t="s">
        <v>57</v>
      </c>
      <c r="D100" t="s">
        <v>65</v>
      </c>
      <c r="L100">
        <v>1995</v>
      </c>
      <c r="M100">
        <v>195</v>
      </c>
      <c r="N100">
        <v>254</v>
      </c>
      <c r="O100">
        <v>74</v>
      </c>
      <c r="P100">
        <v>224</v>
      </c>
      <c r="Q100">
        <v>91</v>
      </c>
    </row>
    <row r="101" spans="1:4" ht="12.75">
      <c r="A101" t="s">
        <v>66</v>
      </c>
      <c r="B101" t="s">
        <v>67</v>
      </c>
      <c r="C101" t="s">
        <v>68</v>
      </c>
      <c r="D101" t="s">
        <v>76</v>
      </c>
    </row>
    <row r="102" spans="12:17" ht="12.75">
      <c r="L102" t="s">
        <v>29</v>
      </c>
      <c r="M102" s="2">
        <v>1877</v>
      </c>
      <c r="N102" s="2">
        <v>2474</v>
      </c>
      <c r="O102">
        <v>832</v>
      </c>
      <c r="P102" s="2">
        <v>1371</v>
      </c>
      <c r="Q102">
        <v>994</v>
      </c>
    </row>
    <row r="103" spans="1:17" ht="12.75">
      <c r="A103" t="s">
        <v>61</v>
      </c>
      <c r="B103" t="s">
        <v>62</v>
      </c>
      <c r="C103" t="s">
        <v>54</v>
      </c>
      <c r="D103" t="s">
        <v>54</v>
      </c>
      <c r="L103" t="s">
        <v>56</v>
      </c>
      <c r="M103" t="s">
        <v>56</v>
      </c>
      <c r="N103" t="s">
        <v>56</v>
      </c>
      <c r="O103" t="s">
        <v>54</v>
      </c>
      <c r="P103" t="s">
        <v>0</v>
      </c>
      <c r="Q103" t="s">
        <v>54</v>
      </c>
    </row>
    <row r="104" spans="2:12" ht="12.75">
      <c r="B104" t="s">
        <v>70</v>
      </c>
      <c r="C104" t="s">
        <v>71</v>
      </c>
      <c r="D104" t="s">
        <v>72</v>
      </c>
      <c r="L104" t="s">
        <v>37</v>
      </c>
    </row>
    <row r="105" spans="1:17" ht="12.75">
      <c r="A105" t="s">
        <v>41</v>
      </c>
      <c r="B105" t="s">
        <v>27</v>
      </c>
      <c r="C105" t="s">
        <v>28</v>
      </c>
      <c r="D105" t="s">
        <v>29</v>
      </c>
      <c r="L105">
        <v>1983</v>
      </c>
      <c r="M105">
        <v>31</v>
      </c>
      <c r="N105">
        <v>75</v>
      </c>
      <c r="O105">
        <v>5</v>
      </c>
      <c r="P105">
        <v>4</v>
      </c>
      <c r="Q105">
        <v>7</v>
      </c>
    </row>
    <row r="106" spans="1:17" ht="12.75">
      <c r="A106" t="s">
        <v>61</v>
      </c>
      <c r="B106" t="s">
        <v>62</v>
      </c>
      <c r="C106" t="s">
        <v>54</v>
      </c>
      <c r="D106" t="s">
        <v>54</v>
      </c>
      <c r="L106">
        <v>1984</v>
      </c>
      <c r="M106">
        <v>34</v>
      </c>
      <c r="N106">
        <v>94</v>
      </c>
      <c r="O106">
        <v>9</v>
      </c>
      <c r="P106">
        <v>8</v>
      </c>
      <c r="Q106">
        <v>10</v>
      </c>
    </row>
    <row r="107" spans="1:17" ht="12.75">
      <c r="A107">
        <v>1983</v>
      </c>
      <c r="B107" s="2">
        <v>1272</v>
      </c>
      <c r="C107">
        <v>509</v>
      </c>
      <c r="D107" s="2">
        <v>1781</v>
      </c>
      <c r="L107">
        <v>1985</v>
      </c>
      <c r="M107">
        <v>57</v>
      </c>
      <c r="N107">
        <v>108</v>
      </c>
      <c r="O107">
        <v>14</v>
      </c>
      <c r="P107">
        <v>9</v>
      </c>
      <c r="Q107">
        <v>13</v>
      </c>
    </row>
    <row r="108" spans="1:17" ht="12.75">
      <c r="A108">
        <v>1984</v>
      </c>
      <c r="B108" s="2">
        <v>1258</v>
      </c>
      <c r="C108">
        <v>535</v>
      </c>
      <c r="D108" s="2">
        <v>1793</v>
      </c>
      <c r="L108">
        <v>1986</v>
      </c>
      <c r="M108">
        <v>45</v>
      </c>
      <c r="N108">
        <v>176</v>
      </c>
      <c r="O108">
        <v>12</v>
      </c>
      <c r="P108">
        <v>11</v>
      </c>
      <c r="Q108">
        <v>8</v>
      </c>
    </row>
    <row r="109" spans="1:17" ht="12.75">
      <c r="A109">
        <v>1985</v>
      </c>
      <c r="B109" s="2">
        <v>1443</v>
      </c>
      <c r="C109">
        <v>612</v>
      </c>
      <c r="D109" s="2">
        <v>2055</v>
      </c>
      <c r="L109">
        <v>1987</v>
      </c>
      <c r="M109">
        <v>60</v>
      </c>
      <c r="N109">
        <v>183</v>
      </c>
      <c r="O109">
        <v>11</v>
      </c>
      <c r="P109">
        <v>32</v>
      </c>
      <c r="Q109">
        <v>10</v>
      </c>
    </row>
    <row r="110" spans="1:17" ht="12.75">
      <c r="A110">
        <v>1986</v>
      </c>
      <c r="B110" s="2">
        <v>1497</v>
      </c>
      <c r="C110">
        <v>592</v>
      </c>
      <c r="D110" s="2">
        <v>2089</v>
      </c>
      <c r="L110">
        <v>1988</v>
      </c>
      <c r="M110">
        <v>71</v>
      </c>
      <c r="N110">
        <v>244</v>
      </c>
      <c r="O110">
        <v>16</v>
      </c>
      <c r="P110">
        <v>29</v>
      </c>
      <c r="Q110">
        <v>13</v>
      </c>
    </row>
    <row r="111" spans="1:17" ht="12.75">
      <c r="A111">
        <v>1987</v>
      </c>
      <c r="B111" s="2">
        <v>1603</v>
      </c>
      <c r="C111">
        <v>692</v>
      </c>
      <c r="D111" s="2">
        <v>2295</v>
      </c>
      <c r="L111">
        <v>1989</v>
      </c>
      <c r="M111">
        <v>82</v>
      </c>
      <c r="N111">
        <v>191</v>
      </c>
      <c r="O111">
        <v>15</v>
      </c>
      <c r="P111">
        <v>38</v>
      </c>
      <c r="Q111">
        <v>14</v>
      </c>
    </row>
    <row r="112" spans="1:17" ht="12.75">
      <c r="A112">
        <v>1988</v>
      </c>
      <c r="B112" s="2">
        <v>1587</v>
      </c>
      <c r="C112">
        <v>683</v>
      </c>
      <c r="D112" s="2">
        <v>2270</v>
      </c>
      <c r="L112">
        <v>1990</v>
      </c>
      <c r="M112">
        <v>43</v>
      </c>
      <c r="N112">
        <v>129</v>
      </c>
      <c r="O112">
        <v>9</v>
      </c>
      <c r="P112">
        <v>23</v>
      </c>
      <c r="Q112">
        <v>11</v>
      </c>
    </row>
    <row r="113" spans="1:17" ht="12.75">
      <c r="A113">
        <v>1989</v>
      </c>
      <c r="B113">
        <v>896</v>
      </c>
      <c r="C113">
        <v>496</v>
      </c>
      <c r="D113" s="2">
        <v>1392</v>
      </c>
      <c r="L113">
        <v>1992</v>
      </c>
      <c r="M113">
        <v>47</v>
      </c>
      <c r="N113">
        <v>122</v>
      </c>
      <c r="O113">
        <v>7</v>
      </c>
      <c r="P113">
        <v>50</v>
      </c>
      <c r="Q113">
        <v>13</v>
      </c>
    </row>
    <row r="114" spans="1:17" ht="12.75">
      <c r="A114">
        <v>1990</v>
      </c>
      <c r="B114">
        <v>21</v>
      </c>
      <c r="C114">
        <v>8</v>
      </c>
      <c r="D114">
        <v>29</v>
      </c>
      <c r="L114">
        <v>1993</v>
      </c>
      <c r="M114">
        <v>83</v>
      </c>
      <c r="N114">
        <v>166</v>
      </c>
      <c r="O114">
        <v>7</v>
      </c>
      <c r="P114">
        <v>74</v>
      </c>
      <c r="Q114">
        <v>27</v>
      </c>
    </row>
    <row r="115" spans="1:17" ht="12.75">
      <c r="A115">
        <v>1992</v>
      </c>
      <c r="B115" s="2">
        <v>1608</v>
      </c>
      <c r="C115">
        <v>885</v>
      </c>
      <c r="D115" s="2">
        <v>2493</v>
      </c>
      <c r="L115">
        <v>1994</v>
      </c>
      <c r="M115">
        <v>67</v>
      </c>
      <c r="N115">
        <v>131</v>
      </c>
      <c r="O115">
        <v>8</v>
      </c>
      <c r="P115">
        <v>88</v>
      </c>
      <c r="Q115">
        <v>15</v>
      </c>
    </row>
    <row r="116" spans="1:12" ht="12.75">
      <c r="A116">
        <v>1993</v>
      </c>
      <c r="B116" s="2">
        <v>1480</v>
      </c>
      <c r="C116">
        <v>805</v>
      </c>
      <c r="D116" s="2">
        <v>2285</v>
      </c>
      <c r="L116">
        <v>1995</v>
      </c>
    </row>
    <row r="117" spans="1:4" ht="12.75">
      <c r="A117">
        <v>1994</v>
      </c>
      <c r="B117" s="2">
        <v>1554</v>
      </c>
      <c r="C117">
        <v>893</v>
      </c>
      <c r="D117" s="2">
        <v>2447</v>
      </c>
    </row>
    <row r="118" spans="1:17" ht="12.75">
      <c r="A118">
        <v>1995</v>
      </c>
      <c r="B118" s="2">
        <v>1613</v>
      </c>
      <c r="C118">
        <v>838</v>
      </c>
      <c r="D118" s="2">
        <v>2451</v>
      </c>
      <c r="L118" t="s">
        <v>29</v>
      </c>
      <c r="M118">
        <v>620</v>
      </c>
      <c r="N118" s="2">
        <v>1619</v>
      </c>
      <c r="O118">
        <v>113</v>
      </c>
      <c r="P118">
        <v>366</v>
      </c>
      <c r="Q118">
        <v>141</v>
      </c>
    </row>
    <row r="119" spans="1:17" ht="12.75">
      <c r="A119" t="s">
        <v>61</v>
      </c>
      <c r="B119" t="s">
        <v>62</v>
      </c>
      <c r="C119" t="s">
        <v>54</v>
      </c>
      <c r="D119" t="s">
        <v>54</v>
      </c>
      <c r="L119" t="s">
        <v>56</v>
      </c>
      <c r="M119" t="s">
        <v>56</v>
      </c>
      <c r="N119" t="s">
        <v>56</v>
      </c>
      <c r="O119" t="s">
        <v>54</v>
      </c>
      <c r="P119" t="s">
        <v>0</v>
      </c>
      <c r="Q119" t="s">
        <v>54</v>
      </c>
    </row>
    <row r="120" spans="1:12" ht="12.75">
      <c r="A120" t="s">
        <v>60</v>
      </c>
      <c r="L120" t="s">
        <v>18</v>
      </c>
    </row>
    <row r="121" ht="12.75">
      <c r="L121">
        <v>1983</v>
      </c>
    </row>
    <row r="122" ht="12.75">
      <c r="L122">
        <v>1984</v>
      </c>
    </row>
    <row r="123" ht="12.75">
      <c r="L123">
        <v>1985</v>
      </c>
    </row>
    <row r="124" ht="12.75">
      <c r="L124">
        <v>1986</v>
      </c>
    </row>
    <row r="125" ht="12.75">
      <c r="L125">
        <v>1987</v>
      </c>
    </row>
    <row r="126" spans="12:14" ht="12.75">
      <c r="L126">
        <v>1988</v>
      </c>
      <c r="N126">
        <v>2</v>
      </c>
    </row>
    <row r="127" spans="12:17" ht="12.75">
      <c r="L127">
        <v>1989</v>
      </c>
      <c r="N127">
        <v>7</v>
      </c>
      <c r="Q127">
        <v>1</v>
      </c>
    </row>
    <row r="128" ht="12.75">
      <c r="L128">
        <v>1990</v>
      </c>
    </row>
    <row r="129" spans="12:17" ht="12.75">
      <c r="L129">
        <v>1992</v>
      </c>
      <c r="M129">
        <v>2</v>
      </c>
      <c r="N129">
        <v>9</v>
      </c>
      <c r="O129">
        <v>1</v>
      </c>
      <c r="P129">
        <v>1</v>
      </c>
      <c r="Q129">
        <v>1</v>
      </c>
    </row>
    <row r="130" spans="12:17" ht="12.75">
      <c r="L130">
        <v>1993</v>
      </c>
      <c r="M130">
        <v>7</v>
      </c>
      <c r="N130">
        <v>15</v>
      </c>
      <c r="O130">
        <v>2</v>
      </c>
      <c r="P130">
        <v>9</v>
      </c>
      <c r="Q130">
        <v>3</v>
      </c>
    </row>
    <row r="131" spans="12:17" ht="12.75">
      <c r="L131">
        <v>1994</v>
      </c>
      <c r="M131">
        <v>9</v>
      </c>
      <c r="N131">
        <v>24</v>
      </c>
      <c r="O131">
        <v>5</v>
      </c>
      <c r="P131">
        <v>5</v>
      </c>
      <c r="Q131">
        <v>1</v>
      </c>
    </row>
    <row r="132" ht="12.75">
      <c r="L132">
        <v>1995</v>
      </c>
    </row>
    <row r="134" spans="12:17" ht="12.75">
      <c r="L134" t="s">
        <v>29</v>
      </c>
      <c r="M134">
        <v>18</v>
      </c>
      <c r="N134">
        <v>57</v>
      </c>
      <c r="O134">
        <v>8</v>
      </c>
      <c r="P134">
        <v>15</v>
      </c>
      <c r="Q134">
        <v>6</v>
      </c>
    </row>
    <row r="135" spans="12:17" ht="12.75">
      <c r="L135" t="s">
        <v>56</v>
      </c>
      <c r="M135" t="s">
        <v>56</v>
      </c>
      <c r="N135" t="s">
        <v>56</v>
      </c>
      <c r="O135" t="s">
        <v>54</v>
      </c>
      <c r="P135" t="s">
        <v>0</v>
      </c>
      <c r="Q135" t="s">
        <v>54</v>
      </c>
    </row>
    <row r="136" ht="12.75">
      <c r="L136" t="s">
        <v>1</v>
      </c>
    </row>
    <row r="137" ht="12.75">
      <c r="L137">
        <v>1983</v>
      </c>
    </row>
    <row r="138" ht="12.75">
      <c r="L138">
        <v>1984</v>
      </c>
    </row>
    <row r="139" ht="12.75">
      <c r="L139">
        <v>1985</v>
      </c>
    </row>
    <row r="140" ht="12.75">
      <c r="L140">
        <v>1986</v>
      </c>
    </row>
    <row r="141" ht="12.75">
      <c r="L141">
        <v>1987</v>
      </c>
    </row>
    <row r="142" ht="12.75">
      <c r="L142">
        <v>1988</v>
      </c>
    </row>
    <row r="143" ht="12.75">
      <c r="L143">
        <v>1989</v>
      </c>
    </row>
    <row r="144" spans="12:15" ht="12.75">
      <c r="L144">
        <v>1990</v>
      </c>
      <c r="N144">
        <v>1</v>
      </c>
      <c r="O144">
        <v>1</v>
      </c>
    </row>
    <row r="145" ht="12.75">
      <c r="L145">
        <v>1992</v>
      </c>
    </row>
    <row r="146" ht="12.75">
      <c r="L146">
        <v>1993</v>
      </c>
    </row>
    <row r="147" ht="12.75">
      <c r="L147">
        <v>1994</v>
      </c>
    </row>
    <row r="148" ht="12.75">
      <c r="L148">
        <v>1995</v>
      </c>
    </row>
    <row r="150" spans="12:15" ht="12.75">
      <c r="L150" t="s">
        <v>29</v>
      </c>
      <c r="N150">
        <v>1</v>
      </c>
      <c r="O150">
        <v>1</v>
      </c>
    </row>
    <row r="151" spans="12:17" ht="12.75">
      <c r="L151" t="s">
        <v>56</v>
      </c>
      <c r="M151" t="s">
        <v>56</v>
      </c>
      <c r="N151" t="s">
        <v>56</v>
      </c>
      <c r="O151" t="s">
        <v>54</v>
      </c>
      <c r="P151" t="s">
        <v>0</v>
      </c>
      <c r="Q151" t="s">
        <v>54</v>
      </c>
    </row>
    <row r="152" ht="12.75">
      <c r="L152" t="s">
        <v>38</v>
      </c>
    </row>
    <row r="153" spans="12:17" ht="12.75">
      <c r="L153">
        <v>1983</v>
      </c>
      <c r="M153">
        <v>51</v>
      </c>
      <c r="N153">
        <v>96</v>
      </c>
      <c r="O153">
        <v>5</v>
      </c>
      <c r="P153">
        <v>6</v>
      </c>
      <c r="Q153">
        <v>9</v>
      </c>
    </row>
    <row r="154" spans="12:17" ht="12.75">
      <c r="L154">
        <v>1984</v>
      </c>
      <c r="M154">
        <v>48</v>
      </c>
      <c r="N154">
        <v>71</v>
      </c>
      <c r="O154">
        <v>9</v>
      </c>
      <c r="P154">
        <v>10</v>
      </c>
      <c r="Q154">
        <v>15</v>
      </c>
    </row>
    <row r="155" spans="12:17" ht="12.75">
      <c r="L155">
        <v>1985</v>
      </c>
      <c r="M155">
        <v>51</v>
      </c>
      <c r="N155">
        <v>85</v>
      </c>
      <c r="O155">
        <v>8</v>
      </c>
      <c r="P155">
        <v>5</v>
      </c>
      <c r="Q155">
        <v>14</v>
      </c>
    </row>
    <row r="156" spans="12:17" ht="12.75">
      <c r="L156">
        <v>1986</v>
      </c>
      <c r="M156">
        <v>56</v>
      </c>
      <c r="N156">
        <v>149</v>
      </c>
      <c r="O156">
        <v>18</v>
      </c>
      <c r="P156">
        <v>13</v>
      </c>
      <c r="Q156">
        <v>32</v>
      </c>
    </row>
    <row r="157" spans="12:17" ht="12.75">
      <c r="L157">
        <v>1987</v>
      </c>
      <c r="M157">
        <v>68</v>
      </c>
      <c r="N157">
        <v>85</v>
      </c>
      <c r="O157">
        <v>6</v>
      </c>
      <c r="P157">
        <v>10</v>
      </c>
      <c r="Q157">
        <v>24</v>
      </c>
    </row>
    <row r="158" spans="12:17" ht="12.75">
      <c r="L158">
        <v>1988</v>
      </c>
      <c r="M158">
        <v>64</v>
      </c>
      <c r="N158">
        <v>87</v>
      </c>
      <c r="O158">
        <v>15</v>
      </c>
      <c r="P158">
        <v>16</v>
      </c>
      <c r="Q158">
        <v>28</v>
      </c>
    </row>
    <row r="159" spans="12:17" ht="12.75">
      <c r="L159">
        <v>1989</v>
      </c>
      <c r="M159">
        <v>74</v>
      </c>
      <c r="N159">
        <v>93</v>
      </c>
      <c r="O159">
        <v>7</v>
      </c>
      <c r="P159">
        <v>37</v>
      </c>
      <c r="Q159">
        <v>16</v>
      </c>
    </row>
    <row r="160" spans="12:17" ht="12.75">
      <c r="L160">
        <v>1990</v>
      </c>
      <c r="M160">
        <v>56</v>
      </c>
      <c r="N160">
        <v>70</v>
      </c>
      <c r="O160">
        <v>5</v>
      </c>
      <c r="P160">
        <v>13</v>
      </c>
      <c r="Q160">
        <v>11</v>
      </c>
    </row>
    <row r="161" spans="12:17" ht="12.75">
      <c r="L161">
        <v>1992</v>
      </c>
      <c r="M161">
        <v>62</v>
      </c>
      <c r="N161">
        <v>96</v>
      </c>
      <c r="O161">
        <v>8</v>
      </c>
      <c r="P161">
        <v>62</v>
      </c>
      <c r="Q161">
        <v>34</v>
      </c>
    </row>
    <row r="162" spans="12:17" ht="12.75">
      <c r="L162">
        <v>1993</v>
      </c>
      <c r="M162">
        <v>76</v>
      </c>
      <c r="N162">
        <v>88</v>
      </c>
      <c r="O162">
        <v>19</v>
      </c>
      <c r="P162">
        <v>85</v>
      </c>
      <c r="Q162">
        <v>44</v>
      </c>
    </row>
    <row r="163" spans="12:17" ht="12.75">
      <c r="L163">
        <v>1994</v>
      </c>
      <c r="M163">
        <v>41</v>
      </c>
      <c r="N163">
        <v>62</v>
      </c>
      <c r="O163">
        <v>25</v>
      </c>
      <c r="P163">
        <v>98</v>
      </c>
      <c r="Q163">
        <v>35</v>
      </c>
    </row>
    <row r="164" ht="12.75">
      <c r="L164">
        <v>1995</v>
      </c>
    </row>
    <row r="166" spans="12:17" ht="12.75">
      <c r="L166" t="s">
        <v>29</v>
      </c>
      <c r="M166">
        <v>647</v>
      </c>
      <c r="N166">
        <v>981</v>
      </c>
      <c r="O166">
        <v>124</v>
      </c>
      <c r="P166">
        <v>355</v>
      </c>
      <c r="Q166">
        <v>262</v>
      </c>
    </row>
    <row r="167" spans="12:17" ht="12.75">
      <c r="L167" t="s">
        <v>56</v>
      </c>
      <c r="M167" t="s">
        <v>56</v>
      </c>
      <c r="N167" t="s">
        <v>56</v>
      </c>
      <c r="O167" t="s">
        <v>54</v>
      </c>
      <c r="P167" t="s">
        <v>0</v>
      </c>
      <c r="Q167" t="s">
        <v>54</v>
      </c>
    </row>
    <row r="169" spans="12:17" ht="12.75">
      <c r="L169" t="s">
        <v>56</v>
      </c>
      <c r="M169" t="s">
        <v>56</v>
      </c>
      <c r="N169" t="s">
        <v>56</v>
      </c>
      <c r="O169" t="s">
        <v>54</v>
      </c>
      <c r="P169" t="s">
        <v>0</v>
      </c>
      <c r="Q169" t="s">
        <v>54</v>
      </c>
    </row>
    <row r="170" ht="12.75">
      <c r="L170" t="s">
        <v>2</v>
      </c>
    </row>
    <row r="171" spans="12:17" ht="12.75">
      <c r="L171" t="s">
        <v>3</v>
      </c>
      <c r="M171" t="s">
        <v>58</v>
      </c>
      <c r="N171" t="s">
        <v>4</v>
      </c>
      <c r="O171" t="s">
        <v>5</v>
      </c>
      <c r="P171" t="s">
        <v>6</v>
      </c>
      <c r="Q171" t="s">
        <v>7</v>
      </c>
    </row>
    <row r="172" spans="12:17" ht="12.75">
      <c r="L172" t="s">
        <v>53</v>
      </c>
      <c r="M172" t="s">
        <v>54</v>
      </c>
      <c r="N172" t="s">
        <v>56</v>
      </c>
      <c r="O172" t="s">
        <v>59</v>
      </c>
      <c r="P172" t="s">
        <v>12</v>
      </c>
      <c r="Q172" t="s">
        <v>54</v>
      </c>
    </row>
    <row r="173" spans="12:17" ht="12.75">
      <c r="L173" t="s">
        <v>8</v>
      </c>
      <c r="M173" t="s">
        <v>16</v>
      </c>
      <c r="N173" t="s">
        <v>9</v>
      </c>
      <c r="O173" t="s">
        <v>10</v>
      </c>
      <c r="P173" t="s">
        <v>17</v>
      </c>
      <c r="Q173" t="s">
        <v>11</v>
      </c>
    </row>
    <row r="174" spans="12:17" ht="12.75">
      <c r="L174" t="s">
        <v>56</v>
      </c>
      <c r="M174" t="s">
        <v>56</v>
      </c>
      <c r="N174" t="s">
        <v>56</v>
      </c>
      <c r="O174" t="s">
        <v>54</v>
      </c>
      <c r="P174" t="s">
        <v>0</v>
      </c>
      <c r="Q174" t="s">
        <v>54</v>
      </c>
    </row>
    <row r="175" ht="12.75">
      <c r="L175" t="s">
        <v>40</v>
      </c>
    </row>
    <row r="176" spans="12:17" ht="12.75">
      <c r="L176">
        <v>1983</v>
      </c>
      <c r="N176">
        <v>2</v>
      </c>
      <c r="O176">
        <v>1</v>
      </c>
      <c r="Q176">
        <v>1</v>
      </c>
    </row>
    <row r="177" spans="12:17" ht="12.75">
      <c r="L177">
        <v>1984</v>
      </c>
      <c r="M177">
        <v>1</v>
      </c>
      <c r="N177">
        <v>2</v>
      </c>
      <c r="P177">
        <v>1</v>
      </c>
      <c r="Q177">
        <v>1</v>
      </c>
    </row>
    <row r="178" spans="12:17" ht="12.75">
      <c r="L178">
        <v>1985</v>
      </c>
      <c r="M178">
        <v>2</v>
      </c>
      <c r="N178">
        <v>4</v>
      </c>
      <c r="Q178">
        <v>3</v>
      </c>
    </row>
    <row r="179" spans="12:17" ht="12.75">
      <c r="L179">
        <v>1986</v>
      </c>
      <c r="N179">
        <v>1</v>
      </c>
      <c r="Q179">
        <v>3</v>
      </c>
    </row>
    <row r="180" spans="12:17" ht="12.75">
      <c r="L180">
        <v>1987</v>
      </c>
      <c r="M180">
        <v>2</v>
      </c>
      <c r="N180">
        <v>3</v>
      </c>
      <c r="P180">
        <v>1</v>
      </c>
      <c r="Q180">
        <v>2</v>
      </c>
    </row>
    <row r="181" spans="12:17" ht="12.75">
      <c r="L181">
        <v>1988</v>
      </c>
      <c r="M181">
        <v>2</v>
      </c>
      <c r="O181">
        <v>1</v>
      </c>
      <c r="P181">
        <v>4</v>
      </c>
      <c r="Q181">
        <v>1</v>
      </c>
    </row>
    <row r="182" spans="12:17" ht="12.75">
      <c r="L182">
        <v>1989</v>
      </c>
      <c r="M182">
        <v>1</v>
      </c>
      <c r="O182">
        <v>1</v>
      </c>
      <c r="Q182">
        <v>1</v>
      </c>
    </row>
    <row r="183" ht="12.75">
      <c r="L183">
        <v>1990</v>
      </c>
    </row>
    <row r="184" spans="12:17" ht="12.75">
      <c r="L184">
        <v>1992</v>
      </c>
      <c r="N184">
        <v>1</v>
      </c>
      <c r="P184">
        <v>3</v>
      </c>
      <c r="Q184">
        <v>2</v>
      </c>
    </row>
    <row r="185" spans="12:16" ht="12.75">
      <c r="L185">
        <v>1993</v>
      </c>
      <c r="P185">
        <v>2</v>
      </c>
    </row>
    <row r="186" spans="12:17" ht="12.75">
      <c r="L186">
        <v>1994</v>
      </c>
      <c r="O186">
        <v>1</v>
      </c>
      <c r="P186">
        <v>1</v>
      </c>
      <c r="Q186">
        <v>2</v>
      </c>
    </row>
    <row r="187" spans="12:17" ht="12.75">
      <c r="L187">
        <v>1995</v>
      </c>
      <c r="M187">
        <v>4</v>
      </c>
      <c r="N187">
        <v>1</v>
      </c>
      <c r="P187">
        <v>1</v>
      </c>
      <c r="Q187">
        <v>6</v>
      </c>
    </row>
    <row r="189" spans="12:17" ht="12.75">
      <c r="L189" t="s">
        <v>29</v>
      </c>
      <c r="M189">
        <v>12</v>
      </c>
      <c r="N189">
        <v>14</v>
      </c>
      <c r="O189">
        <v>4</v>
      </c>
      <c r="P189">
        <v>13</v>
      </c>
      <c r="Q189">
        <v>22</v>
      </c>
    </row>
    <row r="190" spans="12:17" ht="12.75">
      <c r="L190" t="s">
        <v>56</v>
      </c>
      <c r="M190" t="s">
        <v>56</v>
      </c>
      <c r="N190" t="s">
        <v>56</v>
      </c>
      <c r="O190" t="s">
        <v>54</v>
      </c>
      <c r="P190" t="s">
        <v>0</v>
      </c>
      <c r="Q190" t="s">
        <v>54</v>
      </c>
    </row>
    <row r="191" ht="12.75">
      <c r="L191" t="s">
        <v>37</v>
      </c>
    </row>
    <row r="192" ht="12.75">
      <c r="L192">
        <v>1983</v>
      </c>
    </row>
    <row r="193" spans="12:13" ht="12.75">
      <c r="L193">
        <v>1984</v>
      </c>
      <c r="M193">
        <v>1</v>
      </c>
    </row>
    <row r="194" ht="12.75">
      <c r="L194">
        <v>1985</v>
      </c>
    </row>
    <row r="195" spans="12:14" ht="12.75">
      <c r="L195">
        <v>1986</v>
      </c>
      <c r="N195">
        <v>4</v>
      </c>
    </row>
    <row r="196" spans="12:13" ht="12.75">
      <c r="L196">
        <v>1987</v>
      </c>
      <c r="M196">
        <v>1</v>
      </c>
    </row>
    <row r="197" spans="12:16" ht="12.75">
      <c r="L197">
        <v>1988</v>
      </c>
      <c r="M197">
        <v>1</v>
      </c>
      <c r="N197">
        <v>1</v>
      </c>
      <c r="P197">
        <v>1</v>
      </c>
    </row>
    <row r="198" spans="12:16" ht="12.75">
      <c r="L198">
        <v>1989</v>
      </c>
      <c r="N198">
        <v>2</v>
      </c>
      <c r="P198">
        <v>1</v>
      </c>
    </row>
    <row r="199" spans="12:14" ht="12.75">
      <c r="L199">
        <v>1990</v>
      </c>
      <c r="M199">
        <v>1</v>
      </c>
      <c r="N199">
        <v>1</v>
      </c>
    </row>
    <row r="200" spans="12:16" ht="12.75">
      <c r="L200">
        <v>1992</v>
      </c>
      <c r="M200">
        <v>1</v>
      </c>
      <c r="N200">
        <v>1</v>
      </c>
      <c r="P200">
        <v>2</v>
      </c>
    </row>
    <row r="201" spans="12:14" ht="12.75">
      <c r="L201">
        <v>1993</v>
      </c>
      <c r="N201">
        <v>1</v>
      </c>
    </row>
    <row r="202" spans="12:15" ht="12.75">
      <c r="L202">
        <v>1994</v>
      </c>
      <c r="N202">
        <v>4</v>
      </c>
      <c r="O202">
        <v>1</v>
      </c>
    </row>
    <row r="203" ht="12.75">
      <c r="L203">
        <v>1995</v>
      </c>
    </row>
    <row r="205" spans="12:16" ht="12.75">
      <c r="L205" t="s">
        <v>29</v>
      </c>
      <c r="M205">
        <v>5</v>
      </c>
      <c r="N205">
        <v>14</v>
      </c>
      <c r="O205">
        <v>1</v>
      </c>
      <c r="P205">
        <v>4</v>
      </c>
    </row>
    <row r="206" spans="12:17" ht="12.75">
      <c r="L206" t="s">
        <v>56</v>
      </c>
      <c r="M206" t="s">
        <v>56</v>
      </c>
      <c r="N206" t="s">
        <v>56</v>
      </c>
      <c r="O206" t="s">
        <v>54</v>
      </c>
      <c r="P206" t="s">
        <v>0</v>
      </c>
      <c r="Q206" t="s">
        <v>54</v>
      </c>
    </row>
    <row r="207" ht="12.75">
      <c r="L207" t="s">
        <v>18</v>
      </c>
    </row>
    <row r="208" ht="12.75">
      <c r="L208">
        <v>1983</v>
      </c>
    </row>
    <row r="209" ht="12.75">
      <c r="L209">
        <v>1984</v>
      </c>
    </row>
    <row r="210" ht="12.75">
      <c r="L210">
        <v>1985</v>
      </c>
    </row>
    <row r="211" ht="12.75">
      <c r="L211">
        <v>1986</v>
      </c>
    </row>
    <row r="212" ht="12.75">
      <c r="L212">
        <v>1987</v>
      </c>
    </row>
    <row r="213" ht="12.75">
      <c r="L213">
        <v>1988</v>
      </c>
    </row>
    <row r="214" ht="12.75">
      <c r="L214">
        <v>1989</v>
      </c>
    </row>
    <row r="215" ht="12.75">
      <c r="L215">
        <v>1990</v>
      </c>
    </row>
    <row r="216" ht="12.75">
      <c r="L216">
        <v>1992</v>
      </c>
    </row>
    <row r="217" ht="12.75">
      <c r="L217">
        <v>1993</v>
      </c>
    </row>
    <row r="218" ht="12.75">
      <c r="L218">
        <v>1994</v>
      </c>
    </row>
    <row r="219" ht="12.75">
      <c r="L219">
        <v>1995</v>
      </c>
    </row>
    <row r="221" ht="12.75">
      <c r="L221" t="s">
        <v>29</v>
      </c>
    </row>
    <row r="222" spans="12:17" ht="12.75">
      <c r="L222" t="s">
        <v>56</v>
      </c>
      <c r="M222" t="s">
        <v>56</v>
      </c>
      <c r="N222" t="s">
        <v>56</v>
      </c>
      <c r="O222" t="s">
        <v>54</v>
      </c>
      <c r="P222" t="s">
        <v>0</v>
      </c>
      <c r="Q222" t="s">
        <v>54</v>
      </c>
    </row>
    <row r="223" ht="12.75">
      <c r="L223" t="s">
        <v>1</v>
      </c>
    </row>
    <row r="224" ht="12.75">
      <c r="L224">
        <v>1983</v>
      </c>
    </row>
    <row r="225" ht="12.75">
      <c r="L225">
        <v>1984</v>
      </c>
    </row>
    <row r="226" ht="12.75">
      <c r="L226">
        <v>1985</v>
      </c>
    </row>
    <row r="227" ht="12.75">
      <c r="L227">
        <v>1986</v>
      </c>
    </row>
    <row r="228" ht="12.75">
      <c r="L228">
        <v>1987</v>
      </c>
    </row>
    <row r="229" ht="12.75">
      <c r="L229">
        <v>1988</v>
      </c>
    </row>
    <row r="230" ht="12.75">
      <c r="L230">
        <v>1989</v>
      </c>
    </row>
    <row r="231" ht="12.75">
      <c r="L231">
        <v>1990</v>
      </c>
    </row>
    <row r="232" ht="12.75">
      <c r="L232">
        <v>1992</v>
      </c>
    </row>
    <row r="233" ht="12.75">
      <c r="L233">
        <v>1993</v>
      </c>
    </row>
    <row r="234" ht="12.75">
      <c r="L234">
        <v>1994</v>
      </c>
    </row>
    <row r="235" ht="12.75">
      <c r="L235">
        <v>1995</v>
      </c>
    </row>
    <row r="237" ht="12.75">
      <c r="L237" t="s">
        <v>29</v>
      </c>
    </row>
    <row r="238" spans="12:17" ht="12.75">
      <c r="L238" t="s">
        <v>56</v>
      </c>
      <c r="M238" t="s">
        <v>56</v>
      </c>
      <c r="N238" t="s">
        <v>56</v>
      </c>
      <c r="O238" t="s">
        <v>54</v>
      </c>
      <c r="P238" t="s">
        <v>0</v>
      </c>
      <c r="Q238" t="s">
        <v>54</v>
      </c>
    </row>
    <row r="239" ht="12.75">
      <c r="L239" t="s">
        <v>38</v>
      </c>
    </row>
    <row r="240" spans="12:14" ht="12.75">
      <c r="L240">
        <v>1983</v>
      </c>
      <c r="N240">
        <v>1</v>
      </c>
    </row>
    <row r="241" spans="12:17" ht="12.75">
      <c r="L241">
        <v>1984</v>
      </c>
      <c r="N241">
        <v>1</v>
      </c>
      <c r="Q241">
        <v>1</v>
      </c>
    </row>
    <row r="242" spans="12:17" ht="12.75">
      <c r="L242">
        <v>1985</v>
      </c>
      <c r="N242">
        <v>2</v>
      </c>
      <c r="Q242">
        <v>2</v>
      </c>
    </row>
    <row r="243" spans="12:14" ht="12.75">
      <c r="L243">
        <v>1986</v>
      </c>
      <c r="M243">
        <v>1</v>
      </c>
      <c r="N243">
        <v>1</v>
      </c>
    </row>
    <row r="244" spans="12:14" ht="12.75">
      <c r="L244">
        <v>1987</v>
      </c>
      <c r="N244">
        <v>1</v>
      </c>
    </row>
    <row r="245" spans="12:17" ht="12.75">
      <c r="L245">
        <v>1988</v>
      </c>
      <c r="M245">
        <v>3</v>
      </c>
      <c r="P245">
        <v>1</v>
      </c>
      <c r="Q245">
        <v>1</v>
      </c>
    </row>
    <row r="246" spans="12:14" ht="12.75">
      <c r="L246">
        <v>1989</v>
      </c>
      <c r="N246">
        <v>1</v>
      </c>
    </row>
    <row r="247" spans="12:14" ht="12.75">
      <c r="L247">
        <v>1990</v>
      </c>
      <c r="M247">
        <v>1</v>
      </c>
      <c r="N247">
        <v>1</v>
      </c>
    </row>
    <row r="248" spans="12:16" ht="12.75">
      <c r="L248">
        <v>1992</v>
      </c>
      <c r="M248">
        <v>1</v>
      </c>
      <c r="P248">
        <v>1</v>
      </c>
    </row>
    <row r="249" spans="12:16" ht="12.75">
      <c r="L249">
        <v>1993</v>
      </c>
      <c r="M249">
        <v>1</v>
      </c>
      <c r="N249">
        <v>1</v>
      </c>
      <c r="P249">
        <v>1</v>
      </c>
    </row>
    <row r="250" ht="12.75">
      <c r="L250">
        <v>1994</v>
      </c>
    </row>
    <row r="251" ht="12.75">
      <c r="L251">
        <v>1995</v>
      </c>
    </row>
    <row r="253" spans="12:17" ht="12.75">
      <c r="L253" t="s">
        <v>29</v>
      </c>
      <c r="M253">
        <v>7</v>
      </c>
      <c r="N253">
        <v>9</v>
      </c>
      <c r="P253">
        <v>3</v>
      </c>
      <c r="Q253">
        <v>4</v>
      </c>
    </row>
    <row r="254" spans="12:17" ht="12.75">
      <c r="L254" t="s">
        <v>56</v>
      </c>
      <c r="M254" t="s">
        <v>56</v>
      </c>
      <c r="N254" t="s">
        <v>56</v>
      </c>
      <c r="O254" t="s">
        <v>54</v>
      </c>
      <c r="P254" t="s">
        <v>0</v>
      </c>
      <c r="Q254" t="s">
        <v>54</v>
      </c>
    </row>
    <row r="256" spans="12:17" ht="12.75">
      <c r="L256" t="s">
        <v>56</v>
      </c>
      <c r="M256" t="s">
        <v>56</v>
      </c>
      <c r="N256" t="s">
        <v>56</v>
      </c>
      <c r="O256" t="s">
        <v>54</v>
      </c>
      <c r="P256" t="s">
        <v>0</v>
      </c>
      <c r="Q256" t="s">
        <v>54</v>
      </c>
    </row>
    <row r="257" ht="12.75">
      <c r="L257" t="s">
        <v>2</v>
      </c>
    </row>
    <row r="258" spans="12:17" ht="12.75">
      <c r="L258" t="s">
        <v>3</v>
      </c>
      <c r="M258" t="s">
        <v>58</v>
      </c>
      <c r="N258" t="s">
        <v>4</v>
      </c>
      <c r="O258" t="s">
        <v>5</v>
      </c>
      <c r="P258" t="s">
        <v>6</v>
      </c>
      <c r="Q258" t="s">
        <v>7</v>
      </c>
    </row>
    <row r="259" spans="12:17" ht="12.75">
      <c r="L259" t="s">
        <v>53</v>
      </c>
      <c r="M259" t="s">
        <v>54</v>
      </c>
      <c r="N259" t="s">
        <v>54</v>
      </c>
      <c r="O259" t="s">
        <v>13</v>
      </c>
      <c r="P259" t="s">
        <v>12</v>
      </c>
      <c r="Q259" t="s">
        <v>54</v>
      </c>
    </row>
    <row r="260" spans="12:17" ht="12.75">
      <c r="L260" t="s">
        <v>8</v>
      </c>
      <c r="M260" t="s">
        <v>16</v>
      </c>
      <c r="N260" t="s">
        <v>9</v>
      </c>
      <c r="O260" t="s">
        <v>10</v>
      </c>
      <c r="P260" t="s">
        <v>17</v>
      </c>
      <c r="Q260" t="s">
        <v>11</v>
      </c>
    </row>
    <row r="261" spans="12:17" ht="12.75">
      <c r="L261" t="s">
        <v>56</v>
      </c>
      <c r="M261" t="s">
        <v>56</v>
      </c>
      <c r="N261" t="s">
        <v>56</v>
      </c>
      <c r="O261" t="s">
        <v>54</v>
      </c>
      <c r="P261" t="s">
        <v>0</v>
      </c>
      <c r="Q261" t="s">
        <v>54</v>
      </c>
    </row>
    <row r="262" ht="12.75">
      <c r="L262" t="s">
        <v>40</v>
      </c>
    </row>
    <row r="263" spans="12:14" ht="12.75">
      <c r="L263">
        <v>1983</v>
      </c>
      <c r="M263">
        <v>1</v>
      </c>
      <c r="N263">
        <v>1</v>
      </c>
    </row>
    <row r="264" spans="12:16" ht="12.75">
      <c r="L264">
        <v>1984</v>
      </c>
      <c r="M264">
        <v>1</v>
      </c>
      <c r="P264">
        <v>1</v>
      </c>
    </row>
    <row r="265" spans="12:16" ht="12.75">
      <c r="L265">
        <v>1985</v>
      </c>
      <c r="M265">
        <v>1</v>
      </c>
      <c r="P265">
        <v>3</v>
      </c>
    </row>
    <row r="266" spans="12:17" ht="12.75">
      <c r="L266">
        <v>1986</v>
      </c>
      <c r="M266">
        <v>2</v>
      </c>
      <c r="N266">
        <v>1</v>
      </c>
      <c r="P266">
        <v>4</v>
      </c>
      <c r="Q266">
        <v>1</v>
      </c>
    </row>
    <row r="267" spans="12:17" ht="12.75">
      <c r="L267">
        <v>1987</v>
      </c>
      <c r="M267">
        <v>6</v>
      </c>
      <c r="N267">
        <v>4</v>
      </c>
      <c r="P267">
        <v>3</v>
      </c>
      <c r="Q267">
        <v>1</v>
      </c>
    </row>
    <row r="268" spans="12:16" ht="12.75">
      <c r="L268">
        <v>1988</v>
      </c>
      <c r="M268">
        <v>7</v>
      </c>
      <c r="P268">
        <v>4</v>
      </c>
    </row>
    <row r="269" spans="12:17" ht="12.75">
      <c r="L269">
        <v>1989</v>
      </c>
      <c r="M269">
        <v>6</v>
      </c>
      <c r="N269">
        <v>5</v>
      </c>
      <c r="O269">
        <v>1</v>
      </c>
      <c r="P269">
        <v>1</v>
      </c>
      <c r="Q269">
        <v>1</v>
      </c>
    </row>
    <row r="270" ht="12.75">
      <c r="L270">
        <v>1990</v>
      </c>
    </row>
    <row r="271" spans="12:17" ht="12.75">
      <c r="L271">
        <v>1992</v>
      </c>
      <c r="M271">
        <v>7</v>
      </c>
      <c r="N271">
        <v>17</v>
      </c>
      <c r="O271">
        <v>1</v>
      </c>
      <c r="P271">
        <v>1</v>
      </c>
      <c r="Q271">
        <v>1</v>
      </c>
    </row>
    <row r="272" spans="12:17" ht="12.75">
      <c r="L272">
        <v>1993</v>
      </c>
      <c r="M272">
        <v>6</v>
      </c>
      <c r="N272">
        <v>3</v>
      </c>
      <c r="O272">
        <v>1</v>
      </c>
      <c r="P272">
        <v>3</v>
      </c>
      <c r="Q272">
        <v>4</v>
      </c>
    </row>
    <row r="273" spans="12:17" ht="12.75">
      <c r="L273">
        <v>1994</v>
      </c>
      <c r="M273">
        <v>9</v>
      </c>
      <c r="N273">
        <v>2</v>
      </c>
      <c r="O273">
        <v>1</v>
      </c>
      <c r="P273">
        <v>3</v>
      </c>
      <c r="Q273">
        <v>3</v>
      </c>
    </row>
    <row r="274" spans="12:17" ht="12.75">
      <c r="L274">
        <v>1995</v>
      </c>
      <c r="M274">
        <v>14</v>
      </c>
      <c r="N274">
        <v>15</v>
      </c>
      <c r="O274">
        <v>1</v>
      </c>
      <c r="P274">
        <v>4</v>
      </c>
      <c r="Q274">
        <v>5</v>
      </c>
    </row>
    <row r="276" spans="12:17" ht="12.75">
      <c r="L276" t="s">
        <v>29</v>
      </c>
      <c r="M276">
        <v>60</v>
      </c>
      <c r="N276">
        <v>48</v>
      </c>
      <c r="O276">
        <v>5</v>
      </c>
      <c r="P276">
        <v>27</v>
      </c>
      <c r="Q276">
        <v>16</v>
      </c>
    </row>
    <row r="277" spans="12:17" ht="12.75">
      <c r="L277" t="s">
        <v>56</v>
      </c>
      <c r="M277" t="s">
        <v>56</v>
      </c>
      <c r="N277" t="s">
        <v>56</v>
      </c>
      <c r="O277" t="s">
        <v>54</v>
      </c>
      <c r="P277" t="s">
        <v>0</v>
      </c>
      <c r="Q277" t="s">
        <v>54</v>
      </c>
    </row>
    <row r="278" ht="12.75">
      <c r="L278" t="s">
        <v>37</v>
      </c>
    </row>
    <row r="279" ht="12.75">
      <c r="L279">
        <v>1983</v>
      </c>
    </row>
    <row r="280" spans="12:13" ht="12.75">
      <c r="L280">
        <v>1984</v>
      </c>
      <c r="M280">
        <v>1</v>
      </c>
    </row>
    <row r="281" ht="12.75">
      <c r="L281">
        <v>1985</v>
      </c>
    </row>
    <row r="282" ht="12.75">
      <c r="L282">
        <v>1986</v>
      </c>
    </row>
    <row r="283" spans="12:16" ht="12.75">
      <c r="L283">
        <v>1987</v>
      </c>
      <c r="P283">
        <v>1</v>
      </c>
    </row>
    <row r="284" spans="12:16" ht="12.75">
      <c r="L284">
        <v>1988</v>
      </c>
      <c r="P284">
        <v>1</v>
      </c>
    </row>
    <row r="285" ht="12.75">
      <c r="L285">
        <v>1989</v>
      </c>
    </row>
    <row r="286" spans="12:16" ht="12.75">
      <c r="L286">
        <v>1990</v>
      </c>
      <c r="P286">
        <v>1</v>
      </c>
    </row>
    <row r="287" spans="12:13" ht="12.75">
      <c r="L287">
        <v>1992</v>
      </c>
      <c r="M287">
        <v>2</v>
      </c>
    </row>
    <row r="288" spans="12:16" ht="12.75">
      <c r="L288">
        <v>1993</v>
      </c>
      <c r="N288">
        <v>1</v>
      </c>
      <c r="P288">
        <v>1</v>
      </c>
    </row>
    <row r="289" spans="12:16" ht="12.75">
      <c r="L289">
        <v>1994</v>
      </c>
      <c r="M289">
        <v>3</v>
      </c>
      <c r="N289">
        <v>2</v>
      </c>
      <c r="P289">
        <v>2</v>
      </c>
    </row>
    <row r="290" ht="12.75">
      <c r="L290">
        <v>1995</v>
      </c>
    </row>
    <row r="292" spans="12:16" ht="12.75">
      <c r="L292" t="s">
        <v>29</v>
      </c>
      <c r="M292">
        <v>6</v>
      </c>
      <c r="N292">
        <v>3</v>
      </c>
      <c r="P292">
        <v>6</v>
      </c>
    </row>
    <row r="293" spans="12:17" ht="12.75">
      <c r="L293" t="s">
        <v>56</v>
      </c>
      <c r="M293" t="s">
        <v>56</v>
      </c>
      <c r="N293" t="s">
        <v>56</v>
      </c>
      <c r="O293" t="s">
        <v>54</v>
      </c>
      <c r="P293" t="s">
        <v>0</v>
      </c>
      <c r="Q293" t="s">
        <v>54</v>
      </c>
    </row>
    <row r="294" ht="12.75">
      <c r="L294" t="s">
        <v>18</v>
      </c>
    </row>
    <row r="295" ht="12.75">
      <c r="L295">
        <v>1983</v>
      </c>
    </row>
    <row r="296" ht="12.75">
      <c r="L296">
        <v>1984</v>
      </c>
    </row>
    <row r="297" ht="12.75">
      <c r="L297">
        <v>1985</v>
      </c>
    </row>
    <row r="298" ht="12.75">
      <c r="L298">
        <v>1986</v>
      </c>
    </row>
    <row r="299" ht="12.75">
      <c r="L299">
        <v>1987</v>
      </c>
    </row>
    <row r="300" ht="12.75">
      <c r="L300">
        <v>1988</v>
      </c>
    </row>
    <row r="301" ht="12.75">
      <c r="L301">
        <v>1989</v>
      </c>
    </row>
    <row r="302" ht="12.75">
      <c r="L302">
        <v>1990</v>
      </c>
    </row>
    <row r="303" ht="12.75">
      <c r="L303">
        <v>1992</v>
      </c>
    </row>
    <row r="304" ht="12.75">
      <c r="L304">
        <v>1993</v>
      </c>
    </row>
    <row r="305" spans="12:13" ht="12.75">
      <c r="L305">
        <v>1994</v>
      </c>
      <c r="M305">
        <v>1</v>
      </c>
    </row>
    <row r="306" ht="12.75">
      <c r="L306">
        <v>1995</v>
      </c>
    </row>
    <row r="308" spans="12:13" ht="12.75">
      <c r="L308" t="s">
        <v>29</v>
      </c>
      <c r="M308">
        <v>1</v>
      </c>
    </row>
    <row r="309" spans="12:17" ht="12.75">
      <c r="L309" t="s">
        <v>56</v>
      </c>
      <c r="M309" t="s">
        <v>56</v>
      </c>
      <c r="N309" t="s">
        <v>56</v>
      </c>
      <c r="O309" t="s">
        <v>54</v>
      </c>
      <c r="P309" t="s">
        <v>0</v>
      </c>
      <c r="Q309" t="s">
        <v>54</v>
      </c>
    </row>
    <row r="310" ht="12.75">
      <c r="L310" t="s">
        <v>1</v>
      </c>
    </row>
    <row r="311" ht="12.75">
      <c r="L311">
        <v>1983</v>
      </c>
    </row>
    <row r="312" ht="12.75">
      <c r="L312">
        <v>1984</v>
      </c>
    </row>
    <row r="313" ht="12.75">
      <c r="L313">
        <v>1985</v>
      </c>
    </row>
    <row r="314" ht="12.75">
      <c r="L314">
        <v>1986</v>
      </c>
    </row>
    <row r="315" ht="12.75">
      <c r="L315">
        <v>1987</v>
      </c>
    </row>
    <row r="316" ht="12.75">
      <c r="L316">
        <v>1988</v>
      </c>
    </row>
    <row r="317" ht="12.75">
      <c r="L317">
        <v>1989</v>
      </c>
    </row>
    <row r="318" ht="12.75">
      <c r="L318">
        <v>1990</v>
      </c>
    </row>
    <row r="319" ht="12.75">
      <c r="L319">
        <v>1992</v>
      </c>
    </row>
    <row r="320" ht="12.75">
      <c r="L320">
        <v>1993</v>
      </c>
    </row>
    <row r="321" ht="12.75">
      <c r="L321">
        <v>1994</v>
      </c>
    </row>
    <row r="322" ht="12.75">
      <c r="L322">
        <v>1995</v>
      </c>
    </row>
    <row r="324" ht="12.75">
      <c r="L324" t="s">
        <v>29</v>
      </c>
    </row>
    <row r="325" spans="12:17" ht="12.75">
      <c r="L325" t="s">
        <v>56</v>
      </c>
      <c r="M325" t="s">
        <v>56</v>
      </c>
      <c r="N325" t="s">
        <v>56</v>
      </c>
      <c r="O325" t="s">
        <v>54</v>
      </c>
      <c r="P325" t="s">
        <v>0</v>
      </c>
      <c r="Q325" t="s">
        <v>54</v>
      </c>
    </row>
    <row r="326" ht="12.75">
      <c r="L326" t="s">
        <v>38</v>
      </c>
    </row>
    <row r="327" spans="12:14" ht="12.75">
      <c r="L327">
        <v>1983</v>
      </c>
      <c r="N327">
        <v>1</v>
      </c>
    </row>
    <row r="328" ht="12.75">
      <c r="L328">
        <v>1984</v>
      </c>
    </row>
    <row r="329" ht="12.75">
      <c r="L329">
        <v>1985</v>
      </c>
    </row>
    <row r="330" spans="12:16" ht="12.75">
      <c r="L330">
        <v>1986</v>
      </c>
      <c r="P330">
        <v>2</v>
      </c>
    </row>
    <row r="331" spans="12:17" ht="12.75">
      <c r="L331">
        <v>1987</v>
      </c>
      <c r="P331">
        <v>1</v>
      </c>
      <c r="Q331">
        <v>1</v>
      </c>
    </row>
    <row r="332" spans="12:17" ht="12.75">
      <c r="L332">
        <v>1988</v>
      </c>
      <c r="Q332">
        <v>1</v>
      </c>
    </row>
    <row r="333" spans="12:16" ht="12.75">
      <c r="L333">
        <v>1989</v>
      </c>
      <c r="P333">
        <v>2</v>
      </c>
    </row>
    <row r="334" spans="12:13" ht="12.75">
      <c r="L334">
        <v>1990</v>
      </c>
      <c r="M334">
        <v>1</v>
      </c>
    </row>
    <row r="335" spans="12:13" ht="12.75">
      <c r="L335">
        <v>1992</v>
      </c>
      <c r="M335">
        <v>2</v>
      </c>
    </row>
    <row r="336" spans="12:17" ht="12.75">
      <c r="L336">
        <v>1993</v>
      </c>
      <c r="M336">
        <v>2</v>
      </c>
      <c r="Q336">
        <v>2</v>
      </c>
    </row>
    <row r="337" spans="12:14" ht="12.75">
      <c r="L337">
        <v>1994</v>
      </c>
      <c r="N337">
        <v>2</v>
      </c>
    </row>
    <row r="338" ht="12.75">
      <c r="L338">
        <v>1995</v>
      </c>
    </row>
    <row r="340" spans="12:17" ht="12.75">
      <c r="L340" t="s">
        <v>29</v>
      </c>
      <c r="M340">
        <v>5</v>
      </c>
      <c r="N340">
        <v>3</v>
      </c>
      <c r="P340">
        <v>5</v>
      </c>
      <c r="Q340">
        <v>4</v>
      </c>
    </row>
    <row r="341" spans="12:17" ht="12.75">
      <c r="L341" t="s">
        <v>56</v>
      </c>
      <c r="M341" t="s">
        <v>56</v>
      </c>
      <c r="N341" t="s">
        <v>56</v>
      </c>
      <c r="O341" t="s">
        <v>54</v>
      </c>
      <c r="P341" t="s">
        <v>0</v>
      </c>
      <c r="Q341" t="s">
        <v>54</v>
      </c>
    </row>
    <row r="343" spans="12:17" ht="12.75">
      <c r="L343" t="s">
        <v>56</v>
      </c>
      <c r="M343" t="s">
        <v>56</v>
      </c>
      <c r="N343" t="s">
        <v>56</v>
      </c>
      <c r="O343" t="s">
        <v>54</v>
      </c>
      <c r="P343" t="s">
        <v>0</v>
      </c>
      <c r="Q343" t="s">
        <v>54</v>
      </c>
    </row>
    <row r="344" ht="12.75">
      <c r="L344" t="s">
        <v>2</v>
      </c>
    </row>
    <row r="345" spans="12:17" ht="12.75">
      <c r="L345" t="s">
        <v>3</v>
      </c>
      <c r="M345" t="s">
        <v>58</v>
      </c>
      <c r="N345" t="s">
        <v>4</v>
      </c>
      <c r="O345" t="s">
        <v>5</v>
      </c>
      <c r="P345" t="s">
        <v>6</v>
      </c>
      <c r="Q345" t="s">
        <v>7</v>
      </c>
    </row>
    <row r="346" spans="12:17" ht="12.75">
      <c r="L346" t="s">
        <v>53</v>
      </c>
      <c r="M346" t="s">
        <v>54</v>
      </c>
      <c r="N346" t="s">
        <v>56</v>
      </c>
      <c r="O346" t="e">
        <f>-Hisp,All</f>
        <v>#NAME?</v>
      </c>
      <c r="P346" t="s">
        <v>56</v>
      </c>
      <c r="Q346" t="s">
        <v>54</v>
      </c>
    </row>
    <row r="347" spans="12:17" ht="12.75">
      <c r="L347" t="s">
        <v>8</v>
      </c>
      <c r="M347" t="s">
        <v>16</v>
      </c>
      <c r="N347" t="s">
        <v>9</v>
      </c>
      <c r="O347" t="s">
        <v>10</v>
      </c>
      <c r="P347" t="s">
        <v>17</v>
      </c>
      <c r="Q347" t="s">
        <v>11</v>
      </c>
    </row>
    <row r="348" spans="12:17" ht="12.75">
      <c r="L348" t="s">
        <v>56</v>
      </c>
      <c r="M348" t="s">
        <v>56</v>
      </c>
      <c r="N348" t="s">
        <v>56</v>
      </c>
      <c r="O348" t="s">
        <v>54</v>
      </c>
      <c r="P348" t="s">
        <v>0</v>
      </c>
      <c r="Q348" t="s">
        <v>54</v>
      </c>
    </row>
    <row r="349" ht="12.75">
      <c r="L349" t="s">
        <v>40</v>
      </c>
    </row>
    <row r="350" spans="12:17" ht="12.75">
      <c r="L350">
        <v>1983</v>
      </c>
      <c r="M350">
        <v>57</v>
      </c>
      <c r="N350">
        <v>50</v>
      </c>
      <c r="O350">
        <v>17</v>
      </c>
      <c r="P350">
        <v>36</v>
      </c>
      <c r="Q350">
        <v>19</v>
      </c>
    </row>
    <row r="351" spans="12:17" ht="12.75">
      <c r="L351">
        <v>1984</v>
      </c>
      <c r="M351">
        <v>42</v>
      </c>
      <c r="N351">
        <v>47</v>
      </c>
      <c r="O351">
        <v>17</v>
      </c>
      <c r="P351">
        <v>87</v>
      </c>
      <c r="Q351">
        <v>21</v>
      </c>
    </row>
    <row r="352" spans="12:17" ht="12.75">
      <c r="L352">
        <v>1985</v>
      </c>
      <c r="M352">
        <v>70</v>
      </c>
      <c r="N352">
        <v>52</v>
      </c>
      <c r="O352">
        <v>15</v>
      </c>
      <c r="P352">
        <v>134</v>
      </c>
      <c r="Q352">
        <v>28</v>
      </c>
    </row>
    <row r="353" spans="12:17" ht="12.75">
      <c r="L353">
        <v>1986</v>
      </c>
      <c r="M353">
        <v>66</v>
      </c>
      <c r="N353">
        <v>71</v>
      </c>
      <c r="O353">
        <v>13</v>
      </c>
      <c r="P353">
        <v>201</v>
      </c>
      <c r="Q353">
        <v>34</v>
      </c>
    </row>
    <row r="354" spans="12:17" ht="12.75">
      <c r="L354">
        <v>1987</v>
      </c>
      <c r="M354">
        <v>62</v>
      </c>
      <c r="N354">
        <v>71</v>
      </c>
      <c r="O354">
        <v>32</v>
      </c>
      <c r="P354">
        <v>301</v>
      </c>
      <c r="Q354">
        <v>40</v>
      </c>
    </row>
    <row r="355" spans="12:17" ht="12.75">
      <c r="L355">
        <v>1988</v>
      </c>
      <c r="M355">
        <v>86</v>
      </c>
      <c r="N355">
        <v>70</v>
      </c>
      <c r="O355">
        <v>37</v>
      </c>
      <c r="P355">
        <v>343</v>
      </c>
      <c r="Q355">
        <v>41</v>
      </c>
    </row>
    <row r="356" spans="12:17" ht="12.75">
      <c r="L356">
        <v>1989</v>
      </c>
      <c r="M356">
        <v>65</v>
      </c>
      <c r="N356">
        <v>46</v>
      </c>
      <c r="O356">
        <v>11</v>
      </c>
      <c r="P356">
        <v>230</v>
      </c>
      <c r="Q356">
        <v>56</v>
      </c>
    </row>
    <row r="357" spans="12:16" ht="12.75">
      <c r="L357">
        <v>1990</v>
      </c>
      <c r="N357">
        <v>4</v>
      </c>
      <c r="P357">
        <v>3</v>
      </c>
    </row>
    <row r="358" spans="12:17" ht="12.75">
      <c r="L358">
        <v>1992</v>
      </c>
      <c r="M358">
        <v>99</v>
      </c>
      <c r="N358">
        <v>144</v>
      </c>
      <c r="O358">
        <v>25</v>
      </c>
      <c r="P358">
        <v>365</v>
      </c>
      <c r="Q358">
        <v>43</v>
      </c>
    </row>
    <row r="359" spans="12:17" ht="12.75">
      <c r="L359">
        <v>1993</v>
      </c>
      <c r="M359">
        <v>108</v>
      </c>
      <c r="N359">
        <v>116</v>
      </c>
      <c r="O359">
        <v>31</v>
      </c>
      <c r="P359">
        <v>330</v>
      </c>
      <c r="Q359">
        <v>47</v>
      </c>
    </row>
    <row r="360" spans="12:17" ht="12.75">
      <c r="L360">
        <v>1994</v>
      </c>
      <c r="M360">
        <v>117</v>
      </c>
      <c r="N360">
        <v>129</v>
      </c>
      <c r="O360">
        <v>32</v>
      </c>
      <c r="P360">
        <v>331</v>
      </c>
      <c r="Q360">
        <v>62</v>
      </c>
    </row>
    <row r="361" spans="12:17" ht="12.75">
      <c r="L361">
        <v>1995</v>
      </c>
      <c r="M361">
        <v>118</v>
      </c>
      <c r="N361">
        <v>130</v>
      </c>
      <c r="O361">
        <v>40</v>
      </c>
      <c r="P361">
        <v>380</v>
      </c>
      <c r="Q361">
        <v>81</v>
      </c>
    </row>
    <row r="363" spans="12:17" ht="12.75">
      <c r="L363" t="s">
        <v>29</v>
      </c>
      <c r="M363">
        <v>890</v>
      </c>
      <c r="N363">
        <v>930</v>
      </c>
      <c r="O363">
        <v>270</v>
      </c>
      <c r="P363" s="2">
        <v>2741</v>
      </c>
      <c r="Q363">
        <v>472</v>
      </c>
    </row>
    <row r="364" spans="12:17" ht="12.75">
      <c r="L364" t="s">
        <v>56</v>
      </c>
      <c r="M364" t="s">
        <v>56</v>
      </c>
      <c r="N364" t="s">
        <v>56</v>
      </c>
      <c r="O364" t="s">
        <v>54</v>
      </c>
      <c r="P364" t="s">
        <v>0</v>
      </c>
      <c r="Q364" t="s">
        <v>54</v>
      </c>
    </row>
    <row r="365" ht="12.75">
      <c r="L365" t="s">
        <v>37</v>
      </c>
    </row>
    <row r="366" spans="12:16" ht="12.75">
      <c r="L366">
        <v>1983</v>
      </c>
      <c r="M366">
        <v>7</v>
      </c>
      <c r="N366">
        <v>9</v>
      </c>
      <c r="O366">
        <v>1</v>
      </c>
      <c r="P366">
        <v>4</v>
      </c>
    </row>
    <row r="367" spans="12:17" ht="12.75">
      <c r="L367">
        <v>1984</v>
      </c>
      <c r="M367">
        <v>8</v>
      </c>
      <c r="N367">
        <v>23</v>
      </c>
      <c r="P367">
        <v>12</v>
      </c>
      <c r="Q367">
        <v>5</v>
      </c>
    </row>
    <row r="368" spans="12:17" ht="12.75">
      <c r="L368">
        <v>1985</v>
      </c>
      <c r="M368">
        <v>17</v>
      </c>
      <c r="N368">
        <v>20</v>
      </c>
      <c r="O368">
        <v>1</v>
      </c>
      <c r="P368">
        <v>14</v>
      </c>
      <c r="Q368">
        <v>4</v>
      </c>
    </row>
    <row r="369" spans="12:17" ht="12.75">
      <c r="L369">
        <v>1986</v>
      </c>
      <c r="M369">
        <v>18</v>
      </c>
      <c r="N369">
        <v>29</v>
      </c>
      <c r="O369">
        <v>2</v>
      </c>
      <c r="P369">
        <v>21</v>
      </c>
      <c r="Q369">
        <v>3</v>
      </c>
    </row>
    <row r="370" spans="12:17" ht="12.75">
      <c r="L370">
        <v>1987</v>
      </c>
      <c r="M370">
        <v>15</v>
      </c>
      <c r="N370">
        <v>46</v>
      </c>
      <c r="P370">
        <v>53</v>
      </c>
      <c r="Q370">
        <v>5</v>
      </c>
    </row>
    <row r="371" spans="12:17" ht="12.75">
      <c r="L371">
        <v>1988</v>
      </c>
      <c r="M371">
        <v>20</v>
      </c>
      <c r="N371">
        <v>49</v>
      </c>
      <c r="O371">
        <v>2</v>
      </c>
      <c r="P371">
        <v>74</v>
      </c>
      <c r="Q371">
        <v>8</v>
      </c>
    </row>
    <row r="372" spans="12:17" ht="12.75">
      <c r="L372">
        <v>1989</v>
      </c>
      <c r="M372">
        <v>23</v>
      </c>
      <c r="N372">
        <v>46</v>
      </c>
      <c r="O372">
        <v>7</v>
      </c>
      <c r="P372">
        <v>64</v>
      </c>
      <c r="Q372">
        <v>8</v>
      </c>
    </row>
    <row r="373" spans="12:17" ht="12.75">
      <c r="L373">
        <v>1990</v>
      </c>
      <c r="M373">
        <v>20</v>
      </c>
      <c r="N373">
        <v>42</v>
      </c>
      <c r="O373">
        <v>5</v>
      </c>
      <c r="P373">
        <v>54</v>
      </c>
      <c r="Q373">
        <v>4</v>
      </c>
    </row>
    <row r="374" spans="12:17" ht="12.75">
      <c r="L374">
        <v>1992</v>
      </c>
      <c r="M374">
        <v>16</v>
      </c>
      <c r="N374">
        <v>41</v>
      </c>
      <c r="O374">
        <v>4</v>
      </c>
      <c r="P374">
        <v>67</v>
      </c>
      <c r="Q374">
        <v>8</v>
      </c>
    </row>
    <row r="375" spans="12:17" ht="12.75">
      <c r="L375">
        <v>1993</v>
      </c>
      <c r="M375">
        <v>22</v>
      </c>
      <c r="N375">
        <v>48</v>
      </c>
      <c r="O375">
        <v>2</v>
      </c>
      <c r="P375">
        <v>107</v>
      </c>
      <c r="Q375">
        <v>8</v>
      </c>
    </row>
    <row r="376" spans="12:17" ht="12.75">
      <c r="L376">
        <v>1994</v>
      </c>
      <c r="M376">
        <v>25</v>
      </c>
      <c r="N376">
        <v>57</v>
      </c>
      <c r="O376">
        <v>8</v>
      </c>
      <c r="P376">
        <v>107</v>
      </c>
      <c r="Q376">
        <v>4</v>
      </c>
    </row>
    <row r="377" ht="12.75">
      <c r="L377">
        <v>1995</v>
      </c>
    </row>
    <row r="379" spans="12:17" ht="12.75">
      <c r="L379" t="s">
        <v>29</v>
      </c>
      <c r="M379">
        <v>191</v>
      </c>
      <c r="N379">
        <v>410</v>
      </c>
      <c r="O379">
        <v>32</v>
      </c>
      <c r="P379">
        <v>577</v>
      </c>
      <c r="Q379">
        <v>57</v>
      </c>
    </row>
    <row r="380" spans="12:17" ht="12.75">
      <c r="L380" t="s">
        <v>56</v>
      </c>
      <c r="M380" t="s">
        <v>56</v>
      </c>
      <c r="N380" t="s">
        <v>56</v>
      </c>
      <c r="O380" t="s">
        <v>54</v>
      </c>
      <c r="P380" t="s">
        <v>0</v>
      </c>
      <c r="Q380" t="s">
        <v>54</v>
      </c>
    </row>
    <row r="381" ht="12.75">
      <c r="L381" t="s">
        <v>18</v>
      </c>
    </row>
    <row r="382" ht="12.75">
      <c r="L382">
        <v>1983</v>
      </c>
    </row>
    <row r="383" ht="12.75">
      <c r="L383">
        <v>1984</v>
      </c>
    </row>
    <row r="384" ht="12.75">
      <c r="L384">
        <v>1985</v>
      </c>
    </row>
    <row r="385" ht="12.75">
      <c r="L385">
        <v>1986</v>
      </c>
    </row>
    <row r="386" ht="12.75">
      <c r="L386">
        <v>1987</v>
      </c>
    </row>
    <row r="387" spans="12:16" ht="12.75">
      <c r="L387">
        <v>1988</v>
      </c>
      <c r="M387">
        <v>1</v>
      </c>
      <c r="O387">
        <v>1</v>
      </c>
      <c r="P387">
        <v>4</v>
      </c>
    </row>
    <row r="388" spans="12:16" ht="12.75">
      <c r="L388">
        <v>1989</v>
      </c>
      <c r="N388">
        <v>1</v>
      </c>
      <c r="P388">
        <v>2</v>
      </c>
    </row>
    <row r="389" ht="12.75">
      <c r="L389">
        <v>1990</v>
      </c>
    </row>
    <row r="390" spans="12:16" ht="12.75">
      <c r="L390">
        <v>1992</v>
      </c>
      <c r="M390">
        <v>1</v>
      </c>
      <c r="N390">
        <v>3</v>
      </c>
      <c r="P390">
        <v>2</v>
      </c>
    </row>
    <row r="391" spans="12:16" ht="12.75">
      <c r="L391">
        <v>1993</v>
      </c>
      <c r="M391">
        <v>1</v>
      </c>
      <c r="N391">
        <v>6</v>
      </c>
      <c r="O391">
        <v>2</v>
      </c>
      <c r="P391">
        <v>6</v>
      </c>
    </row>
    <row r="392" spans="12:16" ht="12.75">
      <c r="L392">
        <v>1994</v>
      </c>
      <c r="M392">
        <v>2</v>
      </c>
      <c r="N392">
        <v>3</v>
      </c>
      <c r="O392">
        <v>2</v>
      </c>
      <c r="P392">
        <v>4</v>
      </c>
    </row>
    <row r="393" ht="12.75">
      <c r="L393">
        <v>1995</v>
      </c>
    </row>
    <row r="395" spans="12:16" ht="12.75">
      <c r="L395" t="s">
        <v>29</v>
      </c>
      <c r="M395">
        <v>5</v>
      </c>
      <c r="N395">
        <v>13</v>
      </c>
      <c r="O395">
        <v>5</v>
      </c>
      <c r="P395">
        <v>18</v>
      </c>
    </row>
    <row r="396" spans="12:17" ht="12.75">
      <c r="L396" t="s">
        <v>56</v>
      </c>
      <c r="M396" t="s">
        <v>56</v>
      </c>
      <c r="N396" t="s">
        <v>56</v>
      </c>
      <c r="O396" t="s">
        <v>54</v>
      </c>
      <c r="P396" t="s">
        <v>0</v>
      </c>
      <c r="Q396" t="s">
        <v>54</v>
      </c>
    </row>
    <row r="397" ht="12.75">
      <c r="L397" t="s">
        <v>1</v>
      </c>
    </row>
    <row r="398" ht="12.75">
      <c r="L398">
        <v>1983</v>
      </c>
    </row>
    <row r="399" ht="12.75">
      <c r="L399">
        <v>1984</v>
      </c>
    </row>
    <row r="400" ht="12.75">
      <c r="L400">
        <v>1985</v>
      </c>
    </row>
    <row r="401" ht="12.75">
      <c r="L401">
        <v>1986</v>
      </c>
    </row>
    <row r="402" ht="12.75">
      <c r="L402">
        <v>1987</v>
      </c>
    </row>
    <row r="403" ht="12.75">
      <c r="L403">
        <v>1988</v>
      </c>
    </row>
    <row r="404" ht="12.75">
      <c r="L404">
        <v>1989</v>
      </c>
    </row>
    <row r="405" spans="12:17" ht="12.75">
      <c r="L405">
        <v>1990</v>
      </c>
      <c r="Q405">
        <v>1</v>
      </c>
    </row>
    <row r="406" ht="12.75">
      <c r="L406">
        <v>1992</v>
      </c>
    </row>
    <row r="407" ht="12.75">
      <c r="L407">
        <v>1993</v>
      </c>
    </row>
    <row r="408" ht="12.75">
      <c r="L408">
        <v>1994</v>
      </c>
    </row>
    <row r="409" ht="12.75">
      <c r="L409">
        <v>1995</v>
      </c>
    </row>
    <row r="411" spans="12:17" ht="12.75">
      <c r="L411" t="s">
        <v>29</v>
      </c>
      <c r="Q411">
        <v>1</v>
      </c>
    </row>
    <row r="412" spans="12:17" ht="12.75">
      <c r="L412" t="s">
        <v>56</v>
      </c>
      <c r="M412" t="s">
        <v>56</v>
      </c>
      <c r="N412" t="s">
        <v>56</v>
      </c>
      <c r="O412" t="s">
        <v>54</v>
      </c>
      <c r="P412" t="s">
        <v>0</v>
      </c>
      <c r="Q412" t="s">
        <v>54</v>
      </c>
    </row>
    <row r="413" ht="12.75">
      <c r="L413" t="s">
        <v>38</v>
      </c>
    </row>
    <row r="414" spans="12:17" ht="12.75">
      <c r="L414">
        <v>1983</v>
      </c>
      <c r="M414">
        <v>16</v>
      </c>
      <c r="N414">
        <v>20</v>
      </c>
      <c r="O414">
        <v>3</v>
      </c>
      <c r="P414">
        <v>4</v>
      </c>
      <c r="Q414">
        <v>3</v>
      </c>
    </row>
    <row r="415" spans="12:17" ht="12.75">
      <c r="L415">
        <v>1984</v>
      </c>
      <c r="M415">
        <v>9</v>
      </c>
      <c r="N415">
        <v>18</v>
      </c>
      <c r="O415">
        <v>3</v>
      </c>
      <c r="P415">
        <v>7</v>
      </c>
      <c r="Q415">
        <v>4</v>
      </c>
    </row>
    <row r="416" spans="12:17" ht="12.75">
      <c r="L416">
        <v>1985</v>
      </c>
      <c r="M416">
        <v>9</v>
      </c>
      <c r="N416">
        <v>25</v>
      </c>
      <c r="O416">
        <v>1</v>
      </c>
      <c r="P416">
        <v>14</v>
      </c>
      <c r="Q416">
        <v>13</v>
      </c>
    </row>
    <row r="417" spans="12:17" ht="12.75">
      <c r="L417">
        <v>1986</v>
      </c>
      <c r="M417">
        <v>18</v>
      </c>
      <c r="N417">
        <v>31</v>
      </c>
      <c r="O417">
        <v>1</v>
      </c>
      <c r="P417">
        <v>24</v>
      </c>
      <c r="Q417">
        <v>8</v>
      </c>
    </row>
    <row r="418" spans="12:17" ht="12.75">
      <c r="L418">
        <v>1987</v>
      </c>
      <c r="M418">
        <v>16</v>
      </c>
      <c r="N418">
        <v>22</v>
      </c>
      <c r="P418">
        <v>30</v>
      </c>
      <c r="Q418">
        <v>9</v>
      </c>
    </row>
    <row r="419" spans="12:17" ht="12.75">
      <c r="L419">
        <v>1988</v>
      </c>
      <c r="M419">
        <v>22</v>
      </c>
      <c r="N419">
        <v>32</v>
      </c>
      <c r="O419">
        <v>12</v>
      </c>
      <c r="P419">
        <v>44</v>
      </c>
      <c r="Q419">
        <v>19</v>
      </c>
    </row>
    <row r="420" spans="12:17" ht="12.75">
      <c r="L420">
        <v>1989</v>
      </c>
      <c r="M420">
        <v>20</v>
      </c>
      <c r="N420">
        <v>29</v>
      </c>
      <c r="O420">
        <v>6</v>
      </c>
      <c r="P420">
        <v>58</v>
      </c>
      <c r="Q420">
        <v>6</v>
      </c>
    </row>
    <row r="421" spans="12:17" ht="12.75">
      <c r="L421">
        <v>1990</v>
      </c>
      <c r="M421">
        <v>28</v>
      </c>
      <c r="N421">
        <v>20</v>
      </c>
      <c r="O421">
        <v>1</v>
      </c>
      <c r="P421">
        <v>44</v>
      </c>
      <c r="Q421">
        <v>6</v>
      </c>
    </row>
    <row r="422" spans="12:17" ht="12.75">
      <c r="L422">
        <v>1992</v>
      </c>
      <c r="M422">
        <v>21</v>
      </c>
      <c r="N422">
        <v>45</v>
      </c>
      <c r="O422">
        <v>5</v>
      </c>
      <c r="P422">
        <v>78</v>
      </c>
      <c r="Q422">
        <v>26</v>
      </c>
    </row>
    <row r="423" spans="12:17" ht="12.75">
      <c r="L423">
        <v>1993</v>
      </c>
      <c r="M423">
        <v>45</v>
      </c>
      <c r="N423">
        <v>68</v>
      </c>
      <c r="O423">
        <v>17</v>
      </c>
      <c r="P423">
        <v>117</v>
      </c>
      <c r="Q423">
        <v>27</v>
      </c>
    </row>
    <row r="424" spans="12:17" ht="12.75">
      <c r="L424">
        <v>1994</v>
      </c>
      <c r="M424">
        <v>27</v>
      </c>
      <c r="N424">
        <v>49</v>
      </c>
      <c r="O424">
        <v>16</v>
      </c>
      <c r="P424">
        <v>131</v>
      </c>
      <c r="Q424">
        <v>38</v>
      </c>
    </row>
    <row r="425" ht="12.75">
      <c r="L425">
        <v>1995</v>
      </c>
    </row>
    <row r="427" spans="12:17" ht="12.75">
      <c r="L427" t="s">
        <v>29</v>
      </c>
      <c r="M427">
        <v>231</v>
      </c>
      <c r="N427">
        <v>359</v>
      </c>
      <c r="O427">
        <v>65</v>
      </c>
      <c r="P427">
        <v>551</v>
      </c>
      <c r="Q427">
        <v>158</v>
      </c>
    </row>
    <row r="428" spans="12:17" ht="12.75">
      <c r="L428" t="s">
        <v>56</v>
      </c>
      <c r="M428" t="s">
        <v>56</v>
      </c>
      <c r="N428" t="s">
        <v>56</v>
      </c>
      <c r="O428" t="s">
        <v>54</v>
      </c>
      <c r="P428" t="s">
        <v>0</v>
      </c>
      <c r="Q428" t="s">
        <v>54</v>
      </c>
    </row>
    <row r="430" spans="12:17" ht="12.75">
      <c r="L430" t="s">
        <v>56</v>
      </c>
      <c r="M430" t="s">
        <v>56</v>
      </c>
      <c r="N430" t="s">
        <v>56</v>
      </c>
      <c r="O430" t="s">
        <v>54</v>
      </c>
      <c r="P430" t="s">
        <v>0</v>
      </c>
      <c r="Q430" t="s">
        <v>54</v>
      </c>
    </row>
    <row r="431" ht="12.75">
      <c r="L431" t="s">
        <v>2</v>
      </c>
    </row>
    <row r="432" spans="12:17" ht="12.75">
      <c r="L432" t="s">
        <v>3</v>
      </c>
      <c r="M432" t="s">
        <v>58</v>
      </c>
      <c r="N432" t="s">
        <v>4</v>
      </c>
      <c r="O432" t="s">
        <v>5</v>
      </c>
      <c r="P432" t="s">
        <v>6</v>
      </c>
      <c r="Q432" t="s">
        <v>7</v>
      </c>
    </row>
    <row r="433" spans="12:17" ht="12.75">
      <c r="L433" t="s">
        <v>53</v>
      </c>
      <c r="M433" t="s">
        <v>54</v>
      </c>
      <c r="N433" t="s">
        <v>54</v>
      </c>
      <c r="O433" t="s">
        <v>14</v>
      </c>
      <c r="P433" t="s">
        <v>15</v>
      </c>
      <c r="Q433" t="s">
        <v>54</v>
      </c>
    </row>
    <row r="434" spans="12:17" ht="12.75">
      <c r="L434" t="s">
        <v>8</v>
      </c>
      <c r="M434" t="s">
        <v>16</v>
      </c>
      <c r="N434" t="s">
        <v>9</v>
      </c>
      <c r="O434" t="s">
        <v>10</v>
      </c>
      <c r="P434" t="s">
        <v>17</v>
      </c>
      <c r="Q434" t="s">
        <v>11</v>
      </c>
    </row>
    <row r="435" spans="12:17" ht="12.75">
      <c r="L435" t="s">
        <v>56</v>
      </c>
      <c r="M435" t="s">
        <v>56</v>
      </c>
      <c r="N435" t="s">
        <v>56</v>
      </c>
      <c r="O435" t="s">
        <v>54</v>
      </c>
      <c r="P435" t="s">
        <v>0</v>
      </c>
      <c r="Q435" t="s">
        <v>54</v>
      </c>
    </row>
    <row r="436" ht="12.75">
      <c r="L436" t="s">
        <v>40</v>
      </c>
    </row>
    <row r="437" spans="12:17" ht="12.75">
      <c r="L437">
        <v>1983</v>
      </c>
      <c r="M437">
        <v>1</v>
      </c>
      <c r="N437">
        <v>4</v>
      </c>
      <c r="O437">
        <v>2</v>
      </c>
      <c r="Q437">
        <v>9</v>
      </c>
    </row>
    <row r="438" spans="12:17" ht="12.75">
      <c r="L438">
        <v>1984</v>
      </c>
      <c r="M438">
        <v>40</v>
      </c>
      <c r="N438">
        <v>63</v>
      </c>
      <c r="O438">
        <v>11</v>
      </c>
      <c r="P438">
        <v>17</v>
      </c>
      <c r="Q438">
        <v>36</v>
      </c>
    </row>
    <row r="439" spans="12:17" ht="12.75">
      <c r="L439">
        <v>1985</v>
      </c>
      <c r="M439">
        <v>3</v>
      </c>
      <c r="N439">
        <v>2</v>
      </c>
      <c r="O439">
        <v>2</v>
      </c>
      <c r="P439">
        <v>1</v>
      </c>
      <c r="Q439">
        <v>1</v>
      </c>
    </row>
    <row r="440" spans="12:17" ht="12.75">
      <c r="L440">
        <v>1986</v>
      </c>
      <c r="M440">
        <v>4</v>
      </c>
      <c r="N440">
        <v>4</v>
      </c>
      <c r="O440">
        <v>2</v>
      </c>
      <c r="P440">
        <v>3</v>
      </c>
      <c r="Q440">
        <v>5</v>
      </c>
    </row>
    <row r="441" spans="12:17" ht="12.75">
      <c r="L441">
        <v>1987</v>
      </c>
      <c r="O441">
        <v>1</v>
      </c>
      <c r="Q441">
        <v>3</v>
      </c>
    </row>
    <row r="442" spans="12:17" ht="12.75">
      <c r="L442">
        <v>1988</v>
      </c>
      <c r="M442">
        <v>6</v>
      </c>
      <c r="N442">
        <v>8</v>
      </c>
      <c r="O442">
        <v>2</v>
      </c>
      <c r="P442">
        <v>6</v>
      </c>
      <c r="Q442">
        <v>13</v>
      </c>
    </row>
    <row r="443" spans="12:17" ht="12.75">
      <c r="L443">
        <v>1989</v>
      </c>
      <c r="M443">
        <v>62</v>
      </c>
      <c r="N443">
        <v>73</v>
      </c>
      <c r="O443">
        <v>15</v>
      </c>
      <c r="P443">
        <v>66</v>
      </c>
      <c r="Q443">
        <v>587</v>
      </c>
    </row>
    <row r="444" spans="12:17" ht="12.75">
      <c r="L444">
        <v>1990</v>
      </c>
      <c r="Q444" s="2">
        <v>1748</v>
      </c>
    </row>
    <row r="445" spans="12:17" ht="12.75">
      <c r="L445">
        <v>1992</v>
      </c>
      <c r="M445">
        <v>5</v>
      </c>
      <c r="N445">
        <v>4</v>
      </c>
      <c r="O445">
        <v>5</v>
      </c>
      <c r="P445">
        <v>8</v>
      </c>
      <c r="Q445">
        <v>13</v>
      </c>
    </row>
    <row r="446" spans="12:17" ht="12.75">
      <c r="L446">
        <v>1993</v>
      </c>
      <c r="M446">
        <v>13</v>
      </c>
      <c r="N446">
        <v>14</v>
      </c>
      <c r="O446">
        <v>19</v>
      </c>
      <c r="P446">
        <v>25</v>
      </c>
      <c r="Q446">
        <v>39</v>
      </c>
    </row>
    <row r="447" spans="12:17" ht="12.75">
      <c r="L447">
        <v>1994</v>
      </c>
      <c r="M447">
        <v>4</v>
      </c>
      <c r="N447">
        <v>4</v>
      </c>
      <c r="O447">
        <v>3</v>
      </c>
      <c r="P447">
        <v>9</v>
      </c>
      <c r="Q447">
        <v>10</v>
      </c>
    </row>
    <row r="448" spans="12:14" ht="12.75">
      <c r="L448">
        <v>1995</v>
      </c>
      <c r="N448">
        <v>1</v>
      </c>
    </row>
    <row r="450" spans="12:17" ht="12.75">
      <c r="L450" t="s">
        <v>29</v>
      </c>
      <c r="M450">
        <v>138</v>
      </c>
      <c r="N450">
        <v>177</v>
      </c>
      <c r="O450">
        <v>62</v>
      </c>
      <c r="P450">
        <v>135</v>
      </c>
      <c r="Q450" s="2">
        <v>2464</v>
      </c>
    </row>
    <row r="451" spans="12:17" ht="12.75">
      <c r="L451" t="s">
        <v>56</v>
      </c>
      <c r="M451" t="s">
        <v>56</v>
      </c>
      <c r="N451" t="s">
        <v>56</v>
      </c>
      <c r="O451" t="s">
        <v>54</v>
      </c>
      <c r="P451" t="s">
        <v>0</v>
      </c>
      <c r="Q451" t="s">
        <v>54</v>
      </c>
    </row>
    <row r="452" ht="12.75">
      <c r="L452" t="s">
        <v>37</v>
      </c>
    </row>
    <row r="453" spans="12:17" ht="12.75">
      <c r="L453">
        <v>1983</v>
      </c>
      <c r="M453">
        <v>1</v>
      </c>
      <c r="N453">
        <v>2</v>
      </c>
      <c r="O453">
        <v>1</v>
      </c>
      <c r="Q453">
        <v>4</v>
      </c>
    </row>
    <row r="454" spans="12:17" ht="12.75">
      <c r="L454">
        <v>1984</v>
      </c>
      <c r="M454">
        <v>2</v>
      </c>
      <c r="N454">
        <v>4</v>
      </c>
      <c r="O454">
        <v>2</v>
      </c>
      <c r="Q454">
        <v>14</v>
      </c>
    </row>
    <row r="455" spans="12:17" ht="12.75">
      <c r="L455">
        <v>1985</v>
      </c>
      <c r="Q455">
        <v>1</v>
      </c>
    </row>
    <row r="456" spans="12:14" ht="12.75">
      <c r="L456">
        <v>1986</v>
      </c>
      <c r="M456">
        <v>1</v>
      </c>
      <c r="N456">
        <v>2</v>
      </c>
    </row>
    <row r="457" spans="12:17" ht="12.75">
      <c r="L457">
        <v>1987</v>
      </c>
      <c r="Q457">
        <v>1</v>
      </c>
    </row>
    <row r="458" spans="12:17" ht="12.75">
      <c r="L458">
        <v>1988</v>
      </c>
      <c r="N458">
        <v>1</v>
      </c>
      <c r="Q458">
        <v>6</v>
      </c>
    </row>
    <row r="459" spans="12:17" ht="12.75">
      <c r="L459">
        <v>1989</v>
      </c>
      <c r="P459">
        <v>1</v>
      </c>
      <c r="Q459">
        <v>15</v>
      </c>
    </row>
    <row r="460" spans="12:17" ht="12.75">
      <c r="L460">
        <v>1990</v>
      </c>
      <c r="N460">
        <v>2</v>
      </c>
      <c r="P460">
        <v>1</v>
      </c>
      <c r="Q460">
        <v>70</v>
      </c>
    </row>
    <row r="461" spans="12:17" ht="12.75">
      <c r="L461">
        <v>1992</v>
      </c>
      <c r="N461">
        <v>1</v>
      </c>
      <c r="P461">
        <v>1</v>
      </c>
      <c r="Q461">
        <v>10</v>
      </c>
    </row>
    <row r="462" spans="12:17" ht="12.75">
      <c r="L462">
        <v>1993</v>
      </c>
      <c r="N462">
        <v>3</v>
      </c>
      <c r="Q462">
        <v>1</v>
      </c>
    </row>
    <row r="463" spans="12:17" ht="12.75">
      <c r="L463">
        <v>1994</v>
      </c>
      <c r="M463">
        <v>1</v>
      </c>
      <c r="N463">
        <v>1</v>
      </c>
      <c r="P463">
        <v>1</v>
      </c>
      <c r="Q463">
        <v>17</v>
      </c>
    </row>
    <row r="464" ht="12.75">
      <c r="L464">
        <v>1995</v>
      </c>
    </row>
    <row r="466" spans="12:17" ht="12.75">
      <c r="L466" t="s">
        <v>29</v>
      </c>
      <c r="M466">
        <v>5</v>
      </c>
      <c r="N466">
        <v>16</v>
      </c>
      <c r="O466">
        <v>3</v>
      </c>
      <c r="P466">
        <v>4</v>
      </c>
      <c r="Q466">
        <v>139</v>
      </c>
    </row>
    <row r="467" spans="12:17" ht="12.75">
      <c r="L467" t="s">
        <v>56</v>
      </c>
      <c r="M467" t="s">
        <v>56</v>
      </c>
      <c r="N467" t="s">
        <v>56</v>
      </c>
      <c r="O467" t="s">
        <v>54</v>
      </c>
      <c r="P467" t="s">
        <v>0</v>
      </c>
      <c r="Q467" t="s">
        <v>54</v>
      </c>
    </row>
    <row r="468" ht="12.75">
      <c r="L468" t="s">
        <v>18</v>
      </c>
    </row>
    <row r="469" ht="12.75">
      <c r="L469">
        <v>1983</v>
      </c>
    </row>
    <row r="470" ht="12.75">
      <c r="L470">
        <v>1984</v>
      </c>
    </row>
    <row r="471" ht="12.75">
      <c r="L471">
        <v>1985</v>
      </c>
    </row>
    <row r="472" ht="12.75">
      <c r="L472">
        <v>1986</v>
      </c>
    </row>
    <row r="473" ht="12.75">
      <c r="L473">
        <v>1987</v>
      </c>
    </row>
    <row r="474" ht="12.75">
      <c r="L474">
        <v>1988</v>
      </c>
    </row>
    <row r="475" spans="12:17" ht="12.75">
      <c r="L475">
        <v>1989</v>
      </c>
      <c r="Q475">
        <v>5</v>
      </c>
    </row>
    <row r="476" ht="12.75">
      <c r="L476">
        <v>1990</v>
      </c>
    </row>
    <row r="477" ht="12.75">
      <c r="L477">
        <v>1992</v>
      </c>
    </row>
    <row r="478" spans="12:13" ht="12.75">
      <c r="L478">
        <v>1993</v>
      </c>
      <c r="M478">
        <v>1</v>
      </c>
    </row>
    <row r="479" spans="12:15" ht="12.75">
      <c r="L479">
        <v>1994</v>
      </c>
      <c r="O479">
        <v>1</v>
      </c>
    </row>
    <row r="480" ht="12.75">
      <c r="L480">
        <v>1995</v>
      </c>
    </row>
    <row r="482" spans="12:17" ht="12.75">
      <c r="L482" t="s">
        <v>29</v>
      </c>
      <c r="M482">
        <v>1</v>
      </c>
      <c r="O482">
        <v>1</v>
      </c>
      <c r="Q482">
        <v>5</v>
      </c>
    </row>
    <row r="483" spans="12:17" ht="12.75">
      <c r="L483" t="s">
        <v>56</v>
      </c>
      <c r="M483" t="s">
        <v>56</v>
      </c>
      <c r="N483" t="s">
        <v>56</v>
      </c>
      <c r="O483" t="s">
        <v>54</v>
      </c>
      <c r="P483" t="s">
        <v>0</v>
      </c>
      <c r="Q483" t="s">
        <v>54</v>
      </c>
    </row>
    <row r="484" ht="12.75">
      <c r="L484" t="s">
        <v>1</v>
      </c>
    </row>
    <row r="485" ht="12.75">
      <c r="L485">
        <v>1983</v>
      </c>
    </row>
    <row r="486" ht="12.75">
      <c r="L486">
        <v>1984</v>
      </c>
    </row>
    <row r="487" ht="12.75">
      <c r="L487">
        <v>1985</v>
      </c>
    </row>
    <row r="488" ht="12.75">
      <c r="L488">
        <v>1986</v>
      </c>
    </row>
    <row r="489" ht="12.75">
      <c r="L489">
        <v>1987</v>
      </c>
    </row>
    <row r="490" ht="12.75">
      <c r="L490">
        <v>1988</v>
      </c>
    </row>
    <row r="491" ht="12.75">
      <c r="L491">
        <v>1989</v>
      </c>
    </row>
    <row r="492" spans="12:17" ht="12.75">
      <c r="L492">
        <v>1990</v>
      </c>
      <c r="Q492">
        <v>7</v>
      </c>
    </row>
    <row r="493" ht="12.75">
      <c r="L493">
        <v>1992</v>
      </c>
    </row>
    <row r="494" ht="12.75">
      <c r="L494">
        <v>1993</v>
      </c>
    </row>
    <row r="495" ht="12.75">
      <c r="L495">
        <v>1994</v>
      </c>
    </row>
    <row r="496" ht="12.75">
      <c r="L496">
        <v>1995</v>
      </c>
    </row>
    <row r="498" spans="12:17" ht="12.75">
      <c r="L498" t="s">
        <v>29</v>
      </c>
      <c r="Q498">
        <v>7</v>
      </c>
    </row>
    <row r="499" spans="12:17" ht="12.75">
      <c r="L499" t="s">
        <v>56</v>
      </c>
      <c r="M499" t="s">
        <v>56</v>
      </c>
      <c r="N499" t="s">
        <v>56</v>
      </c>
      <c r="O499" t="s">
        <v>54</v>
      </c>
      <c r="P499" t="s">
        <v>0</v>
      </c>
      <c r="Q499" t="s">
        <v>54</v>
      </c>
    </row>
    <row r="500" ht="12.75">
      <c r="L500" t="s">
        <v>38</v>
      </c>
    </row>
    <row r="501" spans="12:17" ht="12.75">
      <c r="L501">
        <v>1983</v>
      </c>
      <c r="M501">
        <v>2</v>
      </c>
      <c r="N501">
        <v>3</v>
      </c>
      <c r="O501">
        <v>2</v>
      </c>
      <c r="Q501">
        <v>2</v>
      </c>
    </row>
    <row r="502" spans="12:17" ht="12.75">
      <c r="L502">
        <v>1984</v>
      </c>
      <c r="M502">
        <v>7</v>
      </c>
      <c r="N502">
        <v>12</v>
      </c>
      <c r="O502">
        <v>6</v>
      </c>
      <c r="P502">
        <v>3</v>
      </c>
      <c r="Q502">
        <v>53</v>
      </c>
    </row>
    <row r="503" spans="12:17" ht="12.75">
      <c r="L503">
        <v>1985</v>
      </c>
      <c r="N503">
        <v>1</v>
      </c>
      <c r="O503">
        <v>3</v>
      </c>
      <c r="Q503">
        <v>18</v>
      </c>
    </row>
    <row r="504" spans="12:17" ht="12.75">
      <c r="L504">
        <v>1986</v>
      </c>
      <c r="M504">
        <v>3</v>
      </c>
      <c r="O504">
        <v>2</v>
      </c>
      <c r="Q504">
        <v>5</v>
      </c>
    </row>
    <row r="505" spans="12:17" ht="12.75">
      <c r="L505">
        <v>1987</v>
      </c>
      <c r="N505">
        <v>1</v>
      </c>
      <c r="Q505">
        <v>3</v>
      </c>
    </row>
    <row r="506" spans="12:17" ht="12.75">
      <c r="L506">
        <v>1988</v>
      </c>
      <c r="N506">
        <v>2</v>
      </c>
      <c r="O506">
        <v>3</v>
      </c>
      <c r="P506">
        <v>1</v>
      </c>
      <c r="Q506">
        <v>45</v>
      </c>
    </row>
    <row r="507" spans="12:17" ht="12.75">
      <c r="L507">
        <v>1989</v>
      </c>
      <c r="M507">
        <v>4</v>
      </c>
      <c r="N507">
        <v>5</v>
      </c>
      <c r="O507">
        <v>1</v>
      </c>
      <c r="P507">
        <v>2</v>
      </c>
      <c r="Q507">
        <v>169</v>
      </c>
    </row>
    <row r="508" spans="12:17" ht="12.75">
      <c r="L508">
        <v>1990</v>
      </c>
      <c r="M508">
        <v>6</v>
      </c>
      <c r="N508">
        <v>10</v>
      </c>
      <c r="O508">
        <v>1</v>
      </c>
      <c r="P508">
        <v>5</v>
      </c>
      <c r="Q508">
        <v>704</v>
      </c>
    </row>
    <row r="509" spans="12:17" ht="12.75">
      <c r="L509">
        <v>1992</v>
      </c>
      <c r="N509">
        <v>2</v>
      </c>
      <c r="P509">
        <v>2</v>
      </c>
      <c r="Q509">
        <v>60</v>
      </c>
    </row>
    <row r="510" spans="12:17" ht="12.75">
      <c r="L510">
        <v>1993</v>
      </c>
      <c r="M510">
        <v>1</v>
      </c>
      <c r="N510">
        <v>2</v>
      </c>
      <c r="O510">
        <v>8</v>
      </c>
      <c r="P510">
        <v>6</v>
      </c>
      <c r="Q510">
        <v>57</v>
      </c>
    </row>
    <row r="511" spans="12:17" ht="12.75">
      <c r="L511">
        <v>1994</v>
      </c>
      <c r="M511">
        <v>5</v>
      </c>
      <c r="N511">
        <v>1</v>
      </c>
      <c r="O511">
        <v>1</v>
      </c>
      <c r="P511">
        <v>7</v>
      </c>
      <c r="Q511">
        <v>116</v>
      </c>
    </row>
    <row r="512" ht="12.75">
      <c r="L512">
        <v>1995</v>
      </c>
    </row>
    <row r="514" spans="12:17" ht="12.75">
      <c r="L514" t="s">
        <v>29</v>
      </c>
      <c r="M514">
        <v>28</v>
      </c>
      <c r="N514">
        <v>39</v>
      </c>
      <c r="O514">
        <v>27</v>
      </c>
      <c r="P514">
        <v>26</v>
      </c>
      <c r="Q514" s="2">
        <v>1225</v>
      </c>
    </row>
    <row r="515" spans="12:17" ht="12.75">
      <c r="L515" t="s">
        <v>56</v>
      </c>
      <c r="M515" t="s">
        <v>56</v>
      </c>
      <c r="N515" t="s">
        <v>56</v>
      </c>
      <c r="O515" t="s">
        <v>54</v>
      </c>
      <c r="P515" t="s">
        <v>0</v>
      </c>
      <c r="Q515" t="s">
        <v>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2003-05-14T22:33:19Z</dcterms:modified>
  <cp:category/>
  <cp:version/>
  <cp:contentType/>
  <cp:contentStatus/>
</cp:coreProperties>
</file>