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tabRatio="779" firstSheet="41" activeTab="46"/>
  </bookViews>
  <sheets>
    <sheet name="BW_POP_RATIO" sheetId="1" r:id="rId1"/>
    <sheet name="POP_%_NOT_BW" sheetId="2" r:id="rId2"/>
    <sheet name="MD_NEW_V" sheetId="3" r:id="rId3"/>
    <sheet name="MD_NEW_V_PC" sheetId="4" r:id="rId4"/>
    <sheet name="MD_NEW_R" sheetId="5" r:id="rId5"/>
    <sheet name="MD_NEW_R_PC" sheetId="6" r:id="rId6"/>
    <sheet name="MD_NEW_L" sheetId="7" r:id="rId7"/>
    <sheet name="MD_NEW_L_PC" sheetId="8" r:id="rId8"/>
    <sheet name="MD_NEW_D" sheetId="9" r:id="rId9"/>
    <sheet name="MD_NEW_D_PC" sheetId="10" r:id="rId10"/>
    <sheet name="MD_NEW_O" sheetId="11" r:id="rId11"/>
    <sheet name="MD_NEW_O_PC" sheetId="12" r:id="rId12"/>
    <sheet name="MD_NEW_T" sheetId="13" r:id="rId13"/>
    <sheet name="MD_NEW_T_PC" sheetId="14" r:id="rId14"/>
    <sheet name="MD_NEW_%" sheetId="15" r:id="rId15"/>
    <sheet name="MD_NEW_BNH_%" sheetId="16" r:id="rId16"/>
    <sheet name="MD_NEW_WNH_%" sheetId="17" r:id="rId17"/>
    <sheet name="MD_ADMIT_%" sheetId="18" r:id="rId18"/>
    <sheet name="MD_ADMIT_N" sheetId="19" r:id="rId19"/>
    <sheet name="MD_RACE_TOT" sheetId="20" r:id="rId20"/>
    <sheet name="MD_RACE_TOT_D" sheetId="21" r:id="rId21"/>
    <sheet name="MD_RACE_TOT_PC" sheetId="22" r:id="rId22"/>
    <sheet name="MD_RACE_TOT_PC_D" sheetId="23" r:id="rId23"/>
    <sheet name="MD_RACE_NEW" sheetId="24" r:id="rId24"/>
    <sheet name="MD_RACE_NEW_D" sheetId="25" r:id="rId25"/>
    <sheet name="MD_RACE_NEW_PC" sheetId="26" r:id="rId26"/>
    <sheet name="MD_RACE_NEW_PC_D" sheetId="27" r:id="rId27"/>
    <sheet name="MD_RACE_PP" sheetId="28" r:id="rId28"/>
    <sheet name="MD_RACE_PP_D" sheetId="29" r:id="rId29"/>
    <sheet name="MD_RACE_PP_PC" sheetId="30" r:id="rId30"/>
    <sheet name="MD_RACE_PP_PC_D" sheetId="31" r:id="rId31"/>
    <sheet name="MD_RACE_OTHER" sheetId="32" r:id="rId32"/>
    <sheet name="MD_RACE_OTHER_D" sheetId="33" r:id="rId33"/>
    <sheet name="MD_RACE_OTHER_PC" sheetId="34" r:id="rId34"/>
    <sheet name="MD_RACE_OTH_PC_D" sheetId="35" r:id="rId35"/>
    <sheet name="MD_RACE_PP+OTH" sheetId="36" r:id="rId36"/>
    <sheet name="MD_RACE_PP+OTH_D" sheetId="37" r:id="rId37"/>
    <sheet name="MD_RACE_PP+OTH_PC" sheetId="38" r:id="rId38"/>
    <sheet name="MD_RACE_PP+OTH_PC_D" sheetId="39" r:id="rId39"/>
    <sheet name="MD_RACE_%_TOT" sheetId="40" r:id="rId40"/>
    <sheet name="MD_RACEBAL_%_TOT" sheetId="41" r:id="rId41"/>
    <sheet name="MD_RACEBAL_TOT" sheetId="42" r:id="rId42"/>
    <sheet name="MD_RACEBAL_TOT_PC" sheetId="43" r:id="rId43"/>
    <sheet name="MD_RACEBAL_%_NEW" sheetId="44" r:id="rId44"/>
    <sheet name="MD_RACEBAL_NEW" sheetId="45" r:id="rId45"/>
    <sheet name="MD_RACEBAL_NEW_PC" sheetId="46" r:id="rId46"/>
    <sheet name="MD_Data1" sheetId="47" r:id="rId47"/>
    <sheet name="MD_Data2" sheetId="48" r:id="rId48"/>
    <sheet name="MD_Data3" sheetId="49" r:id="rId49"/>
    <sheet name="MD_Data4" sheetId="50" r:id="rId50"/>
    <sheet name="SCRATCH" sheetId="51" r:id="rId51"/>
  </sheets>
  <definedNames/>
  <calcPr fullCalcOnLoad="1"/>
</workbook>
</file>

<file path=xl/sharedStrings.xml><?xml version="1.0" encoding="utf-8"?>
<sst xmlns="http://schemas.openxmlformats.org/spreadsheetml/2006/main" count="971" uniqueCount="52">
  <si>
    <t>Admission</t>
  </si>
  <si>
    <t>Type,</t>
  </si>
  <si>
    <t>Race /</t>
  </si>
  <si>
    <t>Hispanic an</t>
  </si>
  <si>
    <t>d Offense Ca</t>
  </si>
  <si>
    <t>tegory, Aggr</t>
  </si>
  <si>
    <t>egated</t>
  </si>
  <si>
    <t>Aggregated</t>
  </si>
  <si>
    <t>and Year</t>
  </si>
  <si>
    <t>Burglary/R</t>
  </si>
  <si>
    <t>Larceny/Th</t>
  </si>
  <si>
    <t>Other, NK</t>
  </si>
  <si>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</si>
  <si>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</si>
  <si>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</si>
  <si>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</si>
  <si>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</si>
  <si>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</si>
  <si>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</si>
  <si>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</si>
  <si>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</si>
  <si>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</si>
  <si>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</si>
  <si>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</si>
  <si>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</si>
  <si>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</si>
  <si>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</si>
  <si>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</si>
  <si>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</si>
  <si>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</si>
  <si>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</si>
  <si>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</si>
  <si>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</si>
  <si>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</si>
  <si>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</si>
  <si>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</si>
  <si>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</si>
  <si>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</si>
  <si>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</si>
  <si>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</si>
  <si>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</si>
  <si>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</si>
  <si>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</si>
  <si>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</si>
  <si>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</si>
  <si>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</si>
  <si>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</si>
  <si>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</si>
  <si>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</si>
  <si>
    <t>MARYLAND</t>
  </si>
  <si>
    <t>------------</t>
  </si>
  <si>
    <t>-----------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</si>
</sst>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</numFmts>
  <fonts count="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b/>
      <sz val="11.5"/>
      <color indexed="10"/>
      <name val="Arial"/>
      <family val="2"/>
    </font>
    <font>
      <sz val="9.75"/>
      <name val="Arial"/>
      <family val="0"/>
    </font>
    <font>
      <b/>
      <sz val="11.75"/>
      <name val="Arial"/>
      <family val="2"/>
    </font>
    <font>
      <b/>
      <sz val="12"/>
      <color indexed="39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0" xfId="0" applyNumberFormat="1" applyFont="1" applyAlignment="1">
      <alignment/>
    </xf>
    <xf numFmtId="170" fontId="2" fillId="0" borderId="0" xfId="15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worksheet" Target="worksheets/sheet5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MARYLAND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75"/>
          <c:w val="0.91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MD_Data2!$AA$110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MD_Data2!$AA$111:$AA$127</c:f>
              <c:numCache>
                <c:ptCount val="17"/>
                <c:pt idx="0">
                  <c:v>72.55759767696614</c:v>
                </c:pt>
                <c:pt idx="1">
                  <c:v>72.10133946540049</c:v>
                </c:pt>
                <c:pt idx="2">
                  <c:v>71.6883767251254</c:v>
                </c:pt>
                <c:pt idx="3">
                  <c:v>71.28328391239958</c:v>
                </c:pt>
                <c:pt idx="4">
                  <c:v>70.93799767696903</c:v>
                </c:pt>
                <c:pt idx="5">
                  <c:v>70.44558758775649</c:v>
                </c:pt>
                <c:pt idx="6">
                  <c:v>69.98205953796489</c:v>
                </c:pt>
                <c:pt idx="7">
                  <c:v>69.53367333474937</c:v>
                </c:pt>
                <c:pt idx="8">
                  <c:v>68.97989282101801</c:v>
                </c:pt>
                <c:pt idx="9">
                  <c:v>68.4909368501462</c:v>
                </c:pt>
                <c:pt idx="10">
                  <c:v>67.85455307674006</c:v>
                </c:pt>
                <c:pt idx="11">
                  <c:v>67.25946968063415</c:v>
                </c:pt>
                <c:pt idx="12">
                  <c:v>66.69347984035512</c:v>
                </c:pt>
                <c:pt idx="13">
                  <c:v>66.0698869045006</c:v>
                </c:pt>
                <c:pt idx="14">
                  <c:v>65.44117964685836</c:v>
                </c:pt>
                <c:pt idx="15">
                  <c:v>64.85454785040055</c:v>
                </c:pt>
                <c:pt idx="16">
                  <c:v>64.27558485383923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MD_Data2!$AB$110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MD_Data2!$AB$111:$AB$127</c:f>
              <c:numCache>
                <c:ptCount val="17"/>
                <c:pt idx="0">
                  <c:v>23.361351161806727</c:v>
                </c:pt>
                <c:pt idx="1">
                  <c:v>23.57347770997714</c:v>
                </c:pt>
                <c:pt idx="2">
                  <c:v>23.747310554861283</c:v>
                </c:pt>
                <c:pt idx="3">
                  <c:v>23.909814317695815</c:v>
                </c:pt>
                <c:pt idx="4">
                  <c:v>24.009442816443975</c:v>
                </c:pt>
                <c:pt idx="5">
                  <c:v>24.248199356064095</c:v>
                </c:pt>
                <c:pt idx="6">
                  <c:v>24.469385609511384</c:v>
                </c:pt>
                <c:pt idx="7">
                  <c:v>24.683502482891363</c:v>
                </c:pt>
                <c:pt idx="8">
                  <c:v>24.993369268329648</c:v>
                </c:pt>
                <c:pt idx="9">
                  <c:v>25.28617279392642</c:v>
                </c:pt>
                <c:pt idx="10">
                  <c:v>25.634354570072176</c:v>
                </c:pt>
                <c:pt idx="11">
                  <c:v>25.985620844500083</c:v>
                </c:pt>
                <c:pt idx="12">
                  <c:v>26.34337583231316</c:v>
                </c:pt>
                <c:pt idx="13">
                  <c:v>26.73409210182352</c:v>
                </c:pt>
                <c:pt idx="14">
                  <c:v>27.055277194941834</c:v>
                </c:pt>
                <c:pt idx="15">
                  <c:v>27.384664386776635</c:v>
                </c:pt>
                <c:pt idx="16">
                  <c:v>27.686007942557424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MD_Data2!$AF$110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MD_Data2!$AF$111:$AF$127</c:f>
              <c:numCache>
                <c:ptCount val="17"/>
                <c:pt idx="0">
                  <c:v>4.081051161227133</c:v>
                </c:pt>
                <c:pt idx="1">
                  <c:v>4.325182824622374</c:v>
                </c:pt>
                <c:pt idx="2">
                  <c:v>4.564312720013323</c:v>
                </c:pt>
                <c:pt idx="3">
                  <c:v>4.806901769904602</c:v>
                </c:pt>
                <c:pt idx="4">
                  <c:v>5.0525595065869915</c:v>
                </c:pt>
                <c:pt idx="5">
                  <c:v>5.306213056179413</c:v>
                </c:pt>
                <c:pt idx="6">
                  <c:v>5.548554852523729</c:v>
                </c:pt>
                <c:pt idx="7">
                  <c:v>5.7828241823592705</c:v>
                </c:pt>
                <c:pt idx="8">
                  <c:v>6.02673791065234</c:v>
                </c:pt>
                <c:pt idx="9">
                  <c:v>6.222890355927383</c:v>
                </c:pt>
                <c:pt idx="10">
                  <c:v>6.511092353187763</c:v>
                </c:pt>
                <c:pt idx="11">
                  <c:v>6.754909474865762</c:v>
                </c:pt>
                <c:pt idx="12">
                  <c:v>6.963144327331715</c:v>
                </c:pt>
                <c:pt idx="13">
                  <c:v>7.196020993675873</c:v>
                </c:pt>
                <c:pt idx="14">
                  <c:v>7.5035431581998076</c:v>
                </c:pt>
                <c:pt idx="15">
                  <c:v>7.760787762822815</c:v>
                </c:pt>
                <c:pt idx="16">
                  <c:v>8.038407203603342</c:v>
                </c:pt>
              </c:numCache>
            </c:numRef>
          </c:yVal>
          <c:smooth val="0"/>
        </c:ser>
        <c:axId val="43335741"/>
        <c:axId val="54477350"/>
      </c:scatterChart>
      <c:scatterChart>
        <c:scatterStyle val="lineMarker"/>
        <c:varyColors val="0"/>
        <c:ser>
          <c:idx val="0"/>
          <c:order val="0"/>
          <c:tx>
            <c:strRef>
              <c:f>MD_Data2!$AG$110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MD_Data2!$AG$111:$AG$127</c:f>
              <c:numCache>
                <c:ptCount val="17"/>
                <c:pt idx="0">
                  <c:v>0.3219697441722624</c:v>
                </c:pt>
                <c:pt idx="1">
                  <c:v>0.3269492340192851</c:v>
                </c:pt>
                <c:pt idx="2">
                  <c:v>0.3312574735220404</c:v>
                </c:pt>
                <c:pt idx="3">
                  <c:v>0.33541965248232275</c:v>
                </c:pt>
                <c:pt idx="4">
                  <c:v>0.33845673126800085</c:v>
                </c:pt>
                <c:pt idx="5">
                  <c:v>0.3442117552906671</c:v>
                </c:pt>
                <c:pt idx="6">
                  <c:v>0.34965226475275246</c:v>
                </c:pt>
                <c:pt idx="7">
                  <c:v>0.35498631524987784</c:v>
                </c:pt>
                <c:pt idx="8">
                  <c:v>0.3623283285345179</c:v>
                </c:pt>
                <c:pt idx="9">
                  <c:v>0.36919005574782765</c:v>
                </c:pt>
                <c:pt idx="10">
                  <c:v>0.37778385396011704</c:v>
                </c:pt>
                <c:pt idx="11">
                  <c:v>0.3863488809514366</c:v>
                </c:pt>
                <c:pt idx="12">
                  <c:v>0.39499177273957775</c:v>
                </c:pt>
                <c:pt idx="13">
                  <c:v>0.4046335381270711</c:v>
                </c:pt>
                <c:pt idx="14">
                  <c:v>0.4134289348227035</c:v>
                </c:pt>
                <c:pt idx="15">
                  <c:v>0.4222474027564669</c:v>
                </c:pt>
                <c:pt idx="16">
                  <c:v>0.43073910576643654</c:v>
                </c:pt>
              </c:numCache>
            </c:numRef>
          </c:yVal>
          <c:smooth val="0"/>
        </c:ser>
        <c:axId val="20534103"/>
        <c:axId val="50589200"/>
      </c:scatterChart>
      <c:valAx>
        <c:axId val="43335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4477350"/>
        <c:crosses val="autoZero"/>
        <c:crossBetween val="midCat"/>
        <c:dispUnits/>
        <c:majorUnit val="1"/>
      </c:valAx>
      <c:valAx>
        <c:axId val="5447735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3335741"/>
        <c:crosses val="autoZero"/>
        <c:crossBetween val="midCat"/>
        <c:dispUnits/>
        <c:majorUnit val="10"/>
      </c:valAx>
      <c:valAx>
        <c:axId val="20534103"/>
        <c:scaling>
          <c:orientation val="minMax"/>
        </c:scaling>
        <c:axPos val="b"/>
        <c:delete val="1"/>
        <c:majorTickMark val="in"/>
        <c:minorTickMark val="none"/>
        <c:tickLblPos val="nextTo"/>
        <c:crossAx val="50589200"/>
        <c:crosses val="max"/>
        <c:crossBetween val="midCat"/>
        <c:dispUnits/>
      </c:valAx>
      <c:valAx>
        <c:axId val="50589200"/>
        <c:scaling>
          <c:orientation val="minMax"/>
          <c:max val="1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0534103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MARYLAND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1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MD_Data3!$L$64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MD_Data3!$L$65:$L$81</c:f>
              <c:numCache>
                <c:ptCount val="17"/>
                <c:pt idx="0">
                  <c:v>5.879261066350976</c:v>
                </c:pt>
                <c:pt idx="1">
                  <c:v>5.369506224655692</c:v>
                </c:pt>
                <c:pt idx="2">
                  <c:v>3.5718022334194885</c:v>
                </c:pt>
                <c:pt idx="3">
                  <c:v>4.345846871115313</c:v>
                </c:pt>
                <c:pt idx="4">
                  <c:v>7.34854585245602</c:v>
                </c:pt>
                <c:pt idx="5">
                  <c:v>8.19797781182258</c:v>
                </c:pt>
                <c:pt idx="6">
                  <c:v>9.944792797672738</c:v>
                </c:pt>
                <c:pt idx="7">
                  <c:v>8.123915187524544</c:v>
                </c:pt>
                <c:pt idx="8">
                  <c:v>6.895964964915659</c:v>
                </c:pt>
                <c:pt idx="9">
                  <c:v>6.432785285837538</c:v>
                </c:pt>
                <c:pt idx="10">
                  <c:v>7.186062973765801</c:v>
                </c:pt>
                <c:pt idx="11">
                  <c:v>7.187248092173325</c:v>
                </c:pt>
                <c:pt idx="12">
                  <c:v>7.013989476628043</c:v>
                </c:pt>
                <c:pt idx="13">
                  <c:v>7.362518436225028</c:v>
                </c:pt>
                <c:pt idx="14">
                  <c:v>9.451333583168585</c:v>
                </c:pt>
                <c:pt idx="15">
                  <c:v>10.098930445119377</c:v>
                </c:pt>
                <c:pt idx="16">
                  <c:v>8.002170814458538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MD_Data3!$M$43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MD_Data3!$M$65:$M$81</c:f>
              <c:numCache>
                <c:ptCount val="17"/>
                <c:pt idx="0">
                  <c:v>30.26841634653268</c:v>
                </c:pt>
                <c:pt idx="1">
                  <c:v>22.836796590223326</c:v>
                </c:pt>
                <c:pt idx="2">
                  <c:v>22.519320336377575</c:v>
                </c:pt>
                <c:pt idx="3">
                  <c:v>33.3698413068301</c:v>
                </c:pt>
                <c:pt idx="4">
                  <c:v>47.98517021051441</c:v>
                </c:pt>
                <c:pt idx="5">
                  <c:v>68.17411136816587</c:v>
                </c:pt>
                <c:pt idx="6">
                  <c:v>120.42443345188468</c:v>
                </c:pt>
                <c:pt idx="7">
                  <c:v>130.2173498151454</c:v>
                </c:pt>
                <c:pt idx="8">
                  <c:v>115.5124484849084</c:v>
                </c:pt>
                <c:pt idx="9">
                  <c:v>126.16301487658774</c:v>
                </c:pt>
                <c:pt idx="10">
                  <c:v>113.73511321024264</c:v>
                </c:pt>
                <c:pt idx="11">
                  <c:v>125.28078178912999</c:v>
                </c:pt>
                <c:pt idx="12">
                  <c:v>146.89447400217168</c:v>
                </c:pt>
                <c:pt idx="13">
                  <c:v>142.82745097749154</c:v>
                </c:pt>
                <c:pt idx="14">
                  <c:v>169.2428053664194</c:v>
                </c:pt>
                <c:pt idx="15">
                  <c:v>192.26210856224816</c:v>
                </c:pt>
                <c:pt idx="16">
                  <c:v>190.107827874892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MD_Data3!$N$64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MD_Data3!$N$65:$N$81</c:f>
              <c:numCache>
                <c:ptCount val="17"/>
                <c:pt idx="0">
                  <c:v>11.819313870702024</c:v>
                </c:pt>
                <c:pt idx="1">
                  <c:v>9.673301018761414</c:v>
                </c:pt>
                <c:pt idx="2">
                  <c:v>8.28652278983716</c:v>
                </c:pt>
                <c:pt idx="3">
                  <c:v>11.635853506243208</c:v>
                </c:pt>
                <c:pt idx="4">
                  <c:v>17.62436480774217</c:v>
                </c:pt>
                <c:pt idx="5">
                  <c:v>23.556041841334302</c:v>
                </c:pt>
                <c:pt idx="6">
                  <c:v>38.56657751411756</c:v>
                </c:pt>
                <c:pt idx="7">
                  <c:v>40.110583972934535</c:v>
                </c:pt>
                <c:pt idx="8">
                  <c:v>35.78388287779552</c:v>
                </c:pt>
                <c:pt idx="9">
                  <c:v>38.71698860132704</c:v>
                </c:pt>
                <c:pt idx="10">
                  <c:v>36.401466186998356</c:v>
                </c:pt>
                <c:pt idx="11">
                  <c:v>40.097654136651684</c:v>
                </c:pt>
                <c:pt idx="12">
                  <c:v>46.62113385849683</c:v>
                </c:pt>
                <c:pt idx="13">
                  <c:v>46.385974347299054</c:v>
                </c:pt>
                <c:pt idx="14">
                  <c:v>56.19044889736593</c:v>
                </c:pt>
                <c:pt idx="15">
                  <c:v>64.18089163467484</c:v>
                </c:pt>
                <c:pt idx="16">
                  <c:v>62.82700055530826</c:v>
                </c:pt>
              </c:numCache>
            </c:numRef>
          </c:yVal>
          <c:smooth val="1"/>
        </c:ser>
        <c:axId val="1169161"/>
        <c:axId val="10522450"/>
      </c:scatterChart>
      <c:valAx>
        <c:axId val="1169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0522450"/>
        <c:crossesAt val="0"/>
        <c:crossBetween val="midCat"/>
        <c:dispUnits/>
        <c:majorUnit val="1"/>
      </c:valAx>
      <c:valAx>
        <c:axId val="10522450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69161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 MARYLAND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MD_Data1!$B$4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MD_Data1!$N$5:$N$21</c:f>
              <c:numCache>
                <c:ptCount val="17"/>
                <c:pt idx="0">
                  <c:v>142</c:v>
                </c:pt>
                <c:pt idx="1">
                  <c:v>166</c:v>
                </c:pt>
                <c:pt idx="2">
                  <c:v>69</c:v>
                </c:pt>
                <c:pt idx="3">
                  <c:v>93</c:v>
                </c:pt>
                <c:pt idx="4">
                  <c:v>95</c:v>
                </c:pt>
                <c:pt idx="5">
                  <c:v>95</c:v>
                </c:pt>
                <c:pt idx="6">
                  <c:v>114</c:v>
                </c:pt>
                <c:pt idx="7">
                  <c:v>106</c:v>
                </c:pt>
                <c:pt idx="8">
                  <c:v>115</c:v>
                </c:pt>
                <c:pt idx="9">
                  <c:v>139</c:v>
                </c:pt>
                <c:pt idx="10">
                  <c:v>132</c:v>
                </c:pt>
                <c:pt idx="11">
                  <c:v>162</c:v>
                </c:pt>
                <c:pt idx="12">
                  <c:v>200</c:v>
                </c:pt>
                <c:pt idx="13">
                  <c:v>228</c:v>
                </c:pt>
                <c:pt idx="14">
                  <c:v>302</c:v>
                </c:pt>
                <c:pt idx="15">
                  <c:v>322</c:v>
                </c:pt>
                <c:pt idx="16">
                  <c:v>207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MD_Data1!$C$4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MD_Data1!$O$5:$O$21</c:f>
              <c:numCache>
                <c:ptCount val="17"/>
                <c:pt idx="0">
                  <c:v>242</c:v>
                </c:pt>
                <c:pt idx="1">
                  <c:v>282</c:v>
                </c:pt>
                <c:pt idx="2">
                  <c:v>133</c:v>
                </c:pt>
                <c:pt idx="3">
                  <c:v>164</c:v>
                </c:pt>
                <c:pt idx="4">
                  <c:v>153</c:v>
                </c:pt>
                <c:pt idx="5">
                  <c:v>199</c:v>
                </c:pt>
                <c:pt idx="6">
                  <c:v>272</c:v>
                </c:pt>
                <c:pt idx="7">
                  <c:v>263</c:v>
                </c:pt>
                <c:pt idx="8">
                  <c:v>270</c:v>
                </c:pt>
                <c:pt idx="9">
                  <c:v>297</c:v>
                </c:pt>
                <c:pt idx="10">
                  <c:v>318</c:v>
                </c:pt>
                <c:pt idx="11">
                  <c:v>361</c:v>
                </c:pt>
                <c:pt idx="12">
                  <c:v>468</c:v>
                </c:pt>
                <c:pt idx="13">
                  <c:v>609</c:v>
                </c:pt>
                <c:pt idx="14">
                  <c:v>718</c:v>
                </c:pt>
                <c:pt idx="15">
                  <c:v>810</c:v>
                </c:pt>
                <c:pt idx="16">
                  <c:v>515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MD_Data1!$D$4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MD_Data1!$P$5:$P$21</c:f>
              <c:numCache>
                <c:ptCount val="17"/>
                <c:pt idx="0">
                  <c:v>384</c:v>
                </c:pt>
                <c:pt idx="1">
                  <c:v>448</c:v>
                </c:pt>
                <c:pt idx="2">
                  <c:v>202</c:v>
                </c:pt>
                <c:pt idx="3">
                  <c:v>257</c:v>
                </c:pt>
                <c:pt idx="4">
                  <c:v>248</c:v>
                </c:pt>
                <c:pt idx="5">
                  <c:v>294</c:v>
                </c:pt>
                <c:pt idx="6">
                  <c:v>386</c:v>
                </c:pt>
                <c:pt idx="7">
                  <c:v>369</c:v>
                </c:pt>
                <c:pt idx="8">
                  <c:v>385</c:v>
                </c:pt>
                <c:pt idx="9">
                  <c:v>436</c:v>
                </c:pt>
                <c:pt idx="10">
                  <c:v>450</c:v>
                </c:pt>
                <c:pt idx="11">
                  <c:v>523</c:v>
                </c:pt>
                <c:pt idx="12">
                  <c:v>668</c:v>
                </c:pt>
                <c:pt idx="13">
                  <c:v>837</c:v>
                </c:pt>
                <c:pt idx="14">
                  <c:v>1020</c:v>
                </c:pt>
                <c:pt idx="15">
                  <c:v>1132</c:v>
                </c:pt>
                <c:pt idx="16">
                  <c:v>722</c:v>
                </c:pt>
              </c:numCache>
            </c:numRef>
          </c:yVal>
          <c:smooth val="1"/>
        </c:ser>
        <c:axId val="27593187"/>
        <c:axId val="47012092"/>
      </c:scatterChart>
      <c:scatterChart>
        <c:scatterStyle val="lineMarker"/>
        <c:varyColors val="0"/>
        <c:ser>
          <c:idx val="5"/>
          <c:order val="3"/>
          <c:tx>
            <c:strRef>
              <c:f>MD_Data1!$A$23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MD_Data1!$O$28:$O$44</c:f>
              <c:numCache>
                <c:ptCount val="17"/>
                <c:pt idx="0">
                  <c:v>63.020833333333336</c:v>
                </c:pt>
                <c:pt idx="1">
                  <c:v>62.94642857142857</c:v>
                </c:pt>
                <c:pt idx="2">
                  <c:v>65.84158415841584</c:v>
                </c:pt>
                <c:pt idx="3">
                  <c:v>63.81322957198443</c:v>
                </c:pt>
                <c:pt idx="4">
                  <c:v>61.693548387096776</c:v>
                </c:pt>
                <c:pt idx="5">
                  <c:v>67.68707482993197</c:v>
                </c:pt>
                <c:pt idx="6">
                  <c:v>70.46632124352331</c:v>
                </c:pt>
                <c:pt idx="7">
                  <c:v>71.27371273712737</c:v>
                </c:pt>
                <c:pt idx="8">
                  <c:v>70.12987012987013</c:v>
                </c:pt>
                <c:pt idx="9">
                  <c:v>68.11926605504587</c:v>
                </c:pt>
                <c:pt idx="10">
                  <c:v>70.66666666666667</c:v>
                </c:pt>
                <c:pt idx="11">
                  <c:v>69.02485659655831</c:v>
                </c:pt>
                <c:pt idx="12">
                  <c:v>70.05988023952095</c:v>
                </c:pt>
                <c:pt idx="13">
                  <c:v>72.75985663082437</c:v>
                </c:pt>
                <c:pt idx="14">
                  <c:v>70.3921568627451</c:v>
                </c:pt>
                <c:pt idx="15">
                  <c:v>71.5547703180212</c:v>
                </c:pt>
                <c:pt idx="16">
                  <c:v>71.32963988919667</c:v>
                </c:pt>
              </c:numCache>
            </c:numRef>
          </c:yVal>
          <c:smooth val="0"/>
        </c:ser>
        <c:axId val="20455645"/>
        <c:axId val="49883078"/>
      </c:scatterChart>
      <c:valAx>
        <c:axId val="27593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7012092"/>
        <c:crossesAt val="0"/>
        <c:crossBetween val="midCat"/>
        <c:dispUnits/>
        <c:majorUnit val="1"/>
      </c:valAx>
      <c:valAx>
        <c:axId val="47012092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593187"/>
        <c:crosses val="autoZero"/>
        <c:crossBetween val="midCat"/>
        <c:dispUnits/>
        <c:majorUnit val="200"/>
      </c:valAx>
      <c:valAx>
        <c:axId val="20455645"/>
        <c:scaling>
          <c:orientation val="minMax"/>
        </c:scaling>
        <c:axPos val="b"/>
        <c:delete val="1"/>
        <c:majorTickMark val="in"/>
        <c:minorTickMark val="none"/>
        <c:tickLblPos val="nextTo"/>
        <c:crossAx val="49883078"/>
        <c:crosses val="max"/>
        <c:crossBetween val="midCat"/>
        <c:dispUnits/>
      </c:valAx>
      <c:valAx>
        <c:axId val="49883078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045564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MARYLAND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475"/>
          <c:w val="0.962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MD_Data3!$L$84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MD_Data3!$L$85:$L$101</c:f>
              <c:numCache>
                <c:ptCount val="17"/>
                <c:pt idx="0">
                  <c:v>4.537255822944775</c:v>
                </c:pt>
                <c:pt idx="1">
                  <c:v>5.274189546111509</c:v>
                </c:pt>
                <c:pt idx="2">
                  <c:v>2.1810119832384487</c:v>
                </c:pt>
                <c:pt idx="3">
                  <c:v>2.907652942544778</c:v>
                </c:pt>
                <c:pt idx="4">
                  <c:v>2.9332430923668986</c:v>
                </c:pt>
                <c:pt idx="5">
                  <c:v>2.8951966249931047</c:v>
                </c:pt>
                <c:pt idx="6">
                  <c:v>3.445916045394201</c:v>
                </c:pt>
                <c:pt idx="7">
                  <c:v>3.1776199626479764</c:v>
                </c:pt>
                <c:pt idx="8">
                  <c:v>3.4330561513649385</c:v>
                </c:pt>
                <c:pt idx="9">
                  <c:v>4.139616457089897</c:v>
                </c:pt>
                <c:pt idx="10">
                  <c:v>3.9359349067928866</c:v>
                </c:pt>
                <c:pt idx="11">
                  <c:v>4.831262203037671</c:v>
                </c:pt>
                <c:pt idx="12">
                  <c:v>5.96935274606642</c:v>
                </c:pt>
                <c:pt idx="13">
                  <c:v>6.82379757503783</c:v>
                </c:pt>
                <c:pt idx="14">
                  <c:v>9.061278546402898</c:v>
                </c:pt>
                <c:pt idx="15">
                  <c:v>9.678141676572736</c:v>
                </c:pt>
                <c:pt idx="16">
                  <c:v>6.2272532277929225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MD_Data3!$M$84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MD_Data3!$M$85:$M$101</c:f>
              <c:numCache>
                <c:ptCount val="17"/>
                <c:pt idx="0">
                  <c:v>24.016251658560353</c:v>
                </c:pt>
                <c:pt idx="1">
                  <c:v>27.404155908267988</c:v>
                </c:pt>
                <c:pt idx="2">
                  <c:v>12.690972901433128</c:v>
                </c:pt>
                <c:pt idx="3">
                  <c:v>15.286742945028314</c:v>
                </c:pt>
                <c:pt idx="4">
                  <c:v>13.957663578343546</c:v>
                </c:pt>
                <c:pt idx="5">
                  <c:v>17.619023587357155</c:v>
                </c:pt>
                <c:pt idx="6">
                  <c:v>23.51431866397174</c:v>
                </c:pt>
                <c:pt idx="7">
                  <c:v>22.209573930858134</c:v>
                </c:pt>
                <c:pt idx="8">
                  <c:v>22.245621320203472</c:v>
                </c:pt>
                <c:pt idx="9">
                  <c:v>23.958066124262505</c:v>
                </c:pt>
                <c:pt idx="10">
                  <c:v>25.09907425458512</c:v>
                </c:pt>
                <c:pt idx="11">
                  <c:v>27.86590402087241</c:v>
                </c:pt>
                <c:pt idx="12">
                  <c:v>35.363484482004296</c:v>
                </c:pt>
                <c:pt idx="13">
                  <c:v>45.04501172723582</c:v>
                </c:pt>
                <c:pt idx="14">
                  <c:v>52.10820508279979</c:v>
                </c:pt>
                <c:pt idx="15">
                  <c:v>57.65727802125916</c:v>
                </c:pt>
                <c:pt idx="16">
                  <c:v>35.96823341497773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MD_Data3!$N$84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MD_Data3!$N$85:$N$101</c:f>
              <c:numCache>
                <c:ptCount val="17"/>
                <c:pt idx="0">
                  <c:v>9.281424389262938</c:v>
                </c:pt>
                <c:pt idx="1">
                  <c:v>10.726828852487905</c:v>
                </c:pt>
                <c:pt idx="2">
                  <c:v>4.7962108984157785</c:v>
                </c:pt>
                <c:pt idx="3">
                  <c:v>6.016930283912484</c:v>
                </c:pt>
                <c:pt idx="4">
                  <c:v>5.720998000418925</c:v>
                </c:pt>
                <c:pt idx="5">
                  <c:v>6.66552098301471</c:v>
                </c:pt>
                <c:pt idx="6">
                  <c:v>8.645005180284192</c:v>
                </c:pt>
                <c:pt idx="7">
                  <c:v>8.163709589637532</c:v>
                </c:pt>
                <c:pt idx="8">
                  <c:v>8.436494126118356</c:v>
                </c:pt>
                <c:pt idx="9">
                  <c:v>9.483487095605948</c:v>
                </c:pt>
                <c:pt idx="10">
                  <c:v>9.738798920421678</c:v>
                </c:pt>
                <c:pt idx="11">
                  <c:v>11.250575704650661</c:v>
                </c:pt>
                <c:pt idx="12">
                  <c:v>14.292298034637854</c:v>
                </c:pt>
                <c:pt idx="13">
                  <c:v>17.834203274547225</c:v>
                </c:pt>
                <c:pt idx="14">
                  <c:v>21.652534142543725</c:v>
                </c:pt>
                <c:pt idx="15">
                  <c:v>23.922545054478736</c:v>
                </c:pt>
                <c:pt idx="16">
                  <c:v>15.181089156938608</c:v>
                </c:pt>
              </c:numCache>
            </c:numRef>
          </c:yVal>
          <c:smooth val="1"/>
        </c:ser>
        <c:axId val="46294519"/>
        <c:axId val="13997488"/>
      </c:scatterChart>
      <c:valAx>
        <c:axId val="4629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3997488"/>
        <c:crossesAt val="0"/>
        <c:crossBetween val="midCat"/>
        <c:dispUnits/>
        <c:majorUnit val="1"/>
      </c:valAx>
      <c:valAx>
        <c:axId val="13997488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294519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MARYLAND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MD_Data1!$B$4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MD_Data1!$Q$5:$Q$21</c:f>
              <c:numCache>
                <c:ptCount val="17"/>
                <c:pt idx="0">
                  <c:v>1278</c:v>
                </c:pt>
                <c:pt idx="1">
                  <c:v>1253</c:v>
                </c:pt>
                <c:pt idx="2">
                  <c:v>895</c:v>
                </c:pt>
                <c:pt idx="3">
                  <c:v>950</c:v>
                </c:pt>
                <c:pt idx="4">
                  <c:v>1034</c:v>
                </c:pt>
                <c:pt idx="5">
                  <c:v>1141</c:v>
                </c:pt>
                <c:pt idx="6">
                  <c:v>1284</c:v>
                </c:pt>
                <c:pt idx="7">
                  <c:v>1216</c:v>
                </c:pt>
                <c:pt idx="8">
                  <c:v>1206</c:v>
                </c:pt>
                <c:pt idx="9">
                  <c:v>1215</c:v>
                </c:pt>
                <c:pt idx="10">
                  <c:v>1228</c:v>
                </c:pt>
                <c:pt idx="11">
                  <c:v>1328</c:v>
                </c:pt>
                <c:pt idx="12">
                  <c:v>1329</c:v>
                </c:pt>
                <c:pt idx="13">
                  <c:v>1458</c:v>
                </c:pt>
                <c:pt idx="14">
                  <c:v>1780</c:v>
                </c:pt>
                <c:pt idx="15">
                  <c:v>1947</c:v>
                </c:pt>
                <c:pt idx="16">
                  <c:v>1597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MD_Data1!$C$4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MD_Data1!$R$5:$R$21</c:f>
              <c:numCache>
                <c:ptCount val="17"/>
                <c:pt idx="0">
                  <c:v>3252</c:v>
                </c:pt>
                <c:pt idx="1">
                  <c:v>2801</c:v>
                </c:pt>
                <c:pt idx="2">
                  <c:v>1923</c:v>
                </c:pt>
                <c:pt idx="3">
                  <c:v>2065</c:v>
                </c:pt>
                <c:pt idx="4">
                  <c:v>2313</c:v>
                </c:pt>
                <c:pt idx="5">
                  <c:v>2707</c:v>
                </c:pt>
                <c:pt idx="6">
                  <c:v>3712</c:v>
                </c:pt>
                <c:pt idx="7">
                  <c:v>3812</c:v>
                </c:pt>
                <c:pt idx="8">
                  <c:v>3815</c:v>
                </c:pt>
                <c:pt idx="9">
                  <c:v>4012</c:v>
                </c:pt>
                <c:pt idx="10">
                  <c:v>3952</c:v>
                </c:pt>
                <c:pt idx="11">
                  <c:v>4261</c:v>
                </c:pt>
                <c:pt idx="12">
                  <c:v>4657</c:v>
                </c:pt>
                <c:pt idx="13">
                  <c:v>4952</c:v>
                </c:pt>
                <c:pt idx="14">
                  <c:v>5823</c:v>
                </c:pt>
                <c:pt idx="15">
                  <c:v>6476</c:v>
                </c:pt>
                <c:pt idx="16">
                  <c:v>5821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MD_Data1!$D$4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MD_Data1!$S$5:$S$21</c:f>
              <c:numCache>
                <c:ptCount val="17"/>
                <c:pt idx="0">
                  <c:v>4530</c:v>
                </c:pt>
                <c:pt idx="1">
                  <c:v>4054</c:v>
                </c:pt>
                <c:pt idx="2">
                  <c:v>2818</c:v>
                </c:pt>
                <c:pt idx="3">
                  <c:v>3015</c:v>
                </c:pt>
                <c:pt idx="4">
                  <c:v>3347</c:v>
                </c:pt>
                <c:pt idx="5">
                  <c:v>3848</c:v>
                </c:pt>
                <c:pt idx="6">
                  <c:v>4996</c:v>
                </c:pt>
                <c:pt idx="7">
                  <c:v>5028</c:v>
                </c:pt>
                <c:pt idx="8">
                  <c:v>5021</c:v>
                </c:pt>
                <c:pt idx="9">
                  <c:v>5227</c:v>
                </c:pt>
                <c:pt idx="10">
                  <c:v>5180</c:v>
                </c:pt>
                <c:pt idx="11">
                  <c:v>5589</c:v>
                </c:pt>
                <c:pt idx="12">
                  <c:v>5986</c:v>
                </c:pt>
                <c:pt idx="13">
                  <c:v>6410</c:v>
                </c:pt>
                <c:pt idx="14">
                  <c:v>7603</c:v>
                </c:pt>
                <c:pt idx="15">
                  <c:v>8423</c:v>
                </c:pt>
                <c:pt idx="16">
                  <c:v>7418</c:v>
                </c:pt>
              </c:numCache>
            </c:numRef>
          </c:yVal>
          <c:smooth val="1"/>
        </c:ser>
        <c:axId val="58868529"/>
        <c:axId val="60054714"/>
      </c:scatterChart>
      <c:scatterChart>
        <c:scatterStyle val="lineMarker"/>
        <c:varyColors val="0"/>
        <c:ser>
          <c:idx val="5"/>
          <c:order val="3"/>
          <c:tx>
            <c:strRef>
              <c:f>MD_Data1!$A$23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MD_Data1!$R$28:$R$44</c:f>
              <c:numCache>
                <c:ptCount val="17"/>
                <c:pt idx="0">
                  <c:v>71.78807947019867</c:v>
                </c:pt>
                <c:pt idx="1">
                  <c:v>69.09225456339418</c:v>
                </c:pt>
                <c:pt idx="2">
                  <c:v>68.23988644428673</c:v>
                </c:pt>
                <c:pt idx="3">
                  <c:v>68.49087893864014</c:v>
                </c:pt>
                <c:pt idx="4">
                  <c:v>69.1066626829997</c:v>
                </c:pt>
                <c:pt idx="5">
                  <c:v>70.34823284823285</c:v>
                </c:pt>
                <c:pt idx="6">
                  <c:v>74.29943955164131</c:v>
                </c:pt>
                <c:pt idx="7">
                  <c:v>75.81543357199682</c:v>
                </c:pt>
                <c:pt idx="8">
                  <c:v>75.98088030272854</c:v>
                </c:pt>
                <c:pt idx="9">
                  <c:v>76.75530897264206</c:v>
                </c:pt>
                <c:pt idx="10">
                  <c:v>76.29343629343629</c:v>
                </c:pt>
                <c:pt idx="11">
                  <c:v>76.2390409733405</c:v>
                </c:pt>
                <c:pt idx="12">
                  <c:v>77.79819579017709</c:v>
                </c:pt>
                <c:pt idx="13">
                  <c:v>77.25429017160687</c:v>
                </c:pt>
                <c:pt idx="14">
                  <c:v>76.58818887281336</c:v>
                </c:pt>
                <c:pt idx="15">
                  <c:v>76.88472040840556</c:v>
                </c:pt>
                <c:pt idx="16">
                  <c:v>78.47128606093287</c:v>
                </c:pt>
              </c:numCache>
            </c:numRef>
          </c:yVal>
          <c:smooth val="0"/>
        </c:ser>
        <c:axId val="3621515"/>
        <c:axId val="32593636"/>
      </c:scatterChart>
      <c:valAx>
        <c:axId val="5886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0054714"/>
        <c:crossesAt val="0"/>
        <c:crossBetween val="midCat"/>
        <c:dispUnits/>
        <c:majorUnit val="1"/>
      </c:valAx>
      <c:valAx>
        <c:axId val="60054714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868529"/>
        <c:crosses val="autoZero"/>
        <c:crossBetween val="midCat"/>
        <c:dispUnits/>
        <c:majorUnit val="1000"/>
      </c:valAx>
      <c:valAx>
        <c:axId val="3621515"/>
        <c:scaling>
          <c:orientation val="minMax"/>
        </c:scaling>
        <c:axPos val="b"/>
        <c:delete val="1"/>
        <c:majorTickMark val="in"/>
        <c:minorTickMark val="none"/>
        <c:tickLblPos val="nextTo"/>
        <c:crossAx val="32593636"/>
        <c:crosses val="max"/>
        <c:crossBetween val="midCat"/>
        <c:dispUnits/>
      </c:valAx>
      <c:valAx>
        <c:axId val="32593636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62151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4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MARYLAND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5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MD_Data3!$L$104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MD_Data3!$L$105:$L$121</c:f>
              <c:numCache>
                <c:ptCount val="17"/>
                <c:pt idx="0">
                  <c:v>40.835302406502976</c:v>
                </c:pt>
                <c:pt idx="1">
                  <c:v>39.81059940528747</c:v>
                </c:pt>
                <c:pt idx="2">
                  <c:v>28.289938043455244</c:v>
                </c:pt>
                <c:pt idx="3">
                  <c:v>29.701831133521924</c:v>
                </c:pt>
                <c:pt idx="4">
                  <c:v>31.926035342182878</c:v>
                </c:pt>
                <c:pt idx="5">
                  <c:v>34.77283525386455</c:v>
                </c:pt>
                <c:pt idx="6">
                  <c:v>38.81189651128205</c:v>
                </c:pt>
                <c:pt idx="7">
                  <c:v>36.45269692999943</c:v>
                </c:pt>
                <c:pt idx="8">
                  <c:v>36.00231059605318</c:v>
                </c:pt>
                <c:pt idx="9">
                  <c:v>36.184417232836154</c:v>
                </c:pt>
                <c:pt idx="10">
                  <c:v>36.616121708648976</c:v>
                </c:pt>
                <c:pt idx="11">
                  <c:v>39.60442102243227</c:v>
                </c:pt>
                <c:pt idx="12">
                  <c:v>39.666348997611365</c:v>
                </c:pt>
                <c:pt idx="13">
                  <c:v>43.63638975616297</c:v>
                </c:pt>
                <c:pt idx="14">
                  <c:v>53.40753580330185</c:v>
                </c:pt>
                <c:pt idx="15">
                  <c:v>58.51969516859353</c:v>
                </c:pt>
                <c:pt idx="16">
                  <c:v>48.043108235677764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MD_Data3!$M$104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MD_Data3!$M$105:$M$121</c:f>
              <c:numCache>
                <c:ptCount val="17"/>
                <c:pt idx="0">
                  <c:v>322.7307867505714</c:v>
                </c:pt>
                <c:pt idx="1">
                  <c:v>272.19517978389587</c:v>
                </c:pt>
                <c:pt idx="2">
                  <c:v>183.49429240192407</c:v>
                </c:pt>
                <c:pt idx="3">
                  <c:v>192.48246452124064</c:v>
                </c:pt>
                <c:pt idx="4">
                  <c:v>211.00703174319358</c:v>
                </c:pt>
                <c:pt idx="5">
                  <c:v>239.6718434722403</c:v>
                </c:pt>
                <c:pt idx="6">
                  <c:v>320.90129000243786</c:v>
                </c:pt>
                <c:pt idx="7">
                  <c:v>321.9121514236928</c:v>
                </c:pt>
                <c:pt idx="8">
                  <c:v>314.3223901354676</c:v>
                </c:pt>
                <c:pt idx="9">
                  <c:v>323.635559900812</c:v>
                </c:pt>
                <c:pt idx="10">
                  <c:v>311.9230863337119</c:v>
                </c:pt>
                <c:pt idx="11">
                  <c:v>328.91029649013115</c:v>
                </c:pt>
                <c:pt idx="12">
                  <c:v>351.89689579635467</c:v>
                </c:pt>
                <c:pt idx="13">
                  <c:v>366.2773367377204</c:v>
                </c:pt>
                <c:pt idx="14">
                  <c:v>422.5989947035421</c:v>
                </c:pt>
                <c:pt idx="15">
                  <c:v>460.9734968712029</c:v>
                </c:pt>
                <c:pt idx="16">
                  <c:v>406.5457994341464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MD_Data3!$N$104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MD_Data3!$N$105:$N$121</c:f>
              <c:numCache>
                <c:ptCount val="17"/>
                <c:pt idx="0">
                  <c:v>109.49180334208623</c:v>
                </c:pt>
                <c:pt idx="1">
                  <c:v>97.0682235892544</c:v>
                </c:pt>
                <c:pt idx="2">
                  <c:v>66.909516394731</c:v>
                </c:pt>
                <c:pt idx="3">
                  <c:v>70.58772298052972</c:v>
                </c:pt>
                <c:pt idx="4">
                  <c:v>77.21040446533121</c:v>
                </c:pt>
                <c:pt idx="5">
                  <c:v>87.24124062122655</c:v>
                </c:pt>
                <c:pt idx="6">
                  <c:v>111.89234684119126</c:v>
                </c:pt>
                <c:pt idx="7">
                  <c:v>111.23883961164636</c:v>
                </c:pt>
                <c:pt idx="8">
                  <c:v>110.02503118763705</c:v>
                </c:pt>
                <c:pt idx="9">
                  <c:v>113.69308956131259</c:v>
                </c:pt>
                <c:pt idx="10">
                  <c:v>112.10439646174287</c:v>
                </c:pt>
                <c:pt idx="11">
                  <c:v>120.22842755887676</c:v>
                </c:pt>
                <c:pt idx="12">
                  <c:v>128.07439526248834</c:v>
                </c:pt>
                <c:pt idx="13">
                  <c:v>136.57974072861137</c:v>
                </c:pt>
                <c:pt idx="14">
                  <c:v>161.39629126054896</c:v>
                </c:pt>
                <c:pt idx="15">
                  <c:v>178.00317755642612</c:v>
                </c:pt>
                <c:pt idx="16">
                  <c:v>155.97412654594268</c:v>
                </c:pt>
              </c:numCache>
            </c:numRef>
          </c:yVal>
          <c:smooth val="1"/>
        </c:ser>
        <c:axId val="24907269"/>
        <c:axId val="22838830"/>
      </c:scatterChart>
      <c:valAx>
        <c:axId val="24907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838830"/>
        <c:crossesAt val="0"/>
        <c:crossBetween val="midCat"/>
        <c:dispUnits/>
        <c:majorUnit val="1"/>
      </c:valAx>
      <c:valAx>
        <c:axId val="22838830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907269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MARYLAND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MD_Data1!$J$48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MD_Data1!$J$49:$J$65</c:f>
              <c:numCache>
                <c:ptCount val="17"/>
                <c:pt idx="0">
                  <c:v>24.812362030905078</c:v>
                </c:pt>
                <c:pt idx="1">
                  <c:v>27.588757396449704</c:v>
                </c:pt>
                <c:pt idx="2">
                  <c:v>29.45351312987935</c:v>
                </c:pt>
                <c:pt idx="3">
                  <c:v>29.519071310116086</c:v>
                </c:pt>
                <c:pt idx="4">
                  <c:v>26.62686567164179</c:v>
                </c:pt>
                <c:pt idx="5">
                  <c:v>24.733697064172514</c:v>
                </c:pt>
                <c:pt idx="6">
                  <c:v>21.80872348939576</c:v>
                </c:pt>
                <c:pt idx="7">
                  <c:v>22.89348171701113</c:v>
                </c:pt>
                <c:pt idx="8">
                  <c:v>25.204061317937487</c:v>
                </c:pt>
                <c:pt idx="9">
                  <c:v>23.522662076878945</c:v>
                </c:pt>
                <c:pt idx="10">
                  <c:v>23.59073359073359</c:v>
                </c:pt>
                <c:pt idx="11">
                  <c:v>23.050786838340485</c:v>
                </c:pt>
                <c:pt idx="12">
                  <c:v>20.761650242191415</c:v>
                </c:pt>
                <c:pt idx="13">
                  <c:v>19.398097614221115</c:v>
                </c:pt>
                <c:pt idx="14">
                  <c:v>20.864538168440415</c:v>
                </c:pt>
                <c:pt idx="15">
                  <c:v>21.665875652586617</c:v>
                </c:pt>
                <c:pt idx="16">
                  <c:v>22.47978436657682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MD_Data1!$K$48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MD_Data1!$K$49:$K$65</c:f>
              <c:numCache>
                <c:ptCount val="17"/>
                <c:pt idx="0">
                  <c:v>36.423841059602644</c:v>
                </c:pt>
                <c:pt idx="1">
                  <c:v>31.23767258382643</c:v>
                </c:pt>
                <c:pt idx="2">
                  <c:v>35.98296664300923</c:v>
                </c:pt>
                <c:pt idx="3">
                  <c:v>32.106135986733</c:v>
                </c:pt>
                <c:pt idx="4">
                  <c:v>31.134328358208958</c:v>
                </c:pt>
                <c:pt idx="5">
                  <c:v>28.65679397246038</c:v>
                </c:pt>
                <c:pt idx="6">
                  <c:v>23.48939575830332</c:v>
                </c:pt>
                <c:pt idx="7">
                  <c:v>20.29014308426073</c:v>
                </c:pt>
                <c:pt idx="8">
                  <c:v>22.158072864821822</c:v>
                </c:pt>
                <c:pt idx="9">
                  <c:v>21.705871103461465</c:v>
                </c:pt>
                <c:pt idx="10">
                  <c:v>23.822393822393824</c:v>
                </c:pt>
                <c:pt idx="11">
                  <c:v>20.726037195994277</c:v>
                </c:pt>
                <c:pt idx="12">
                  <c:v>18.289627526306997</c:v>
                </c:pt>
                <c:pt idx="13">
                  <c:v>19.27335100576953</c:v>
                </c:pt>
                <c:pt idx="14">
                  <c:v>16.80462488503482</c:v>
                </c:pt>
                <c:pt idx="15">
                  <c:v>15.104413858566682</c:v>
                </c:pt>
                <c:pt idx="16">
                  <c:v>15.619946091644204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MD_Data1!$L$48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MD_Data1!$L$49:$L$65</c:f>
              <c:numCache>
                <c:ptCount val="17"/>
                <c:pt idx="0">
                  <c:v>19.492273730684325</c:v>
                </c:pt>
                <c:pt idx="1">
                  <c:v>20.16765285996055</c:v>
                </c:pt>
                <c:pt idx="2">
                  <c:v>15.010645848119234</c:v>
                </c:pt>
                <c:pt idx="3">
                  <c:v>13.366500829187396</c:v>
                </c:pt>
                <c:pt idx="4">
                  <c:v>12.029850746268657</c:v>
                </c:pt>
                <c:pt idx="5">
                  <c:v>11.977136918680177</c:v>
                </c:pt>
                <c:pt idx="6">
                  <c:v>12.505002000800319</c:v>
                </c:pt>
                <c:pt idx="7">
                  <c:v>13.43402225755167</c:v>
                </c:pt>
                <c:pt idx="8">
                  <c:v>12.462671710133387</c:v>
                </c:pt>
                <c:pt idx="9">
                  <c:v>12.373302734748517</c:v>
                </c:pt>
                <c:pt idx="10">
                  <c:v>11.428571428571429</c:v>
                </c:pt>
                <c:pt idx="11">
                  <c:v>13.519313304721031</c:v>
                </c:pt>
                <c:pt idx="12">
                  <c:v>13.395690663103391</c:v>
                </c:pt>
                <c:pt idx="13">
                  <c:v>14.29907999376267</c:v>
                </c:pt>
                <c:pt idx="14">
                  <c:v>14.11115490737091</c:v>
                </c:pt>
                <c:pt idx="15">
                  <c:v>13.751779781680115</c:v>
                </c:pt>
                <c:pt idx="16">
                  <c:v>11.88679245283019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MD_Data1!$M$48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MD_Data1!$M$49:$M$65</c:f>
              <c:numCache>
                <c:ptCount val="17"/>
                <c:pt idx="0">
                  <c:v>10.794701986754966</c:v>
                </c:pt>
                <c:pt idx="1">
                  <c:v>9.960552268244575</c:v>
                </c:pt>
                <c:pt idx="2">
                  <c:v>12.384669978708304</c:v>
                </c:pt>
                <c:pt idx="3">
                  <c:v>16.48424543946932</c:v>
                </c:pt>
                <c:pt idx="4">
                  <c:v>22.80597014925373</c:v>
                </c:pt>
                <c:pt idx="5">
                  <c:v>26.994024421927776</c:v>
                </c:pt>
                <c:pt idx="6">
                  <c:v>34.473789515806324</c:v>
                </c:pt>
                <c:pt idx="7">
                  <c:v>36.049284578696344</c:v>
                </c:pt>
                <c:pt idx="8">
                  <c:v>32.510451921162655</c:v>
                </c:pt>
                <c:pt idx="9">
                  <c:v>34.06004972270033</c:v>
                </c:pt>
                <c:pt idx="10">
                  <c:v>32.47104247104247</c:v>
                </c:pt>
                <c:pt idx="11">
                  <c:v>33.351216022889844</c:v>
                </c:pt>
                <c:pt idx="12">
                  <c:v>36.395523634541505</c:v>
                </c:pt>
                <c:pt idx="13">
                  <c:v>33.94667082488695</c:v>
                </c:pt>
                <c:pt idx="14">
                  <c:v>34.804887662593615</c:v>
                </c:pt>
                <c:pt idx="15">
                  <c:v>36.04651162790697</c:v>
                </c:pt>
                <c:pt idx="16">
                  <c:v>40.28301886792453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MD_Data1!$N$48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MD_Data1!$N$49:$N$65</c:f>
              <c:numCache>
                <c:ptCount val="17"/>
                <c:pt idx="0">
                  <c:v>8.47682119205298</c:v>
                </c:pt>
                <c:pt idx="1">
                  <c:v>11.045364891518737</c:v>
                </c:pt>
                <c:pt idx="2">
                  <c:v>7.16820440028389</c:v>
                </c:pt>
                <c:pt idx="3">
                  <c:v>8.524046434494196</c:v>
                </c:pt>
                <c:pt idx="4">
                  <c:v>7.402985074626865</c:v>
                </c:pt>
                <c:pt idx="5">
                  <c:v>7.638347622759158</c:v>
                </c:pt>
                <c:pt idx="6">
                  <c:v>7.723089235694277</c:v>
                </c:pt>
                <c:pt idx="7">
                  <c:v>7.333068362480128</c:v>
                </c:pt>
                <c:pt idx="8">
                  <c:v>7.664742185944655</c:v>
                </c:pt>
                <c:pt idx="9">
                  <c:v>8.338114362210748</c:v>
                </c:pt>
                <c:pt idx="10">
                  <c:v>8.687258687258687</c:v>
                </c:pt>
                <c:pt idx="11">
                  <c:v>9.352646638054363</c:v>
                </c:pt>
                <c:pt idx="12">
                  <c:v>11.157507933856689</c:v>
                </c:pt>
                <c:pt idx="13">
                  <c:v>13.08280056135974</c:v>
                </c:pt>
                <c:pt idx="14">
                  <c:v>13.414794376560241</c:v>
                </c:pt>
                <c:pt idx="15">
                  <c:v>13.43141907925961</c:v>
                </c:pt>
                <c:pt idx="16">
                  <c:v>9.730458221024259</c:v>
                </c:pt>
              </c:numCache>
            </c:numRef>
          </c:yVal>
          <c:smooth val="0"/>
        </c:ser>
        <c:axId val="4222879"/>
        <c:axId val="38005912"/>
      </c:scatterChart>
      <c:valAx>
        <c:axId val="4222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005912"/>
        <c:crosses val="autoZero"/>
        <c:crossBetween val="midCat"/>
        <c:dispUnits/>
        <c:majorUnit val="1"/>
      </c:valAx>
      <c:valAx>
        <c:axId val="38005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228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 MARYLAND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475"/>
          <c:w val="0.9497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MD_Data1!$J$89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MD_Data1!$J$90:$J$106</c:f>
              <c:numCache>
                <c:ptCount val="17"/>
                <c:pt idx="0">
                  <c:v>23.70848708487085</c:v>
                </c:pt>
                <c:pt idx="1">
                  <c:v>26.59764369867904</c:v>
                </c:pt>
                <c:pt idx="2">
                  <c:v>27.97711908476339</c:v>
                </c:pt>
                <c:pt idx="3">
                  <c:v>28.135593220338983</c:v>
                </c:pt>
                <c:pt idx="4">
                  <c:v>26.113272805879813</c:v>
                </c:pt>
                <c:pt idx="5">
                  <c:v>23.42076099002586</c:v>
                </c:pt>
                <c:pt idx="6">
                  <c:v>19.639008620689655</c:v>
                </c:pt>
                <c:pt idx="7">
                  <c:v>20.67156348373557</c:v>
                </c:pt>
                <c:pt idx="8">
                  <c:v>23.669724770642205</c:v>
                </c:pt>
                <c:pt idx="9">
                  <c:v>21.7098703888335</c:v>
                </c:pt>
                <c:pt idx="10">
                  <c:v>22.469635627530366</c:v>
                </c:pt>
                <c:pt idx="11">
                  <c:v>21.497301103027457</c:v>
                </c:pt>
                <c:pt idx="12">
                  <c:v>18.788919905518576</c:v>
                </c:pt>
                <c:pt idx="13">
                  <c:v>17.831179321486267</c:v>
                </c:pt>
                <c:pt idx="14">
                  <c:v>19.251245062682464</c:v>
                </c:pt>
                <c:pt idx="15">
                  <c:v>20.22853613341569</c:v>
                </c:pt>
                <c:pt idx="16">
                  <c:v>20.666552138807763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MD_Data1!$K$89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MD_Data1!$K$90:$K$106</c:f>
              <c:numCache>
                <c:ptCount val="17"/>
                <c:pt idx="0">
                  <c:v>39.11439114391143</c:v>
                </c:pt>
                <c:pt idx="1">
                  <c:v>34.737593716529815</c:v>
                </c:pt>
                <c:pt idx="2">
                  <c:v>38.68954758190328</c:v>
                </c:pt>
                <c:pt idx="3">
                  <c:v>33.8498789346247</c:v>
                </c:pt>
                <c:pt idx="4">
                  <c:v>33.3765672287073</c:v>
                </c:pt>
                <c:pt idx="5">
                  <c:v>29.811599556704838</c:v>
                </c:pt>
                <c:pt idx="6">
                  <c:v>23.545258620689655</c:v>
                </c:pt>
                <c:pt idx="7">
                  <c:v>19.832109129066108</c:v>
                </c:pt>
                <c:pt idx="8">
                  <c:v>22.14941022280472</c:v>
                </c:pt>
                <c:pt idx="9">
                  <c:v>21.660019940179463</c:v>
                </c:pt>
                <c:pt idx="10">
                  <c:v>23.203441295546558</c:v>
                </c:pt>
                <c:pt idx="11">
                  <c:v>19.97183759680826</c:v>
                </c:pt>
                <c:pt idx="12">
                  <c:v>17.479063774962423</c:v>
                </c:pt>
                <c:pt idx="13">
                  <c:v>17.932148626817447</c:v>
                </c:pt>
                <c:pt idx="14">
                  <c:v>16.245921346385025</c:v>
                </c:pt>
                <c:pt idx="15">
                  <c:v>13.912909203211859</c:v>
                </c:pt>
                <c:pt idx="16">
                  <c:v>14.035389108400617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MD_Data1!$L$89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MD_Data1!$L$90:$L$106</c:f>
              <c:numCache>
                <c:ptCount val="17"/>
                <c:pt idx="0">
                  <c:v>20.35670356703567</c:v>
                </c:pt>
                <c:pt idx="1">
                  <c:v>20.20706890396287</c:v>
                </c:pt>
                <c:pt idx="2">
                  <c:v>14.144565782631306</c:v>
                </c:pt>
                <c:pt idx="3">
                  <c:v>12.736077481840194</c:v>
                </c:pt>
                <c:pt idx="4">
                  <c:v>11.154345006485086</c:v>
                </c:pt>
                <c:pt idx="5">
                  <c:v>10.97155522718877</c:v>
                </c:pt>
                <c:pt idx="6">
                  <c:v>11.961206896551724</c:v>
                </c:pt>
                <c:pt idx="7">
                  <c:v>12.14585519412382</c:v>
                </c:pt>
                <c:pt idx="8">
                  <c:v>10.35386631716907</c:v>
                </c:pt>
                <c:pt idx="9">
                  <c:v>10.244267198404785</c:v>
                </c:pt>
                <c:pt idx="10">
                  <c:v>9.817813765182185</c:v>
                </c:pt>
                <c:pt idx="11">
                  <c:v>11.969021356489087</c:v>
                </c:pt>
                <c:pt idx="12">
                  <c:v>11.939016534249516</c:v>
                </c:pt>
                <c:pt idx="13">
                  <c:v>12.94426494345719</c:v>
                </c:pt>
                <c:pt idx="14">
                  <c:v>12.12433453546282</c:v>
                </c:pt>
                <c:pt idx="15">
                  <c:v>11.642989499691167</c:v>
                </c:pt>
                <c:pt idx="16">
                  <c:v>9.689056863081944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MD_Data1!$M$89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MD_Data1!$M$90:$M$106</c:f>
              <c:numCache>
                <c:ptCount val="17"/>
                <c:pt idx="0">
                  <c:v>9.378843788437885</c:v>
                </c:pt>
                <c:pt idx="1">
                  <c:v>8.389860764012852</c:v>
                </c:pt>
                <c:pt idx="2">
                  <c:v>12.272490899635985</c:v>
                </c:pt>
                <c:pt idx="3">
                  <c:v>17.336561743341406</c:v>
                </c:pt>
                <c:pt idx="4">
                  <c:v>22.7410289667099</c:v>
                </c:pt>
                <c:pt idx="5">
                  <c:v>28.444772811230145</c:v>
                </c:pt>
                <c:pt idx="6">
                  <c:v>37.52693965517241</c:v>
                </c:pt>
                <c:pt idx="7">
                  <c:v>40.45120671563483</c:v>
                </c:pt>
                <c:pt idx="8">
                  <c:v>36.74967234600262</c:v>
                </c:pt>
                <c:pt idx="9">
                  <c:v>38.983050847457626</c:v>
                </c:pt>
                <c:pt idx="10">
                  <c:v>36.46255060728745</c:v>
                </c:pt>
                <c:pt idx="11">
                  <c:v>38.08965031682703</c:v>
                </c:pt>
                <c:pt idx="12">
                  <c:v>41.743611767232125</c:v>
                </c:pt>
                <c:pt idx="13">
                  <c:v>38.99434571890145</c:v>
                </c:pt>
                <c:pt idx="14">
                  <c:v>40.048085179460756</c:v>
                </c:pt>
                <c:pt idx="15">
                  <c:v>41.70784434836319</c:v>
                </c:pt>
                <c:pt idx="16">
                  <c:v>46.76172478955506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MD_Data1!$N$89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MD_Data1!$N$90:$N$106</c:f>
              <c:numCache>
                <c:ptCount val="17"/>
                <c:pt idx="0">
                  <c:v>7.441574415744158</c:v>
                </c:pt>
                <c:pt idx="1">
                  <c:v>10.067832916815425</c:v>
                </c:pt>
                <c:pt idx="2">
                  <c:v>6.916276651066043</c:v>
                </c:pt>
                <c:pt idx="3">
                  <c:v>7.941888619854722</c:v>
                </c:pt>
                <c:pt idx="4">
                  <c:v>6.614785992217899</c:v>
                </c:pt>
                <c:pt idx="5">
                  <c:v>7.351311414850388</c:v>
                </c:pt>
                <c:pt idx="6">
                  <c:v>7.327586206896551</c:v>
                </c:pt>
                <c:pt idx="7">
                  <c:v>6.8992654774396645</c:v>
                </c:pt>
                <c:pt idx="8">
                  <c:v>7.077326343381389</c:v>
                </c:pt>
                <c:pt idx="9">
                  <c:v>7.4027916251246255</c:v>
                </c:pt>
                <c:pt idx="10">
                  <c:v>8.04655870445344</c:v>
                </c:pt>
                <c:pt idx="11">
                  <c:v>8.472189626848158</c:v>
                </c:pt>
                <c:pt idx="12">
                  <c:v>10.049388018037362</c:v>
                </c:pt>
                <c:pt idx="13">
                  <c:v>12.298061389337642</c:v>
                </c:pt>
                <c:pt idx="14">
                  <c:v>12.330413876008931</c:v>
                </c:pt>
                <c:pt idx="15">
                  <c:v>12.507720815318097</c:v>
                </c:pt>
                <c:pt idx="16">
                  <c:v>8.847277100154614</c:v>
                </c:pt>
              </c:numCache>
            </c:numRef>
          </c:yVal>
          <c:smooth val="0"/>
        </c:ser>
        <c:axId val="6508889"/>
        <c:axId val="58580002"/>
      </c:scatterChart>
      <c:valAx>
        <c:axId val="650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8580002"/>
        <c:crosses val="autoZero"/>
        <c:crossBetween val="midCat"/>
        <c:dispUnits/>
        <c:majorUnit val="1"/>
      </c:valAx>
      <c:valAx>
        <c:axId val="58580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088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MARYLAND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6475"/>
          <c:w val="0.95125"/>
          <c:h val="0.87925"/>
        </c:manualLayout>
      </c:layout>
      <c:scatterChart>
        <c:scatterStyle val="line"/>
        <c:varyColors val="0"/>
        <c:ser>
          <c:idx val="0"/>
          <c:order val="0"/>
          <c:tx>
            <c:strRef>
              <c:f>MD_Data1!$B$89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MD_Data1!$B$90:$B$106</c:f>
              <c:numCache>
                <c:ptCount val="17"/>
                <c:pt idx="0">
                  <c:v>27.62128325508607</c:v>
                </c:pt>
                <c:pt idx="1">
                  <c:v>29.68874700718276</c:v>
                </c:pt>
                <c:pt idx="2">
                  <c:v>32.625698324022345</c:v>
                </c:pt>
                <c:pt idx="3">
                  <c:v>32.526315789473685</c:v>
                </c:pt>
                <c:pt idx="4">
                  <c:v>27.659574468085108</c:v>
                </c:pt>
                <c:pt idx="5">
                  <c:v>27.870289219982467</c:v>
                </c:pt>
                <c:pt idx="6">
                  <c:v>28.115264797507788</c:v>
                </c:pt>
                <c:pt idx="7">
                  <c:v>29.6875</c:v>
                </c:pt>
                <c:pt idx="8">
                  <c:v>29.933665008291875</c:v>
                </c:pt>
                <c:pt idx="9">
                  <c:v>29.547325102880656</c:v>
                </c:pt>
                <c:pt idx="10">
                  <c:v>27.19869706840391</c:v>
                </c:pt>
                <c:pt idx="11">
                  <c:v>28.087349397590362</c:v>
                </c:pt>
                <c:pt idx="12">
                  <c:v>27.614747930775017</c:v>
                </c:pt>
                <c:pt idx="13">
                  <c:v>24.691358024691358</c:v>
                </c:pt>
                <c:pt idx="14">
                  <c:v>26.12359550561798</c:v>
                </c:pt>
                <c:pt idx="15">
                  <c:v>26.39958911145352</c:v>
                </c:pt>
                <c:pt idx="16">
                  <c:v>29.117094552285533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MD_Data1!$C$89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MD_Data1!$C$90:$C$106</c:f>
              <c:numCache>
                <c:ptCount val="17"/>
                <c:pt idx="0">
                  <c:v>29.577464788732392</c:v>
                </c:pt>
                <c:pt idx="1">
                  <c:v>23.463687150837988</c:v>
                </c:pt>
                <c:pt idx="2">
                  <c:v>30.16759776536313</c:v>
                </c:pt>
                <c:pt idx="3">
                  <c:v>28.315789473684212</c:v>
                </c:pt>
                <c:pt idx="4">
                  <c:v>26.11218568665377</c:v>
                </c:pt>
                <c:pt idx="5">
                  <c:v>25.854513584574935</c:v>
                </c:pt>
                <c:pt idx="6">
                  <c:v>23.286604361370717</c:v>
                </c:pt>
                <c:pt idx="7">
                  <c:v>21.792763157894736</c:v>
                </c:pt>
                <c:pt idx="8">
                  <c:v>22.22222222222222</c:v>
                </c:pt>
                <c:pt idx="9">
                  <c:v>21.89300411522634</c:v>
                </c:pt>
                <c:pt idx="10">
                  <c:v>25.814332247557005</c:v>
                </c:pt>
                <c:pt idx="11">
                  <c:v>23.19277108433735</c:v>
                </c:pt>
                <c:pt idx="12">
                  <c:v>21.143717080511664</c:v>
                </c:pt>
                <c:pt idx="13">
                  <c:v>23.868312757201647</c:v>
                </c:pt>
                <c:pt idx="14">
                  <c:v>18.53932584269663</c:v>
                </c:pt>
                <c:pt idx="15">
                  <c:v>19.054956343091938</c:v>
                </c:pt>
                <c:pt idx="16">
                  <c:v>21.415153412648717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MD_Data1!$D$89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MD_Data1!$D$90:$D$106</c:f>
              <c:numCache>
                <c:ptCount val="17"/>
                <c:pt idx="0">
                  <c:v>17.29264475743349</c:v>
                </c:pt>
                <c:pt idx="1">
                  <c:v>20.11173184357542</c:v>
                </c:pt>
                <c:pt idx="2">
                  <c:v>16.87150837988827</c:v>
                </c:pt>
                <c:pt idx="3">
                  <c:v>14.736842105263156</c:v>
                </c:pt>
                <c:pt idx="4">
                  <c:v>14.02321083172147</c:v>
                </c:pt>
                <c:pt idx="5">
                  <c:v>14.37335670464505</c:v>
                </c:pt>
                <c:pt idx="6">
                  <c:v>14.09657320872274</c:v>
                </c:pt>
                <c:pt idx="7">
                  <c:v>17.516447368421055</c:v>
                </c:pt>
                <c:pt idx="8">
                  <c:v>19.154228855721392</c:v>
                </c:pt>
                <c:pt idx="9">
                  <c:v>19.34156378600823</c:v>
                </c:pt>
                <c:pt idx="10">
                  <c:v>16.612377850162865</c:v>
                </c:pt>
                <c:pt idx="11">
                  <c:v>18.373493975903614</c:v>
                </c:pt>
                <c:pt idx="12">
                  <c:v>18.510158013544018</c:v>
                </c:pt>
                <c:pt idx="13">
                  <c:v>18.930041152263374</c:v>
                </c:pt>
                <c:pt idx="14">
                  <c:v>20.674157303370784</c:v>
                </c:pt>
                <c:pt idx="15">
                  <c:v>20.749871597329225</c:v>
                </c:pt>
                <c:pt idx="16">
                  <c:v>19.849718221665626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MD_Data1!$E$89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MD_Data1!$E$90:$E$106</c:f>
              <c:numCache>
                <c:ptCount val="17"/>
                <c:pt idx="0">
                  <c:v>14.397496087636933</c:v>
                </c:pt>
                <c:pt idx="1">
                  <c:v>13.487629688747008</c:v>
                </c:pt>
                <c:pt idx="2">
                  <c:v>12.625698324022347</c:v>
                </c:pt>
                <c:pt idx="3">
                  <c:v>14.631578947368421</c:v>
                </c:pt>
                <c:pt idx="4">
                  <c:v>23.017408123791103</c:v>
                </c:pt>
                <c:pt idx="5">
                  <c:v>23.57581069237511</c:v>
                </c:pt>
                <c:pt idx="6">
                  <c:v>25.623052959501557</c:v>
                </c:pt>
                <c:pt idx="7">
                  <c:v>22.286184210526315</c:v>
                </c:pt>
                <c:pt idx="8">
                  <c:v>19.154228855721392</c:v>
                </c:pt>
                <c:pt idx="9">
                  <c:v>17.77777777777778</c:v>
                </c:pt>
                <c:pt idx="10">
                  <c:v>19.62540716612378</c:v>
                </c:pt>
                <c:pt idx="11">
                  <c:v>18.147590361445783</c:v>
                </c:pt>
                <c:pt idx="12">
                  <c:v>17.682468021068473</c:v>
                </c:pt>
                <c:pt idx="13">
                  <c:v>16.872427983539097</c:v>
                </c:pt>
                <c:pt idx="14">
                  <c:v>17.696629213483146</c:v>
                </c:pt>
                <c:pt idx="15">
                  <c:v>17.257318952234208</c:v>
                </c:pt>
                <c:pt idx="16">
                  <c:v>16.656230432060113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MD_Data1!$F$89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MD_Data1!$F$90:$F$106</c:f>
              <c:numCache>
                <c:ptCount val="17"/>
                <c:pt idx="0">
                  <c:v>11.11111111111111</c:v>
                </c:pt>
                <c:pt idx="1">
                  <c:v>13.248204309656824</c:v>
                </c:pt>
                <c:pt idx="2">
                  <c:v>7.709497206703911</c:v>
                </c:pt>
                <c:pt idx="3">
                  <c:v>9.789473684210526</c:v>
                </c:pt>
                <c:pt idx="4">
                  <c:v>9.18762088974855</c:v>
                </c:pt>
                <c:pt idx="5">
                  <c:v>8.326029798422436</c:v>
                </c:pt>
                <c:pt idx="6">
                  <c:v>8.878504672897195</c:v>
                </c:pt>
                <c:pt idx="7">
                  <c:v>8.717105263157894</c:v>
                </c:pt>
                <c:pt idx="8">
                  <c:v>9.535655058043117</c:v>
                </c:pt>
                <c:pt idx="9">
                  <c:v>11.440329218106996</c:v>
                </c:pt>
                <c:pt idx="10">
                  <c:v>10.749185667752444</c:v>
                </c:pt>
                <c:pt idx="11">
                  <c:v>12.198795180722891</c:v>
                </c:pt>
                <c:pt idx="12">
                  <c:v>15.04890895410083</c:v>
                </c:pt>
                <c:pt idx="13">
                  <c:v>15.637860082304528</c:v>
                </c:pt>
                <c:pt idx="14">
                  <c:v>16.96629213483146</c:v>
                </c:pt>
                <c:pt idx="15">
                  <c:v>16.538263995891114</c:v>
                </c:pt>
                <c:pt idx="16">
                  <c:v>12.961803381340012</c:v>
                </c:pt>
              </c:numCache>
            </c:numRef>
          </c:yVal>
          <c:smooth val="0"/>
        </c:ser>
        <c:axId val="57457971"/>
        <c:axId val="47359692"/>
      </c:scatterChart>
      <c:valAx>
        <c:axId val="57457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7359692"/>
        <c:crosses val="autoZero"/>
        <c:crossBetween val="midCat"/>
        <c:dispUnits/>
        <c:majorUnit val="1"/>
      </c:valAx>
      <c:valAx>
        <c:axId val="47359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4579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MARYLAND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675"/>
          <c:w val="0.9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MD_Data1!$J$109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MD_Data1!$J$110:$J$126</c:f>
              <c:numCache>
                <c:ptCount val="17"/>
                <c:pt idx="0">
                  <c:v>86.10530317430147</c:v>
                </c:pt>
                <c:pt idx="1">
                  <c:v>83.42245989304813</c:v>
                </c:pt>
                <c:pt idx="2">
                  <c:v>82.83362727807172</c:v>
                </c:pt>
                <c:pt idx="3">
                  <c:v>80.14354066985646</c:v>
                </c:pt>
                <c:pt idx="4">
                  <c:v>82.26915520628684</c:v>
                </c:pt>
                <c:pt idx="5">
                  <c:v>80.4052642573637</c:v>
                </c:pt>
                <c:pt idx="6">
                  <c:v>79.8785360396356</c:v>
                </c:pt>
                <c:pt idx="7">
                  <c:v>76.61388550548112</c:v>
                </c:pt>
                <c:pt idx="8">
                  <c:v>74.61378490790256</c:v>
                </c:pt>
                <c:pt idx="9">
                  <c:v>73.81422924901186</c:v>
                </c:pt>
                <c:pt idx="10">
                  <c:v>75.57630580682813</c:v>
                </c:pt>
                <c:pt idx="11">
                  <c:v>74.81937382927481</c:v>
                </c:pt>
                <c:pt idx="12">
                  <c:v>74.42814520139234</c:v>
                </c:pt>
                <c:pt idx="13">
                  <c:v>77.56410256410257</c:v>
                </c:pt>
                <c:pt idx="14">
                  <c:v>93.96296296296296</c:v>
                </c:pt>
                <c:pt idx="15">
                  <c:v>99.6570888021757</c:v>
                </c:pt>
                <c:pt idx="16">
                  <c:v>99.75799946222102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MD_Data1!$K$109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MD_Data1!$K$110:$K$126</c:f>
              <c:numCache>
                <c:ptCount val="17"/>
                <c:pt idx="0">
                  <c:v>13.894696825698535</c:v>
                </c:pt>
                <c:pt idx="1">
                  <c:v>16.577540106951872</c:v>
                </c:pt>
                <c:pt idx="2">
                  <c:v>17.166372721928276</c:v>
                </c:pt>
                <c:pt idx="3">
                  <c:v>19.85645933014354</c:v>
                </c:pt>
                <c:pt idx="4">
                  <c:v>17.730844793713164</c:v>
                </c:pt>
                <c:pt idx="5">
                  <c:v>19.594735742636306</c:v>
                </c:pt>
                <c:pt idx="6">
                  <c:v>20.12146396036439</c:v>
                </c:pt>
                <c:pt idx="7">
                  <c:v>23.38611449451888</c:v>
                </c:pt>
                <c:pt idx="8">
                  <c:v>25.386215092097448</c:v>
                </c:pt>
                <c:pt idx="9">
                  <c:v>26.18577075098814</c:v>
                </c:pt>
                <c:pt idx="10">
                  <c:v>24.423694193171873</c:v>
                </c:pt>
                <c:pt idx="11">
                  <c:v>25.18062617072518</c:v>
                </c:pt>
                <c:pt idx="12">
                  <c:v>25.571854798607657</c:v>
                </c:pt>
                <c:pt idx="13">
                  <c:v>22.435897435897438</c:v>
                </c:pt>
                <c:pt idx="14">
                  <c:v>6.037037037037037</c:v>
                </c:pt>
                <c:pt idx="15">
                  <c:v>0.3429111978242876</c:v>
                </c:pt>
                <c:pt idx="16">
                  <c:v>0.24200053777897285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MD_Data1!$L$109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MD_Data1!$L$110:$L$126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23584045"/>
        <c:axId val="10929814"/>
      </c:scatterChart>
      <c:valAx>
        <c:axId val="23584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0929814"/>
        <c:crosses val="autoZero"/>
        <c:crossBetween val="midCat"/>
        <c:dispUnits/>
        <c:majorUnit val="1"/>
      </c:valAx>
      <c:valAx>
        <c:axId val="10929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5840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3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MARYLAND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MD_Data1!$B$109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MD_Data1!$B$110:$B$126</c:f>
              <c:numCache>
                <c:ptCount val="17"/>
                <c:pt idx="0">
                  <c:v>4530</c:v>
                </c:pt>
                <c:pt idx="1">
                  <c:v>4056</c:v>
                </c:pt>
                <c:pt idx="2">
                  <c:v>2818</c:v>
                </c:pt>
                <c:pt idx="3">
                  <c:v>3015</c:v>
                </c:pt>
                <c:pt idx="4">
                  <c:v>3350</c:v>
                </c:pt>
                <c:pt idx="5">
                  <c:v>3849</c:v>
                </c:pt>
                <c:pt idx="6">
                  <c:v>4998</c:v>
                </c:pt>
                <c:pt idx="7">
                  <c:v>5032</c:v>
                </c:pt>
                <c:pt idx="8">
                  <c:v>5023</c:v>
                </c:pt>
                <c:pt idx="9">
                  <c:v>5229</c:v>
                </c:pt>
                <c:pt idx="10">
                  <c:v>5180</c:v>
                </c:pt>
                <c:pt idx="11">
                  <c:v>5592</c:v>
                </c:pt>
                <c:pt idx="12">
                  <c:v>5987</c:v>
                </c:pt>
                <c:pt idx="13">
                  <c:v>6413</c:v>
                </c:pt>
                <c:pt idx="14">
                  <c:v>7611</c:v>
                </c:pt>
                <c:pt idx="15">
                  <c:v>8428</c:v>
                </c:pt>
                <c:pt idx="16">
                  <c:v>7420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MD_Data1!$F$109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MD_Data1!$F$110:$F$126</c:f>
              <c:numCache>
                <c:ptCount val="17"/>
                <c:pt idx="0">
                  <c:v>731</c:v>
                </c:pt>
                <c:pt idx="1">
                  <c:v>806</c:v>
                </c:pt>
                <c:pt idx="2">
                  <c:v>584</c:v>
                </c:pt>
                <c:pt idx="3">
                  <c:v>747</c:v>
                </c:pt>
                <c:pt idx="4">
                  <c:v>722</c:v>
                </c:pt>
                <c:pt idx="5">
                  <c:v>938</c:v>
                </c:pt>
                <c:pt idx="6">
                  <c:v>1259</c:v>
                </c:pt>
                <c:pt idx="7">
                  <c:v>1536</c:v>
                </c:pt>
                <c:pt idx="8">
                  <c:v>1709</c:v>
                </c:pt>
                <c:pt idx="9">
                  <c:v>1855</c:v>
                </c:pt>
                <c:pt idx="10">
                  <c:v>1674</c:v>
                </c:pt>
                <c:pt idx="11">
                  <c:v>1882</c:v>
                </c:pt>
                <c:pt idx="12">
                  <c:v>2057</c:v>
                </c:pt>
                <c:pt idx="13">
                  <c:v>1855</c:v>
                </c:pt>
                <c:pt idx="14">
                  <c:v>489</c:v>
                </c:pt>
                <c:pt idx="15">
                  <c:v>29</c:v>
                </c:pt>
                <c:pt idx="16">
                  <c:v>18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MD_Data1!$E$109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MD_Data1!$E$110:$E$126</c:f>
              <c:numCache>
                <c:ptCount val="17"/>
              </c:numCache>
            </c:numRef>
          </c:yVal>
          <c:smooth val="0"/>
        </c:ser>
        <c:ser>
          <c:idx val="3"/>
          <c:order val="3"/>
          <c:tx>
            <c:strRef>
              <c:f>MD_Data1!$G$109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MD_Data1!$G$110:$G$126</c:f>
              <c:numCache>
                <c:ptCount val="17"/>
                <c:pt idx="0">
                  <c:v>5261</c:v>
                </c:pt>
                <c:pt idx="1">
                  <c:v>4862</c:v>
                </c:pt>
                <c:pt idx="2">
                  <c:v>3402</c:v>
                </c:pt>
                <c:pt idx="3">
                  <c:v>3762</c:v>
                </c:pt>
                <c:pt idx="4">
                  <c:v>4072</c:v>
                </c:pt>
                <c:pt idx="5">
                  <c:v>4787</c:v>
                </c:pt>
                <c:pt idx="6">
                  <c:v>6257</c:v>
                </c:pt>
                <c:pt idx="7">
                  <c:v>6568</c:v>
                </c:pt>
                <c:pt idx="8">
                  <c:v>6732</c:v>
                </c:pt>
                <c:pt idx="9">
                  <c:v>7084</c:v>
                </c:pt>
                <c:pt idx="10">
                  <c:v>6854</c:v>
                </c:pt>
                <c:pt idx="11">
                  <c:v>7474</c:v>
                </c:pt>
                <c:pt idx="12">
                  <c:v>8044</c:v>
                </c:pt>
                <c:pt idx="13">
                  <c:v>8268</c:v>
                </c:pt>
                <c:pt idx="14">
                  <c:v>8100</c:v>
                </c:pt>
                <c:pt idx="15">
                  <c:v>8457</c:v>
                </c:pt>
                <c:pt idx="16">
                  <c:v>7438</c:v>
                </c:pt>
              </c:numCache>
            </c:numRef>
          </c:yVal>
          <c:smooth val="0"/>
        </c:ser>
        <c:axId val="31259463"/>
        <c:axId val="12899712"/>
      </c:scatterChart>
      <c:valAx>
        <c:axId val="3125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2899712"/>
        <c:crosses val="autoZero"/>
        <c:crossBetween val="midCat"/>
        <c:dispUnits/>
        <c:majorUnit val="1"/>
      </c:valAx>
      <c:valAx>
        <c:axId val="12899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259463"/>
        <c:crosses val="autoZero"/>
        <c:crossBetween val="midCat"/>
        <c:dispUnits/>
        <c:majorUnit val="1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MARYLAND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75"/>
          <c:w val="0.9535"/>
          <c:h val="0.862"/>
        </c:manualLayout>
      </c:layout>
      <c:scatterChart>
        <c:scatterStyle val="line"/>
        <c:varyColors val="0"/>
        <c:ser>
          <c:idx val="0"/>
          <c:order val="0"/>
          <c:tx>
            <c:strRef>
              <c:f>MD_Data2!$AC$110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MD_Data2!$AC$111:$AC$127</c:f>
              <c:numCache>
                <c:ptCount val="17"/>
                <c:pt idx="0">
                  <c:v>0.20367118174494156</c:v>
                </c:pt>
                <c:pt idx="1">
                  <c:v>0.21137396744149076</c:v>
                </c:pt>
                <c:pt idx="2">
                  <c:v>0.21866789332179187</c:v>
                </c:pt>
                <c:pt idx="3">
                  <c:v>0.22592108474213637</c:v>
                </c:pt>
                <c:pt idx="4">
                  <c:v>0.23420865706863103</c:v>
                </c:pt>
                <c:pt idx="5">
                  <c:v>0.2422112716907579</c:v>
                </c:pt>
                <c:pt idx="6">
                  <c:v>0.24910609707057071</c:v>
                </c:pt>
                <c:pt idx="7">
                  <c:v>0.25457374999244387</c:v>
                </c:pt>
                <c:pt idx="8">
                  <c:v>0.2562716013587646</c:v>
                </c:pt>
                <c:pt idx="9">
                  <c:v>0.25541835923994577</c:v>
                </c:pt>
                <c:pt idx="10">
                  <c:v>0.2580878032673317</c:v>
                </c:pt>
                <c:pt idx="11">
                  <c:v>0.26158324759984686</c:v>
                </c:pt>
                <c:pt idx="12">
                  <c:v>0.2641903795049416</c:v>
                </c:pt>
                <c:pt idx="13">
                  <c:v>0.2621638862424666</c:v>
                </c:pt>
                <c:pt idx="14">
                  <c:v>0.26322847784195846</c:v>
                </c:pt>
                <c:pt idx="15">
                  <c:v>0.2631152155369359</c:v>
                </c:pt>
                <c:pt idx="16">
                  <c:v>0.2608073193114594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MD_Data2!$AD$110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MD_Data2!$AD$111:$AD$127</c:f>
              <c:numCache>
                <c:ptCount val="17"/>
                <c:pt idx="0">
                  <c:v>2.0164722111132365</c:v>
                </c:pt>
                <c:pt idx="1">
                  <c:v>2.1420542104241935</c:v>
                </c:pt>
                <c:pt idx="2">
                  <c:v>2.2679599418547345</c:v>
                </c:pt>
                <c:pt idx="3">
                  <c:v>2.392641796849318</c:v>
                </c:pt>
                <c:pt idx="4">
                  <c:v>2.5158429792269867</c:v>
                </c:pt>
                <c:pt idx="5">
                  <c:v>2.6445082641017432</c:v>
                </c:pt>
                <c:pt idx="6">
                  <c:v>2.7698880312939536</c:v>
                </c:pt>
                <c:pt idx="7">
                  <c:v>2.8949660766355994</c:v>
                </c:pt>
                <c:pt idx="8">
                  <c:v>3.016303362975312</c:v>
                </c:pt>
                <c:pt idx="9">
                  <c:v>3.117829617066238</c:v>
                </c:pt>
                <c:pt idx="10">
                  <c:v>3.2660368104912005</c:v>
                </c:pt>
                <c:pt idx="11">
                  <c:v>3.3846356900163297</c:v>
                </c:pt>
                <c:pt idx="12">
                  <c:v>3.4751226697719786</c:v>
                </c:pt>
                <c:pt idx="13">
                  <c:v>3.598494960196886</c:v>
                </c:pt>
                <c:pt idx="14">
                  <c:v>3.7354057029040746</c:v>
                </c:pt>
                <c:pt idx="15">
                  <c:v>3.8240983752274826</c:v>
                </c:pt>
                <c:pt idx="16">
                  <c:v>3.9266699847669035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MD_Data2!$AE$110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MD_Data2!$AE$111:$AE$127</c:f>
              <c:numCache>
                <c:ptCount val="17"/>
                <c:pt idx="0">
                  <c:v>1.8609077683689494</c:v>
                </c:pt>
                <c:pt idx="1">
                  <c:v>1.9717546467566915</c:v>
                </c:pt>
                <c:pt idx="2">
                  <c:v>2.0776848848367977</c:v>
                </c:pt>
                <c:pt idx="3">
                  <c:v>2.188338888313147</c:v>
                </c:pt>
                <c:pt idx="4">
                  <c:v>2.3025078702913775</c:v>
                </c:pt>
                <c:pt idx="5">
                  <c:v>2.4194935203869026</c:v>
                </c:pt>
                <c:pt idx="6">
                  <c:v>2.5295607241592086</c:v>
                </c:pt>
                <c:pt idx="7">
                  <c:v>2.6332843557312238</c:v>
                </c:pt>
                <c:pt idx="8">
                  <c:v>2.7541629463182553</c:v>
                </c:pt>
                <c:pt idx="9">
                  <c:v>2.849642379621197</c:v>
                </c:pt>
                <c:pt idx="10">
                  <c:v>2.986967739429245</c:v>
                </c:pt>
                <c:pt idx="11">
                  <c:v>3.1086905372495868</c:v>
                </c:pt>
                <c:pt idx="12">
                  <c:v>3.2238312780548006</c:v>
                </c:pt>
                <c:pt idx="13">
                  <c:v>3.3353621472365225</c:v>
                </c:pt>
                <c:pt idx="14">
                  <c:v>3.5049089774537716</c:v>
                </c:pt>
                <c:pt idx="15">
                  <c:v>3.673574172058404</c:v>
                </c:pt>
                <c:pt idx="16">
                  <c:v>3.850929899524986</c:v>
                </c:pt>
              </c:numCache>
            </c:numRef>
          </c:yVal>
          <c:smooth val="0"/>
        </c:ser>
        <c:axId val="52649617"/>
        <c:axId val="4084506"/>
      </c:scatterChart>
      <c:valAx>
        <c:axId val="52649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084506"/>
        <c:crosses val="autoZero"/>
        <c:crossBetween val="midCat"/>
        <c:dispUnits/>
        <c:majorUnit val="1"/>
      </c:valAx>
      <c:valAx>
        <c:axId val="4084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6496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25"/>
          <c:y val="0.9495"/>
          <c:w val="0.44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MARYLAND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MD_Data2!$K$3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MD_Data2!$K$4:$K$20</c:f>
              <c:numCache>
                <c:ptCount val="17"/>
                <c:pt idx="0">
                  <c:v>1519</c:v>
                </c:pt>
                <c:pt idx="1">
                  <c:v>1517</c:v>
                </c:pt>
                <c:pt idx="2">
                  <c:v>1069</c:v>
                </c:pt>
                <c:pt idx="3">
                  <c:v>1175</c:v>
                </c:pt>
                <c:pt idx="4">
                  <c:v>1242</c:v>
                </c:pt>
                <c:pt idx="5">
                  <c:v>1394</c:v>
                </c:pt>
                <c:pt idx="6">
                  <c:v>1651</c:v>
                </c:pt>
                <c:pt idx="7">
                  <c:v>1584</c:v>
                </c:pt>
                <c:pt idx="8">
                  <c:v>1568</c:v>
                </c:pt>
                <c:pt idx="9">
                  <c:v>1653</c:v>
                </c:pt>
                <c:pt idx="10">
                  <c:v>1595</c:v>
                </c:pt>
                <c:pt idx="11">
                  <c:v>1744</c:v>
                </c:pt>
                <c:pt idx="12">
                  <c:v>1792</c:v>
                </c:pt>
                <c:pt idx="13">
                  <c:v>1904</c:v>
                </c:pt>
                <c:pt idx="14">
                  <c:v>1892</c:v>
                </c:pt>
                <c:pt idx="15">
                  <c:v>1954</c:v>
                </c:pt>
                <c:pt idx="16">
                  <c:v>1597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MD_Data2!$L$3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MD_Data2!$L$4:$L$20</c:f>
              <c:numCache>
                <c:ptCount val="17"/>
                <c:pt idx="0">
                  <c:v>3742</c:v>
                </c:pt>
                <c:pt idx="1">
                  <c:v>3342</c:v>
                </c:pt>
                <c:pt idx="2">
                  <c:v>2332</c:v>
                </c:pt>
                <c:pt idx="3">
                  <c:v>2587</c:v>
                </c:pt>
                <c:pt idx="4">
                  <c:v>2827</c:v>
                </c:pt>
                <c:pt idx="5">
                  <c:v>3392</c:v>
                </c:pt>
                <c:pt idx="6">
                  <c:v>4603</c:v>
                </c:pt>
                <c:pt idx="7">
                  <c:v>4980</c:v>
                </c:pt>
                <c:pt idx="8">
                  <c:v>5162</c:v>
                </c:pt>
                <c:pt idx="9">
                  <c:v>5429</c:v>
                </c:pt>
                <c:pt idx="10">
                  <c:v>5259</c:v>
                </c:pt>
                <c:pt idx="11">
                  <c:v>5727</c:v>
                </c:pt>
                <c:pt idx="12">
                  <c:v>6251</c:v>
                </c:pt>
                <c:pt idx="13">
                  <c:v>6360</c:v>
                </c:pt>
                <c:pt idx="14">
                  <c:v>6199</c:v>
                </c:pt>
                <c:pt idx="15">
                  <c:v>6498</c:v>
                </c:pt>
                <c:pt idx="16">
                  <c:v>5839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MD_Data2!$M$3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MD_Data2!$M$4:$M$20</c:f>
              <c:numCache>
                <c:ptCount val="17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4</c:v>
                </c:pt>
                <c:pt idx="14">
                  <c:v>9</c:v>
                </c:pt>
                <c:pt idx="15">
                  <c:v>5</c:v>
                </c:pt>
                <c:pt idx="16">
                  <c:v>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MD_Data2!$N$3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MD_Data2!$N$4:$N$20</c:f>
              <c:numCache>
                <c:ptCount val="17"/>
                <c:pt idx="0">
                  <c:v>5261</c:v>
                </c:pt>
                <c:pt idx="1">
                  <c:v>4862</c:v>
                </c:pt>
                <c:pt idx="2">
                  <c:v>3402</c:v>
                </c:pt>
                <c:pt idx="3">
                  <c:v>3762</c:v>
                </c:pt>
                <c:pt idx="4">
                  <c:v>4072</c:v>
                </c:pt>
                <c:pt idx="5">
                  <c:v>4787</c:v>
                </c:pt>
                <c:pt idx="6">
                  <c:v>6257</c:v>
                </c:pt>
                <c:pt idx="7">
                  <c:v>6568</c:v>
                </c:pt>
                <c:pt idx="8">
                  <c:v>6732</c:v>
                </c:pt>
                <c:pt idx="9">
                  <c:v>7084</c:v>
                </c:pt>
                <c:pt idx="10">
                  <c:v>6854</c:v>
                </c:pt>
                <c:pt idx="11">
                  <c:v>7474</c:v>
                </c:pt>
                <c:pt idx="12">
                  <c:v>8044</c:v>
                </c:pt>
                <c:pt idx="13">
                  <c:v>8268</c:v>
                </c:pt>
                <c:pt idx="14">
                  <c:v>8100</c:v>
                </c:pt>
                <c:pt idx="15">
                  <c:v>8457</c:v>
                </c:pt>
                <c:pt idx="16">
                  <c:v>7438</c:v>
                </c:pt>
              </c:numCache>
            </c:numRef>
          </c:yVal>
          <c:smooth val="0"/>
        </c:ser>
        <c:axId val="48988545"/>
        <c:axId val="38243722"/>
      </c:scatterChart>
      <c:valAx>
        <c:axId val="48988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243722"/>
        <c:crosses val="autoZero"/>
        <c:crossBetween val="midCat"/>
        <c:dispUnits/>
        <c:majorUnit val="1"/>
      </c:valAx>
      <c:valAx>
        <c:axId val="38243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988545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MARYLAND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MD_Data2!$K$3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MD_Data2!$K$4:$K$20</c:f>
              <c:numCache>
                <c:ptCount val="17"/>
                <c:pt idx="0">
                  <c:v>1519</c:v>
                </c:pt>
                <c:pt idx="1">
                  <c:v>1517</c:v>
                </c:pt>
                <c:pt idx="2">
                  <c:v>1069</c:v>
                </c:pt>
                <c:pt idx="3">
                  <c:v>1175</c:v>
                </c:pt>
                <c:pt idx="4">
                  <c:v>1242</c:v>
                </c:pt>
                <c:pt idx="5">
                  <c:v>1394</c:v>
                </c:pt>
                <c:pt idx="6">
                  <c:v>1651</c:v>
                </c:pt>
                <c:pt idx="7">
                  <c:v>1584</c:v>
                </c:pt>
                <c:pt idx="8">
                  <c:v>1568</c:v>
                </c:pt>
                <c:pt idx="9">
                  <c:v>1653</c:v>
                </c:pt>
                <c:pt idx="10">
                  <c:v>1595</c:v>
                </c:pt>
                <c:pt idx="11">
                  <c:v>1744</c:v>
                </c:pt>
                <c:pt idx="12">
                  <c:v>1792</c:v>
                </c:pt>
                <c:pt idx="13">
                  <c:v>1904</c:v>
                </c:pt>
                <c:pt idx="14">
                  <c:v>1892</c:v>
                </c:pt>
                <c:pt idx="15">
                  <c:v>1954</c:v>
                </c:pt>
                <c:pt idx="16">
                  <c:v>1597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MD_Data2!$L$3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MD_Data2!$L$4:$L$20</c:f>
              <c:numCache>
                <c:ptCount val="17"/>
                <c:pt idx="0">
                  <c:v>3742</c:v>
                </c:pt>
                <c:pt idx="1">
                  <c:v>3342</c:v>
                </c:pt>
                <c:pt idx="2">
                  <c:v>2332</c:v>
                </c:pt>
                <c:pt idx="3">
                  <c:v>2587</c:v>
                </c:pt>
                <c:pt idx="4">
                  <c:v>2827</c:v>
                </c:pt>
                <c:pt idx="5">
                  <c:v>3392</c:v>
                </c:pt>
                <c:pt idx="6">
                  <c:v>4603</c:v>
                </c:pt>
                <c:pt idx="7">
                  <c:v>4980</c:v>
                </c:pt>
                <c:pt idx="8">
                  <c:v>5162</c:v>
                </c:pt>
                <c:pt idx="9">
                  <c:v>5429</c:v>
                </c:pt>
                <c:pt idx="10">
                  <c:v>5259</c:v>
                </c:pt>
                <c:pt idx="11">
                  <c:v>5727</c:v>
                </c:pt>
                <c:pt idx="12">
                  <c:v>6251</c:v>
                </c:pt>
                <c:pt idx="13">
                  <c:v>6360</c:v>
                </c:pt>
                <c:pt idx="14">
                  <c:v>6199</c:v>
                </c:pt>
                <c:pt idx="15">
                  <c:v>6498</c:v>
                </c:pt>
                <c:pt idx="16">
                  <c:v>5839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MD_Data2!$D$3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MD_Data2!$D$4:$D$20</c:f>
              <c:numCache>
                <c:ptCount val="17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MD_Data2!$E$3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MD_Data2!$E$4:$E$20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6</c:v>
                </c:pt>
                <c:pt idx="15">
                  <c:v>2</c:v>
                </c:pt>
                <c:pt idx="16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MD_Data2!$F$3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MD_Data2!$F$4:$F$20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MD_Data2!$G$3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MD_Data2!$G$4:$G$20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MD_Data2!$N$3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MD_Data2!$N$4:$N$20</c:f>
              <c:numCache>
                <c:ptCount val="17"/>
                <c:pt idx="0">
                  <c:v>5261</c:v>
                </c:pt>
                <c:pt idx="1">
                  <c:v>4862</c:v>
                </c:pt>
                <c:pt idx="2">
                  <c:v>3402</c:v>
                </c:pt>
                <c:pt idx="3">
                  <c:v>3762</c:v>
                </c:pt>
                <c:pt idx="4">
                  <c:v>4072</c:v>
                </c:pt>
                <c:pt idx="5">
                  <c:v>4787</c:v>
                </c:pt>
                <c:pt idx="6">
                  <c:v>6257</c:v>
                </c:pt>
                <c:pt idx="7">
                  <c:v>6568</c:v>
                </c:pt>
                <c:pt idx="8">
                  <c:v>6732</c:v>
                </c:pt>
                <c:pt idx="9">
                  <c:v>7084</c:v>
                </c:pt>
                <c:pt idx="10">
                  <c:v>6854</c:v>
                </c:pt>
                <c:pt idx="11">
                  <c:v>7474</c:v>
                </c:pt>
                <c:pt idx="12">
                  <c:v>8044</c:v>
                </c:pt>
                <c:pt idx="13">
                  <c:v>8268</c:v>
                </c:pt>
                <c:pt idx="14">
                  <c:v>8100</c:v>
                </c:pt>
                <c:pt idx="15">
                  <c:v>8457</c:v>
                </c:pt>
                <c:pt idx="16">
                  <c:v>7438</c:v>
                </c:pt>
              </c:numCache>
            </c:numRef>
          </c:yVal>
          <c:smooth val="0"/>
        </c:ser>
        <c:axId val="8649179"/>
        <c:axId val="10733748"/>
      </c:scatterChart>
      <c:valAx>
        <c:axId val="8649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0733748"/>
        <c:crosses val="autoZero"/>
        <c:crossBetween val="midCat"/>
        <c:dispUnits/>
        <c:majorUnit val="1"/>
      </c:valAx>
      <c:valAx>
        <c:axId val="10733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649179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6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MARYLAND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MD_Data2!$AK$3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MD_Data2!$AK$4:$AK$20</c:f>
              <c:numCache>
                <c:ptCount val="17"/>
                <c:pt idx="0">
                  <c:v>48.53585630319094</c:v>
                </c:pt>
                <c:pt idx="1">
                  <c:v>48.19846711717565</c:v>
                </c:pt>
                <c:pt idx="2">
                  <c:v>33.789881305534806</c:v>
                </c:pt>
                <c:pt idx="3">
                  <c:v>36.73647534935606</c:v>
                </c:pt>
                <c:pt idx="4">
                  <c:v>38.348293902312506</c:v>
                </c:pt>
                <c:pt idx="5">
                  <c:v>42.4832010025304</c:v>
                </c:pt>
                <c:pt idx="6">
                  <c:v>49.90532799075285</c:v>
                </c:pt>
                <c:pt idx="7">
                  <c:v>47.48443415881505</c:v>
                </c:pt>
                <c:pt idx="8">
                  <c:v>46.80897430730629</c:v>
                </c:pt>
                <c:pt idx="9">
                  <c:v>49.22867628467338</c:v>
                </c:pt>
                <c:pt idx="10">
                  <c:v>47.559213457080716</c:v>
                </c:pt>
                <c:pt idx="11">
                  <c:v>52.010625198133944</c:v>
                </c:pt>
                <c:pt idx="12">
                  <c:v>53.485400604755135</c:v>
                </c:pt>
                <c:pt idx="13">
                  <c:v>56.98469553891241</c:v>
                </c:pt>
                <c:pt idx="14">
                  <c:v>56.768009966206236</c:v>
                </c:pt>
                <c:pt idx="15">
                  <c:v>58.73008955286685</c:v>
                </c:pt>
                <c:pt idx="16">
                  <c:v>48.043108235677764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MD_Data2!$AL$3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MD_Data2!$AL$4:$AL$20</c:f>
              <c:numCache>
                <c:ptCount val="17"/>
                <c:pt idx="0">
                  <c:v>371.3587343236895</c:v>
                </c:pt>
                <c:pt idx="1">
                  <c:v>324.7684008703249</c:v>
                </c:pt>
                <c:pt idx="2">
                  <c:v>222.52141959505303</c:v>
                </c:pt>
                <c:pt idx="3">
                  <c:v>241.1390487730991</c:v>
                </c:pt>
                <c:pt idx="4">
                  <c:v>257.897483241681</c:v>
                </c:pt>
                <c:pt idx="5">
                  <c:v>300.32024124781645</c:v>
                </c:pt>
                <c:pt idx="6">
                  <c:v>397.9279735671394</c:v>
                </c:pt>
                <c:pt idx="7">
                  <c:v>420.54630485046965</c:v>
                </c:pt>
                <c:pt idx="8">
                  <c:v>425.3033231662605</c:v>
                </c:pt>
                <c:pt idx="9">
                  <c:v>437.9405420492294</c:v>
                </c:pt>
                <c:pt idx="10">
                  <c:v>415.08186007818597</c:v>
                </c:pt>
                <c:pt idx="11">
                  <c:v>442.07211171062687</c:v>
                </c:pt>
                <c:pt idx="12">
                  <c:v>472.34431943805305</c:v>
                </c:pt>
                <c:pt idx="13">
                  <c:v>470.4208121267976</c:v>
                </c:pt>
                <c:pt idx="14">
                  <c:v>449.88685697531463</c:v>
                </c:pt>
                <c:pt idx="15">
                  <c:v>462.5394970149902</c:v>
                </c:pt>
                <c:pt idx="16">
                  <c:v>407.8029415729223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MD_Data2!$AR$3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MD_Data2!$AR$4:$AR$20</c:f>
              <c:numCache>
                <c:ptCount val="17"/>
                <c:pt idx="0">
                  <c:v>0</c:v>
                </c:pt>
                <c:pt idx="1">
                  <c:v>1.5889409708429334</c:v>
                </c:pt>
                <c:pt idx="2">
                  <c:v>0.4964577737840508</c:v>
                </c:pt>
                <c:pt idx="3">
                  <c:v>0</c:v>
                </c:pt>
                <c:pt idx="4">
                  <c:v>1.3005084988230398</c:v>
                </c:pt>
                <c:pt idx="5">
                  <c:v>0.4045978499670253</c:v>
                </c:pt>
                <c:pt idx="6">
                  <c:v>1.1437416363892838</c:v>
                </c:pt>
                <c:pt idx="7">
                  <c:v>1.4418207312193838</c:v>
                </c:pt>
                <c:pt idx="8">
                  <c:v>0.68336585015837</c:v>
                </c:pt>
                <c:pt idx="9">
                  <c:v>0.6555657532450505</c:v>
                </c:pt>
                <c:pt idx="10">
                  <c:v>0</c:v>
                </c:pt>
                <c:pt idx="11">
                  <c:v>0.8908421427723007</c:v>
                </c:pt>
                <c:pt idx="12">
                  <c:v>0.28587437536448984</c:v>
                </c:pt>
                <c:pt idx="13">
                  <c:v>1.0991638111306823</c:v>
                </c:pt>
                <c:pt idx="14">
                  <c:v>2.3551023291962037</c:v>
                </c:pt>
                <c:pt idx="15">
                  <c:v>1.2558585802769922</c:v>
                </c:pt>
                <c:pt idx="16">
                  <c:v>0.4810965151773923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MD_Data2!$AQ$3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MD_Data2!$AQ$4:$AQ$20</c:f>
              <c:numCache>
                <c:ptCount val="17"/>
                <c:pt idx="0">
                  <c:v>121.97086934093767</c:v>
                </c:pt>
                <c:pt idx="1">
                  <c:v>111.37967158345377</c:v>
                </c:pt>
                <c:pt idx="2">
                  <c:v>77.08892985292601</c:v>
                </c:pt>
                <c:pt idx="3">
                  <c:v>83.8428648317961</c:v>
                </c:pt>
                <c:pt idx="4">
                  <c:v>89.18896956733055</c:v>
                </c:pt>
                <c:pt idx="5">
                  <c:v>102.77126020064333</c:v>
                </c:pt>
                <c:pt idx="6">
                  <c:v>132.35876777942943</c:v>
                </c:pt>
                <c:pt idx="7">
                  <c:v>136.90660689022937</c:v>
                </c:pt>
                <c:pt idx="8">
                  <c:v>138.62759504597858</c:v>
                </c:pt>
                <c:pt idx="9">
                  <c:v>144.49637892156014</c:v>
                </c:pt>
                <c:pt idx="10">
                  <c:v>138.67464750660798</c:v>
                </c:pt>
                <c:pt idx="11">
                  <c:v>149.91742907455372</c:v>
                </c:pt>
                <c:pt idx="12">
                  <c:v>160.12262000736516</c:v>
                </c:pt>
                <c:pt idx="13">
                  <c:v>163.49155313416153</c:v>
                </c:pt>
                <c:pt idx="14">
                  <c:v>159.04450772190538</c:v>
                </c:pt>
                <c:pt idx="15">
                  <c:v>164.8514874645034</c:v>
                </c:pt>
                <c:pt idx="16">
                  <c:v>143.82301609123925</c:v>
                </c:pt>
              </c:numCache>
            </c:numRef>
          </c:yVal>
          <c:smooth val="0"/>
        </c:ser>
        <c:axId val="29494869"/>
        <c:axId val="64127230"/>
      </c:scatterChart>
      <c:valAx>
        <c:axId val="29494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4127230"/>
        <c:crosses val="autoZero"/>
        <c:crossBetween val="midCat"/>
        <c:dispUnits/>
        <c:majorUnit val="1"/>
      </c:valAx>
      <c:valAx>
        <c:axId val="64127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494869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MARYLAND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MD_Data2!$AK$3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MD_Data2!$AK$4:$AK$20</c:f>
              <c:numCache>
                <c:ptCount val="17"/>
                <c:pt idx="0">
                  <c:v>48.53585630319094</c:v>
                </c:pt>
                <c:pt idx="1">
                  <c:v>48.19846711717565</c:v>
                </c:pt>
                <c:pt idx="2">
                  <c:v>33.789881305534806</c:v>
                </c:pt>
                <c:pt idx="3">
                  <c:v>36.73647534935606</c:v>
                </c:pt>
                <c:pt idx="4">
                  <c:v>38.348293902312506</c:v>
                </c:pt>
                <c:pt idx="5">
                  <c:v>42.4832010025304</c:v>
                </c:pt>
                <c:pt idx="6">
                  <c:v>49.90532799075285</c:v>
                </c:pt>
                <c:pt idx="7">
                  <c:v>47.48443415881505</c:v>
                </c:pt>
                <c:pt idx="8">
                  <c:v>46.80897430730629</c:v>
                </c:pt>
                <c:pt idx="9">
                  <c:v>49.22867628467338</c:v>
                </c:pt>
                <c:pt idx="10">
                  <c:v>47.559213457080716</c:v>
                </c:pt>
                <c:pt idx="11">
                  <c:v>52.010625198133944</c:v>
                </c:pt>
                <c:pt idx="12">
                  <c:v>53.485400604755135</c:v>
                </c:pt>
                <c:pt idx="13">
                  <c:v>56.98469553891241</c:v>
                </c:pt>
                <c:pt idx="14">
                  <c:v>56.768009966206236</c:v>
                </c:pt>
                <c:pt idx="15">
                  <c:v>58.73008955286685</c:v>
                </c:pt>
                <c:pt idx="16">
                  <c:v>48.043108235677764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MD_Data2!$AL$3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MD_Data2!$AL$4:$AL$20</c:f>
              <c:numCache>
                <c:ptCount val="17"/>
                <c:pt idx="0">
                  <c:v>371.3587343236895</c:v>
                </c:pt>
                <c:pt idx="1">
                  <c:v>324.7684008703249</c:v>
                </c:pt>
                <c:pt idx="2">
                  <c:v>222.52141959505303</c:v>
                </c:pt>
                <c:pt idx="3">
                  <c:v>241.1390487730991</c:v>
                </c:pt>
                <c:pt idx="4">
                  <c:v>257.897483241681</c:v>
                </c:pt>
                <c:pt idx="5">
                  <c:v>300.32024124781645</c:v>
                </c:pt>
                <c:pt idx="6">
                  <c:v>397.9279735671394</c:v>
                </c:pt>
                <c:pt idx="7">
                  <c:v>420.54630485046965</c:v>
                </c:pt>
                <c:pt idx="8">
                  <c:v>425.3033231662605</c:v>
                </c:pt>
                <c:pt idx="9">
                  <c:v>437.9405420492294</c:v>
                </c:pt>
                <c:pt idx="10">
                  <c:v>415.08186007818597</c:v>
                </c:pt>
                <c:pt idx="11">
                  <c:v>442.07211171062687</c:v>
                </c:pt>
                <c:pt idx="12">
                  <c:v>472.34431943805305</c:v>
                </c:pt>
                <c:pt idx="13">
                  <c:v>470.4208121267976</c:v>
                </c:pt>
                <c:pt idx="14">
                  <c:v>449.88685697531463</c:v>
                </c:pt>
                <c:pt idx="15">
                  <c:v>462.5394970149902</c:v>
                </c:pt>
                <c:pt idx="16">
                  <c:v>407.8029415729223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MD_Data2!$AM$3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MD_Data2!$AM$4:$AM$20</c:f>
              <c:numCache>
                <c:ptCount val="17"/>
                <c:pt idx="0">
                  <c:v>0</c:v>
                </c:pt>
                <c:pt idx="1">
                  <c:v>32.513276254470576</c:v>
                </c:pt>
                <c:pt idx="2">
                  <c:v>10.362694300518134</c:v>
                </c:pt>
                <c:pt idx="3">
                  <c:v>0</c:v>
                </c:pt>
                <c:pt idx="4">
                  <c:v>28.055737398297953</c:v>
                </c:pt>
                <c:pt idx="5">
                  <c:v>8.863676653075695</c:v>
                </c:pt>
                <c:pt idx="6">
                  <c:v>25.475543478260867</c:v>
                </c:pt>
                <c:pt idx="7">
                  <c:v>32.75198558912634</c:v>
                </c:pt>
                <c:pt idx="8">
                  <c:v>16.070711128967456</c:v>
                </c:pt>
                <c:pt idx="9">
                  <c:v>15.971889474524836</c:v>
                </c:pt>
                <c:pt idx="10">
                  <c:v>0</c:v>
                </c:pt>
                <c:pt idx="11">
                  <c:v>15.33624722030519</c:v>
                </c:pt>
                <c:pt idx="12">
                  <c:v>0</c:v>
                </c:pt>
                <c:pt idx="13">
                  <c:v>7.54261577915221</c:v>
                </c:pt>
                <c:pt idx="14">
                  <c:v>22.378039683723706</c:v>
                </c:pt>
                <c:pt idx="15">
                  <c:v>22.225514891094978</c:v>
                </c:pt>
                <c:pt idx="16">
                  <c:v>7.41399762752076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MD_Data2!$AN$3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MD_Data2!$AN$4:$AN$20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0.5926347355071175</c:v>
                </c:pt>
                <c:pt idx="12">
                  <c:v>0.5728098614945755</c:v>
                </c:pt>
                <c:pt idx="13">
                  <c:v>1.6485237469845755</c:v>
                </c:pt>
                <c:pt idx="14">
                  <c:v>3.153894270951057</c:v>
                </c:pt>
                <c:pt idx="15">
                  <c:v>1.0194771101901834</c:v>
                </c:pt>
                <c:pt idx="16">
                  <c:v>0.49243375534906164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MD_Data2!$AO$3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MD_Data2!$AO$4:$AO$20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MD_Data2!$AQ$3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MD_Data2!$AQ$4:$AQ$20</c:f>
              <c:numCache>
                <c:ptCount val="17"/>
                <c:pt idx="0">
                  <c:v>121.97086934093767</c:v>
                </c:pt>
                <c:pt idx="1">
                  <c:v>111.37967158345377</c:v>
                </c:pt>
                <c:pt idx="2">
                  <c:v>77.08892985292601</c:v>
                </c:pt>
                <c:pt idx="3">
                  <c:v>83.8428648317961</c:v>
                </c:pt>
                <c:pt idx="4">
                  <c:v>89.18896956733055</c:v>
                </c:pt>
                <c:pt idx="5">
                  <c:v>102.77126020064333</c:v>
                </c:pt>
                <c:pt idx="6">
                  <c:v>132.35876777942943</c:v>
                </c:pt>
                <c:pt idx="7">
                  <c:v>136.90660689022937</c:v>
                </c:pt>
                <c:pt idx="8">
                  <c:v>138.62759504597858</c:v>
                </c:pt>
                <c:pt idx="9">
                  <c:v>144.49637892156014</c:v>
                </c:pt>
                <c:pt idx="10">
                  <c:v>138.67464750660798</c:v>
                </c:pt>
                <c:pt idx="11">
                  <c:v>149.91742907455372</c:v>
                </c:pt>
                <c:pt idx="12">
                  <c:v>160.12262000736516</c:v>
                </c:pt>
                <c:pt idx="13">
                  <c:v>163.49155313416153</c:v>
                </c:pt>
                <c:pt idx="14">
                  <c:v>159.04450772190538</c:v>
                </c:pt>
                <c:pt idx="15">
                  <c:v>164.8514874645034</c:v>
                </c:pt>
                <c:pt idx="16">
                  <c:v>143.82301609123925</c:v>
                </c:pt>
              </c:numCache>
            </c:numRef>
          </c:yVal>
          <c:smooth val="0"/>
        </c:ser>
        <c:axId val="40274159"/>
        <c:axId val="26923112"/>
      </c:scatterChart>
      <c:valAx>
        <c:axId val="4027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6923112"/>
        <c:crosses val="autoZero"/>
        <c:crossBetween val="midCat"/>
        <c:dispUnits/>
        <c:majorUnit val="1"/>
      </c:valAx>
      <c:valAx>
        <c:axId val="26923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274159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MARYLAND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MD_Data2!$K$24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MD_Data2!$K$25:$K$41</c:f>
              <c:numCache>
                <c:ptCount val="17"/>
                <c:pt idx="0">
                  <c:v>1278</c:v>
                </c:pt>
                <c:pt idx="1">
                  <c:v>1253</c:v>
                </c:pt>
                <c:pt idx="2">
                  <c:v>895</c:v>
                </c:pt>
                <c:pt idx="3">
                  <c:v>950</c:v>
                </c:pt>
                <c:pt idx="4">
                  <c:v>1034</c:v>
                </c:pt>
                <c:pt idx="5">
                  <c:v>1141</c:v>
                </c:pt>
                <c:pt idx="6">
                  <c:v>1284</c:v>
                </c:pt>
                <c:pt idx="7">
                  <c:v>1216</c:v>
                </c:pt>
                <c:pt idx="8">
                  <c:v>1206</c:v>
                </c:pt>
                <c:pt idx="9">
                  <c:v>1215</c:v>
                </c:pt>
                <c:pt idx="10">
                  <c:v>1228</c:v>
                </c:pt>
                <c:pt idx="11">
                  <c:v>1328</c:v>
                </c:pt>
                <c:pt idx="12">
                  <c:v>1329</c:v>
                </c:pt>
                <c:pt idx="13">
                  <c:v>1458</c:v>
                </c:pt>
                <c:pt idx="14">
                  <c:v>1780</c:v>
                </c:pt>
                <c:pt idx="15">
                  <c:v>1947</c:v>
                </c:pt>
                <c:pt idx="16">
                  <c:v>1597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MD_Data2!$L$24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MD_Data2!$L$25:$L$41</c:f>
              <c:numCache>
                <c:ptCount val="17"/>
                <c:pt idx="0">
                  <c:v>3252</c:v>
                </c:pt>
                <c:pt idx="1">
                  <c:v>2801</c:v>
                </c:pt>
                <c:pt idx="2">
                  <c:v>1923</c:v>
                </c:pt>
                <c:pt idx="3">
                  <c:v>2065</c:v>
                </c:pt>
                <c:pt idx="4">
                  <c:v>2313</c:v>
                </c:pt>
                <c:pt idx="5">
                  <c:v>2707</c:v>
                </c:pt>
                <c:pt idx="6">
                  <c:v>3712</c:v>
                </c:pt>
                <c:pt idx="7">
                  <c:v>3812</c:v>
                </c:pt>
                <c:pt idx="8">
                  <c:v>3815</c:v>
                </c:pt>
                <c:pt idx="9">
                  <c:v>4012</c:v>
                </c:pt>
                <c:pt idx="10">
                  <c:v>3952</c:v>
                </c:pt>
                <c:pt idx="11">
                  <c:v>4261</c:v>
                </c:pt>
                <c:pt idx="12">
                  <c:v>4657</c:v>
                </c:pt>
                <c:pt idx="13">
                  <c:v>4952</c:v>
                </c:pt>
                <c:pt idx="14">
                  <c:v>5823</c:v>
                </c:pt>
                <c:pt idx="15">
                  <c:v>6476</c:v>
                </c:pt>
                <c:pt idx="16">
                  <c:v>5821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MD_Data2!$M$24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MD_Data2!$M$25:$M$41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8</c:v>
                </c:pt>
                <c:pt idx="15">
                  <c:v>5</c:v>
                </c:pt>
                <c:pt idx="16">
                  <c:v>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MD_Data2!$N$24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MD_Data2!$N$25:$N$41</c:f>
              <c:numCache>
                <c:ptCount val="17"/>
                <c:pt idx="0">
                  <c:v>4530</c:v>
                </c:pt>
                <c:pt idx="1">
                  <c:v>4056</c:v>
                </c:pt>
                <c:pt idx="2">
                  <c:v>2818</c:v>
                </c:pt>
                <c:pt idx="3">
                  <c:v>3015</c:v>
                </c:pt>
                <c:pt idx="4">
                  <c:v>3350</c:v>
                </c:pt>
                <c:pt idx="5">
                  <c:v>3849</c:v>
                </c:pt>
                <c:pt idx="6">
                  <c:v>4998</c:v>
                </c:pt>
                <c:pt idx="7">
                  <c:v>5032</c:v>
                </c:pt>
                <c:pt idx="8">
                  <c:v>5023</c:v>
                </c:pt>
                <c:pt idx="9">
                  <c:v>5229</c:v>
                </c:pt>
                <c:pt idx="10">
                  <c:v>5180</c:v>
                </c:pt>
                <c:pt idx="11">
                  <c:v>5592</c:v>
                </c:pt>
                <c:pt idx="12">
                  <c:v>5987</c:v>
                </c:pt>
                <c:pt idx="13">
                  <c:v>6413</c:v>
                </c:pt>
                <c:pt idx="14">
                  <c:v>7611</c:v>
                </c:pt>
                <c:pt idx="15">
                  <c:v>8428</c:v>
                </c:pt>
                <c:pt idx="16">
                  <c:v>7420</c:v>
                </c:pt>
              </c:numCache>
            </c:numRef>
          </c:yVal>
          <c:smooth val="0"/>
        </c:ser>
        <c:axId val="40981417"/>
        <c:axId val="33288434"/>
      </c:scatterChart>
      <c:valAx>
        <c:axId val="4098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3288434"/>
        <c:crosses val="autoZero"/>
        <c:crossBetween val="midCat"/>
        <c:dispUnits/>
        <c:majorUnit val="1"/>
      </c:valAx>
      <c:valAx>
        <c:axId val="33288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981417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MARYLAND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MD_Data2!$B$24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MD_Data2!$B$25:$B$41</c:f>
              <c:numCache>
                <c:ptCount val="17"/>
                <c:pt idx="0">
                  <c:v>1278</c:v>
                </c:pt>
                <c:pt idx="1">
                  <c:v>1253</c:v>
                </c:pt>
                <c:pt idx="2">
                  <c:v>895</c:v>
                </c:pt>
                <c:pt idx="3">
                  <c:v>950</c:v>
                </c:pt>
                <c:pt idx="4">
                  <c:v>1034</c:v>
                </c:pt>
                <c:pt idx="5">
                  <c:v>1141</c:v>
                </c:pt>
                <c:pt idx="6">
                  <c:v>1284</c:v>
                </c:pt>
                <c:pt idx="7">
                  <c:v>1216</c:v>
                </c:pt>
                <c:pt idx="8">
                  <c:v>1206</c:v>
                </c:pt>
                <c:pt idx="9">
                  <c:v>1215</c:v>
                </c:pt>
                <c:pt idx="10">
                  <c:v>1228</c:v>
                </c:pt>
                <c:pt idx="11">
                  <c:v>1328</c:v>
                </c:pt>
                <c:pt idx="12">
                  <c:v>1329</c:v>
                </c:pt>
                <c:pt idx="13">
                  <c:v>1458</c:v>
                </c:pt>
                <c:pt idx="14">
                  <c:v>1780</c:v>
                </c:pt>
                <c:pt idx="15">
                  <c:v>1947</c:v>
                </c:pt>
                <c:pt idx="16">
                  <c:v>1597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MD_Data2!$C$24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MD_Data2!$C$25:$C$41</c:f>
              <c:numCache>
                <c:ptCount val="17"/>
                <c:pt idx="0">
                  <c:v>3252</c:v>
                </c:pt>
                <c:pt idx="1">
                  <c:v>2801</c:v>
                </c:pt>
                <c:pt idx="2">
                  <c:v>1923</c:v>
                </c:pt>
                <c:pt idx="3">
                  <c:v>2065</c:v>
                </c:pt>
                <c:pt idx="4">
                  <c:v>2313</c:v>
                </c:pt>
                <c:pt idx="5">
                  <c:v>2707</c:v>
                </c:pt>
                <c:pt idx="6">
                  <c:v>3712</c:v>
                </c:pt>
                <c:pt idx="7">
                  <c:v>3812</c:v>
                </c:pt>
                <c:pt idx="8">
                  <c:v>3815</c:v>
                </c:pt>
                <c:pt idx="9">
                  <c:v>4012</c:v>
                </c:pt>
                <c:pt idx="10">
                  <c:v>3952</c:v>
                </c:pt>
                <c:pt idx="11">
                  <c:v>4261</c:v>
                </c:pt>
                <c:pt idx="12">
                  <c:v>4657</c:v>
                </c:pt>
                <c:pt idx="13">
                  <c:v>4952</c:v>
                </c:pt>
                <c:pt idx="14">
                  <c:v>5823</c:v>
                </c:pt>
                <c:pt idx="15">
                  <c:v>6476</c:v>
                </c:pt>
                <c:pt idx="16">
                  <c:v>5821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MD_Data2!$D$24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MD_Data2!$D$25:$D$41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MD_Data2!$E$24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MD_Data2!$E$25:$E$41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6</c:v>
                </c:pt>
                <c:pt idx="15">
                  <c:v>2</c:v>
                </c:pt>
                <c:pt idx="16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MD_Data2!$F$24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MD_Data2!$F$25:$F$41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MD_Data2!$G$24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MD_Data2!$G$25:$G$41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MD_Data2!$N$3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MD_Data2!$H$25:$H$41</c:f>
              <c:numCache>
                <c:ptCount val="17"/>
                <c:pt idx="0">
                  <c:v>4530</c:v>
                </c:pt>
                <c:pt idx="1">
                  <c:v>4056</c:v>
                </c:pt>
                <c:pt idx="2">
                  <c:v>2818</c:v>
                </c:pt>
                <c:pt idx="3">
                  <c:v>3015</c:v>
                </c:pt>
                <c:pt idx="4">
                  <c:v>3350</c:v>
                </c:pt>
                <c:pt idx="5">
                  <c:v>3849</c:v>
                </c:pt>
                <c:pt idx="6">
                  <c:v>4998</c:v>
                </c:pt>
                <c:pt idx="7">
                  <c:v>5032</c:v>
                </c:pt>
                <c:pt idx="8">
                  <c:v>5023</c:v>
                </c:pt>
                <c:pt idx="9">
                  <c:v>5229</c:v>
                </c:pt>
                <c:pt idx="10">
                  <c:v>5180</c:v>
                </c:pt>
                <c:pt idx="11">
                  <c:v>5592</c:v>
                </c:pt>
                <c:pt idx="12">
                  <c:v>5987</c:v>
                </c:pt>
                <c:pt idx="13">
                  <c:v>6413</c:v>
                </c:pt>
                <c:pt idx="14">
                  <c:v>7611</c:v>
                </c:pt>
                <c:pt idx="15">
                  <c:v>8428</c:v>
                </c:pt>
                <c:pt idx="16">
                  <c:v>7420</c:v>
                </c:pt>
              </c:numCache>
            </c:numRef>
          </c:yVal>
          <c:smooth val="0"/>
        </c:ser>
        <c:axId val="31160451"/>
        <c:axId val="12008604"/>
      </c:scatterChart>
      <c:valAx>
        <c:axId val="3116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2008604"/>
        <c:crosses val="autoZero"/>
        <c:crossBetween val="midCat"/>
        <c:dispUnits/>
        <c:majorUnit val="1"/>
      </c:valAx>
      <c:valAx>
        <c:axId val="12008604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160451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MARYLAND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MD_Data2!$AK$24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MD_Data2!$AK$25:$AK$41</c:f>
              <c:numCache>
                <c:ptCount val="17"/>
                <c:pt idx="0">
                  <c:v>40.835302406502976</c:v>
                </c:pt>
                <c:pt idx="1">
                  <c:v>39.81059940528747</c:v>
                </c:pt>
                <c:pt idx="2">
                  <c:v>28.289938043455244</c:v>
                </c:pt>
                <c:pt idx="3">
                  <c:v>29.701831133521924</c:v>
                </c:pt>
                <c:pt idx="4">
                  <c:v>31.926035342182878</c:v>
                </c:pt>
                <c:pt idx="5">
                  <c:v>34.77283525386455</c:v>
                </c:pt>
                <c:pt idx="6">
                  <c:v>38.81189651128205</c:v>
                </c:pt>
                <c:pt idx="7">
                  <c:v>36.45269692999943</c:v>
                </c:pt>
                <c:pt idx="8">
                  <c:v>36.00231059605318</c:v>
                </c:pt>
                <c:pt idx="9">
                  <c:v>36.184417232836154</c:v>
                </c:pt>
                <c:pt idx="10">
                  <c:v>36.616121708648976</c:v>
                </c:pt>
                <c:pt idx="11">
                  <c:v>39.60442102243227</c:v>
                </c:pt>
                <c:pt idx="12">
                  <c:v>39.666348997611365</c:v>
                </c:pt>
                <c:pt idx="13">
                  <c:v>43.63638975616297</c:v>
                </c:pt>
                <c:pt idx="14">
                  <c:v>53.40753580330185</c:v>
                </c:pt>
                <c:pt idx="15">
                  <c:v>58.51969516859353</c:v>
                </c:pt>
                <c:pt idx="16">
                  <c:v>48.043108235677764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MD_Data2!$AL$24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MD_Data2!$AL$25:$AL$41</c:f>
              <c:numCache>
                <c:ptCount val="17"/>
                <c:pt idx="0">
                  <c:v>322.7307867505714</c:v>
                </c:pt>
                <c:pt idx="1">
                  <c:v>272.19517978389587</c:v>
                </c:pt>
                <c:pt idx="2">
                  <c:v>183.49429240192407</c:v>
                </c:pt>
                <c:pt idx="3">
                  <c:v>192.48246452124064</c:v>
                </c:pt>
                <c:pt idx="4">
                  <c:v>211.00703174319358</c:v>
                </c:pt>
                <c:pt idx="5">
                  <c:v>239.6718434722403</c:v>
                </c:pt>
                <c:pt idx="6">
                  <c:v>320.90129000243786</c:v>
                </c:pt>
                <c:pt idx="7">
                  <c:v>321.9121514236928</c:v>
                </c:pt>
                <c:pt idx="8">
                  <c:v>314.3223901354676</c:v>
                </c:pt>
                <c:pt idx="9">
                  <c:v>323.635559900812</c:v>
                </c:pt>
                <c:pt idx="10">
                  <c:v>311.9230863337119</c:v>
                </c:pt>
                <c:pt idx="11">
                  <c:v>328.91029649013115</c:v>
                </c:pt>
                <c:pt idx="12">
                  <c:v>351.89689579635467</c:v>
                </c:pt>
                <c:pt idx="13">
                  <c:v>366.2773367377204</c:v>
                </c:pt>
                <c:pt idx="14">
                  <c:v>422.5989947035421</c:v>
                </c:pt>
                <c:pt idx="15">
                  <c:v>460.9734968712029</c:v>
                </c:pt>
                <c:pt idx="16">
                  <c:v>406.5457994341464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MD_Data2!$AR$24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MD_Data2!$AR$25:$AR$41</c:f>
              <c:numCache>
                <c:ptCount val="17"/>
                <c:pt idx="0">
                  <c:v>0</c:v>
                </c:pt>
                <c:pt idx="1">
                  <c:v>1.0592939805619555</c:v>
                </c:pt>
                <c:pt idx="2">
                  <c:v>0</c:v>
                </c:pt>
                <c:pt idx="3">
                  <c:v>0</c:v>
                </c:pt>
                <c:pt idx="4">
                  <c:v>1.3005084988230398</c:v>
                </c:pt>
                <c:pt idx="5">
                  <c:v>0.4045978499670253</c:v>
                </c:pt>
                <c:pt idx="6">
                  <c:v>0.7624944242595226</c:v>
                </c:pt>
                <c:pt idx="7">
                  <c:v>1.4418207312193838</c:v>
                </c:pt>
                <c:pt idx="8">
                  <c:v>0.68336585015837</c:v>
                </c:pt>
                <c:pt idx="9">
                  <c:v>0.6555657532450505</c:v>
                </c:pt>
                <c:pt idx="10">
                  <c:v>0</c:v>
                </c:pt>
                <c:pt idx="11">
                  <c:v>0.8908421427723007</c:v>
                </c:pt>
                <c:pt idx="12">
                  <c:v>0.28587437536448984</c:v>
                </c:pt>
                <c:pt idx="13">
                  <c:v>0.8243728583480118</c:v>
                </c:pt>
                <c:pt idx="14">
                  <c:v>2.0934242926188475</c:v>
                </c:pt>
                <c:pt idx="15">
                  <c:v>1.2558585802769922</c:v>
                </c:pt>
                <c:pt idx="16">
                  <c:v>0.4810965151773923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MD_Data2!$AQ$24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MD_Data2!$AQ$25:$AQ$41</c:f>
              <c:numCache>
                <c:ptCount val="17"/>
                <c:pt idx="0">
                  <c:v>105.0233868303455</c:v>
                </c:pt>
                <c:pt idx="1">
                  <c:v>92.91566185571546</c:v>
                </c:pt>
                <c:pt idx="2">
                  <c:v>63.8555568270269</c:v>
                </c:pt>
                <c:pt idx="3">
                  <c:v>67.19464047524329</c:v>
                </c:pt>
                <c:pt idx="4">
                  <c:v>73.37501180023511</c:v>
                </c:pt>
                <c:pt idx="5">
                  <c:v>82.63350334495011</c:v>
                </c:pt>
                <c:pt idx="6">
                  <c:v>105.72624602230911</c:v>
                </c:pt>
                <c:pt idx="7">
                  <c:v>104.88947105231946</c:v>
                </c:pt>
                <c:pt idx="8">
                  <c:v>103.43529559060462</c:v>
                </c:pt>
                <c:pt idx="9">
                  <c:v>106.65888839368125</c:v>
                </c:pt>
                <c:pt idx="10">
                  <c:v>104.80517567613501</c:v>
                </c:pt>
                <c:pt idx="11">
                  <c:v>112.16728169452828</c:v>
                </c:pt>
                <c:pt idx="12">
                  <c:v>119.17629611935546</c:v>
                </c:pt>
                <c:pt idx="13">
                  <c:v>126.8107559566253</c:v>
                </c:pt>
                <c:pt idx="14">
                  <c:v>149.4429318853607</c:v>
                </c:pt>
                <c:pt idx="15">
                  <c:v>164.28619325420775</c:v>
                </c:pt>
                <c:pt idx="16">
                  <c:v>143.4749636188485</c:v>
                </c:pt>
              </c:numCache>
            </c:numRef>
          </c:yVal>
          <c:smooth val="0"/>
        </c:ser>
        <c:axId val="40968573"/>
        <c:axId val="33172838"/>
      </c:scatterChart>
      <c:valAx>
        <c:axId val="40968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3172838"/>
        <c:crosses val="autoZero"/>
        <c:crossBetween val="midCat"/>
        <c:dispUnits/>
        <c:majorUnit val="1"/>
      </c:valAx>
      <c:valAx>
        <c:axId val="33172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9685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MARYLAND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MD_Data2!$AK$24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MD_Data2!$AK$25:$AK$41</c:f>
              <c:numCache>
                <c:ptCount val="17"/>
                <c:pt idx="0">
                  <c:v>40.835302406502976</c:v>
                </c:pt>
                <c:pt idx="1">
                  <c:v>39.81059940528747</c:v>
                </c:pt>
                <c:pt idx="2">
                  <c:v>28.289938043455244</c:v>
                </c:pt>
                <c:pt idx="3">
                  <c:v>29.701831133521924</c:v>
                </c:pt>
                <c:pt idx="4">
                  <c:v>31.926035342182878</c:v>
                </c:pt>
                <c:pt idx="5">
                  <c:v>34.77283525386455</c:v>
                </c:pt>
                <c:pt idx="6">
                  <c:v>38.81189651128205</c:v>
                </c:pt>
                <c:pt idx="7">
                  <c:v>36.45269692999943</c:v>
                </c:pt>
                <c:pt idx="8">
                  <c:v>36.00231059605318</c:v>
                </c:pt>
                <c:pt idx="9">
                  <c:v>36.184417232836154</c:v>
                </c:pt>
                <c:pt idx="10">
                  <c:v>36.616121708648976</c:v>
                </c:pt>
                <c:pt idx="11">
                  <c:v>39.60442102243227</c:v>
                </c:pt>
                <c:pt idx="12">
                  <c:v>39.666348997611365</c:v>
                </c:pt>
                <c:pt idx="13">
                  <c:v>43.63638975616297</c:v>
                </c:pt>
                <c:pt idx="14">
                  <c:v>53.40753580330185</c:v>
                </c:pt>
                <c:pt idx="15">
                  <c:v>58.51969516859353</c:v>
                </c:pt>
                <c:pt idx="16">
                  <c:v>48.043108235677764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MD_Data2!$AL$24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MD_Data2!$AL$25:$AL$41</c:f>
              <c:numCache>
                <c:ptCount val="17"/>
                <c:pt idx="0">
                  <c:v>322.7307867505714</c:v>
                </c:pt>
                <c:pt idx="1">
                  <c:v>272.19517978389587</c:v>
                </c:pt>
                <c:pt idx="2">
                  <c:v>183.49429240192407</c:v>
                </c:pt>
                <c:pt idx="3">
                  <c:v>192.48246452124064</c:v>
                </c:pt>
                <c:pt idx="4">
                  <c:v>211.00703174319358</c:v>
                </c:pt>
                <c:pt idx="5">
                  <c:v>239.6718434722403</c:v>
                </c:pt>
                <c:pt idx="6">
                  <c:v>320.90129000243786</c:v>
                </c:pt>
                <c:pt idx="7">
                  <c:v>321.9121514236928</c:v>
                </c:pt>
                <c:pt idx="8">
                  <c:v>314.3223901354676</c:v>
                </c:pt>
                <c:pt idx="9">
                  <c:v>323.635559900812</c:v>
                </c:pt>
                <c:pt idx="10">
                  <c:v>311.9230863337119</c:v>
                </c:pt>
                <c:pt idx="11">
                  <c:v>328.91029649013115</c:v>
                </c:pt>
                <c:pt idx="12">
                  <c:v>351.89689579635467</c:v>
                </c:pt>
                <c:pt idx="13">
                  <c:v>366.2773367377204</c:v>
                </c:pt>
                <c:pt idx="14">
                  <c:v>422.5989947035421</c:v>
                </c:pt>
                <c:pt idx="15">
                  <c:v>460.9734968712029</c:v>
                </c:pt>
                <c:pt idx="16">
                  <c:v>406.5457994341464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MD_Data2!$AM$24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MD_Data2!$AM$25:$AM$41</c:f>
              <c:numCache>
                <c:ptCount val="17"/>
                <c:pt idx="0">
                  <c:v>0</c:v>
                </c:pt>
                <c:pt idx="1">
                  <c:v>21.675517502980384</c:v>
                </c:pt>
                <c:pt idx="2">
                  <c:v>0</c:v>
                </c:pt>
                <c:pt idx="3">
                  <c:v>0</c:v>
                </c:pt>
                <c:pt idx="4">
                  <c:v>28.055737398297953</c:v>
                </c:pt>
                <c:pt idx="5">
                  <c:v>8.863676653075695</c:v>
                </c:pt>
                <c:pt idx="6">
                  <c:v>16.983695652173914</c:v>
                </c:pt>
                <c:pt idx="7">
                  <c:v>32.75198558912634</c:v>
                </c:pt>
                <c:pt idx="8">
                  <c:v>16.070711128967456</c:v>
                </c:pt>
                <c:pt idx="9">
                  <c:v>15.971889474524836</c:v>
                </c:pt>
                <c:pt idx="10">
                  <c:v>0</c:v>
                </c:pt>
                <c:pt idx="11">
                  <c:v>15.33624722030519</c:v>
                </c:pt>
                <c:pt idx="12">
                  <c:v>0</c:v>
                </c:pt>
                <c:pt idx="13">
                  <c:v>7.54261577915221</c:v>
                </c:pt>
                <c:pt idx="14">
                  <c:v>14.91869312248247</c:v>
                </c:pt>
                <c:pt idx="15">
                  <c:v>22.225514891094978</c:v>
                </c:pt>
                <c:pt idx="16">
                  <c:v>7.41399762752076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MD_Data2!$AN$24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MD_Data2!$AN$25:$AN$41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0.5926347355071175</c:v>
                </c:pt>
                <c:pt idx="12">
                  <c:v>0.5728098614945755</c:v>
                </c:pt>
                <c:pt idx="13">
                  <c:v>1.0990158313230503</c:v>
                </c:pt>
                <c:pt idx="14">
                  <c:v>3.153894270951057</c:v>
                </c:pt>
                <c:pt idx="15">
                  <c:v>1.0194771101901834</c:v>
                </c:pt>
                <c:pt idx="16">
                  <c:v>0.49243375534906164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MD_Data2!$AO$24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MD_Data2!$AO$25:$AO$41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MD_Data2!$AQ$24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MD_Data2!$AQ$25:$AQ$41</c:f>
              <c:numCache>
                <c:ptCount val="17"/>
                <c:pt idx="0">
                  <c:v>105.0233868303455</c:v>
                </c:pt>
                <c:pt idx="1">
                  <c:v>92.91566185571546</c:v>
                </c:pt>
                <c:pt idx="2">
                  <c:v>63.8555568270269</c:v>
                </c:pt>
                <c:pt idx="3">
                  <c:v>67.19464047524329</c:v>
                </c:pt>
                <c:pt idx="4">
                  <c:v>73.37501180023511</c:v>
                </c:pt>
                <c:pt idx="5">
                  <c:v>82.63350334495011</c:v>
                </c:pt>
                <c:pt idx="6">
                  <c:v>105.72624602230911</c:v>
                </c:pt>
                <c:pt idx="7">
                  <c:v>104.88947105231946</c:v>
                </c:pt>
                <c:pt idx="8">
                  <c:v>103.43529559060462</c:v>
                </c:pt>
                <c:pt idx="9">
                  <c:v>106.65888839368125</c:v>
                </c:pt>
                <c:pt idx="10">
                  <c:v>104.80517567613501</c:v>
                </c:pt>
                <c:pt idx="11">
                  <c:v>112.16728169452828</c:v>
                </c:pt>
                <c:pt idx="12">
                  <c:v>119.17629611935546</c:v>
                </c:pt>
                <c:pt idx="13">
                  <c:v>126.8107559566253</c:v>
                </c:pt>
                <c:pt idx="14">
                  <c:v>149.4429318853607</c:v>
                </c:pt>
                <c:pt idx="15">
                  <c:v>164.28619325420775</c:v>
                </c:pt>
                <c:pt idx="16">
                  <c:v>143.4749636188485</c:v>
                </c:pt>
              </c:numCache>
            </c:numRef>
          </c:yVal>
          <c:smooth val="0"/>
        </c:ser>
        <c:axId val="30120087"/>
        <c:axId val="2645328"/>
      </c:scatterChart>
      <c:valAx>
        <c:axId val="3012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645328"/>
        <c:crosses val="autoZero"/>
        <c:crossBetween val="midCat"/>
        <c:dispUnits/>
        <c:majorUnit val="1"/>
      </c:valAx>
      <c:valAx>
        <c:axId val="2645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1200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MARYLAND</a:t>
            </a:r>
          </a:p>
        </c:rich>
      </c:tx>
      <c:layout>
        <c:manualLayout>
          <c:xMode val="factor"/>
          <c:yMode val="factor"/>
          <c:x val="0.018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MD_Data2!$K$68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MD_Data2!$K$69:$K$85</c:f>
              <c:numCache>
                <c:ptCount val="17"/>
                <c:pt idx="0">
                  <c:v>241</c:v>
                </c:pt>
                <c:pt idx="1">
                  <c:v>264</c:v>
                </c:pt>
                <c:pt idx="2">
                  <c:v>174</c:v>
                </c:pt>
                <c:pt idx="3">
                  <c:v>225</c:v>
                </c:pt>
                <c:pt idx="4">
                  <c:v>208</c:v>
                </c:pt>
                <c:pt idx="5">
                  <c:v>253</c:v>
                </c:pt>
                <c:pt idx="6">
                  <c:v>367</c:v>
                </c:pt>
                <c:pt idx="7">
                  <c:v>368</c:v>
                </c:pt>
                <c:pt idx="8">
                  <c:v>362</c:v>
                </c:pt>
                <c:pt idx="9">
                  <c:v>438</c:v>
                </c:pt>
                <c:pt idx="10">
                  <c:v>367</c:v>
                </c:pt>
                <c:pt idx="11">
                  <c:v>416</c:v>
                </c:pt>
                <c:pt idx="12">
                  <c:v>463</c:v>
                </c:pt>
                <c:pt idx="13">
                  <c:v>446</c:v>
                </c:pt>
                <c:pt idx="14">
                  <c:v>112</c:v>
                </c:pt>
                <c:pt idx="15">
                  <c:v>7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MD_Data2!$L$68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MD_Data2!$L$69:$L$85</c:f>
              <c:numCache>
                <c:ptCount val="17"/>
                <c:pt idx="0">
                  <c:v>490</c:v>
                </c:pt>
                <c:pt idx="1">
                  <c:v>541</c:v>
                </c:pt>
                <c:pt idx="2">
                  <c:v>409</c:v>
                </c:pt>
                <c:pt idx="3">
                  <c:v>522</c:v>
                </c:pt>
                <c:pt idx="4">
                  <c:v>514</c:v>
                </c:pt>
                <c:pt idx="5">
                  <c:v>685</c:v>
                </c:pt>
                <c:pt idx="6">
                  <c:v>891</c:v>
                </c:pt>
                <c:pt idx="7">
                  <c:v>1168</c:v>
                </c:pt>
                <c:pt idx="8">
                  <c:v>1347</c:v>
                </c:pt>
                <c:pt idx="9">
                  <c:v>1417</c:v>
                </c:pt>
                <c:pt idx="10">
                  <c:v>1307</c:v>
                </c:pt>
                <c:pt idx="11">
                  <c:v>1466</c:v>
                </c:pt>
                <c:pt idx="12">
                  <c:v>1594</c:v>
                </c:pt>
                <c:pt idx="13">
                  <c:v>1408</c:v>
                </c:pt>
                <c:pt idx="14">
                  <c:v>376</c:v>
                </c:pt>
                <c:pt idx="15">
                  <c:v>22</c:v>
                </c:pt>
                <c:pt idx="16">
                  <c:v>18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MD_Data2!$M$68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MD_Data2!$M$69:$M$85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MD_Data2!$N$68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MD_Data2!$N$69:$N$85</c:f>
              <c:numCache>
                <c:ptCount val="17"/>
                <c:pt idx="0">
                  <c:v>731</c:v>
                </c:pt>
                <c:pt idx="1">
                  <c:v>806</c:v>
                </c:pt>
                <c:pt idx="2">
                  <c:v>584</c:v>
                </c:pt>
                <c:pt idx="3">
                  <c:v>747</c:v>
                </c:pt>
                <c:pt idx="4">
                  <c:v>722</c:v>
                </c:pt>
                <c:pt idx="5">
                  <c:v>938</c:v>
                </c:pt>
                <c:pt idx="6">
                  <c:v>1259</c:v>
                </c:pt>
                <c:pt idx="7">
                  <c:v>1536</c:v>
                </c:pt>
                <c:pt idx="8">
                  <c:v>1709</c:v>
                </c:pt>
                <c:pt idx="9">
                  <c:v>1855</c:v>
                </c:pt>
                <c:pt idx="10">
                  <c:v>1674</c:v>
                </c:pt>
                <c:pt idx="11">
                  <c:v>1882</c:v>
                </c:pt>
                <c:pt idx="12">
                  <c:v>2057</c:v>
                </c:pt>
                <c:pt idx="13">
                  <c:v>1855</c:v>
                </c:pt>
                <c:pt idx="14">
                  <c:v>489</c:v>
                </c:pt>
                <c:pt idx="15">
                  <c:v>29</c:v>
                </c:pt>
                <c:pt idx="16">
                  <c:v>18</c:v>
                </c:pt>
              </c:numCache>
            </c:numRef>
          </c:yVal>
          <c:smooth val="0"/>
        </c:ser>
        <c:axId val="23807953"/>
        <c:axId val="12944986"/>
      </c:scatterChart>
      <c:valAx>
        <c:axId val="23807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2944986"/>
        <c:crosses val="autoZero"/>
        <c:crossBetween val="midCat"/>
        <c:dispUnits/>
        <c:majorUnit val="1"/>
      </c:valAx>
      <c:valAx>
        <c:axId val="12944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807953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MARYLAND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MD_Data2!$B$68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MD_Data2!$B$69:$B$85</c:f>
              <c:numCache>
                <c:ptCount val="17"/>
                <c:pt idx="0">
                  <c:v>241</c:v>
                </c:pt>
                <c:pt idx="1">
                  <c:v>264</c:v>
                </c:pt>
                <c:pt idx="2">
                  <c:v>174</c:v>
                </c:pt>
                <c:pt idx="3">
                  <c:v>225</c:v>
                </c:pt>
                <c:pt idx="4">
                  <c:v>208</c:v>
                </c:pt>
                <c:pt idx="5">
                  <c:v>253</c:v>
                </c:pt>
                <c:pt idx="6">
                  <c:v>367</c:v>
                </c:pt>
                <c:pt idx="7">
                  <c:v>368</c:v>
                </c:pt>
                <c:pt idx="8">
                  <c:v>362</c:v>
                </c:pt>
                <c:pt idx="9">
                  <c:v>438</c:v>
                </c:pt>
                <c:pt idx="10">
                  <c:v>367</c:v>
                </c:pt>
                <c:pt idx="11">
                  <c:v>416</c:v>
                </c:pt>
                <c:pt idx="12">
                  <c:v>463</c:v>
                </c:pt>
                <c:pt idx="13">
                  <c:v>446</c:v>
                </c:pt>
                <c:pt idx="14">
                  <c:v>112</c:v>
                </c:pt>
                <c:pt idx="15">
                  <c:v>7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MD_Data2!$C$68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MD_Data2!$C$69:$C$85</c:f>
              <c:numCache>
                <c:ptCount val="17"/>
                <c:pt idx="0">
                  <c:v>490</c:v>
                </c:pt>
                <c:pt idx="1">
                  <c:v>541</c:v>
                </c:pt>
                <c:pt idx="2">
                  <c:v>409</c:v>
                </c:pt>
                <c:pt idx="3">
                  <c:v>522</c:v>
                </c:pt>
                <c:pt idx="4">
                  <c:v>514</c:v>
                </c:pt>
                <c:pt idx="5">
                  <c:v>685</c:v>
                </c:pt>
                <c:pt idx="6">
                  <c:v>891</c:v>
                </c:pt>
                <c:pt idx="7">
                  <c:v>1168</c:v>
                </c:pt>
                <c:pt idx="8">
                  <c:v>1347</c:v>
                </c:pt>
                <c:pt idx="9">
                  <c:v>1417</c:v>
                </c:pt>
                <c:pt idx="10">
                  <c:v>1307</c:v>
                </c:pt>
                <c:pt idx="11">
                  <c:v>1466</c:v>
                </c:pt>
                <c:pt idx="12">
                  <c:v>1594</c:v>
                </c:pt>
                <c:pt idx="13">
                  <c:v>1408</c:v>
                </c:pt>
                <c:pt idx="14">
                  <c:v>376</c:v>
                </c:pt>
                <c:pt idx="15">
                  <c:v>22</c:v>
                </c:pt>
                <c:pt idx="16">
                  <c:v>18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MD_Data2!$D$68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MD_Data2!$D$69:$D$85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MD_Data2!$E$68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MD_Data2!$E$69:$E$85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MD_Data2!$F$68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MD_Data2!$F$69:$F$85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MD_Data2!$G$68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MD_Data2!$G$69:$G$85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MD_Data2!$H$68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MD_Data2!$H$69:$H$85</c:f>
              <c:numCache>
                <c:ptCount val="17"/>
                <c:pt idx="0">
                  <c:v>731</c:v>
                </c:pt>
                <c:pt idx="1">
                  <c:v>806</c:v>
                </c:pt>
                <c:pt idx="2">
                  <c:v>584</c:v>
                </c:pt>
                <c:pt idx="3">
                  <c:v>747</c:v>
                </c:pt>
                <c:pt idx="4">
                  <c:v>722</c:v>
                </c:pt>
                <c:pt idx="5">
                  <c:v>938</c:v>
                </c:pt>
                <c:pt idx="6">
                  <c:v>1259</c:v>
                </c:pt>
                <c:pt idx="7">
                  <c:v>1536</c:v>
                </c:pt>
                <c:pt idx="8">
                  <c:v>1709</c:v>
                </c:pt>
                <c:pt idx="9">
                  <c:v>1855</c:v>
                </c:pt>
                <c:pt idx="10">
                  <c:v>1674</c:v>
                </c:pt>
                <c:pt idx="11">
                  <c:v>1882</c:v>
                </c:pt>
                <c:pt idx="12">
                  <c:v>2057</c:v>
                </c:pt>
                <c:pt idx="13">
                  <c:v>1855</c:v>
                </c:pt>
                <c:pt idx="14">
                  <c:v>489</c:v>
                </c:pt>
                <c:pt idx="15">
                  <c:v>29</c:v>
                </c:pt>
                <c:pt idx="16">
                  <c:v>18</c:v>
                </c:pt>
              </c:numCache>
            </c:numRef>
          </c:yVal>
          <c:smooth val="0"/>
        </c:ser>
        <c:axId val="49396011"/>
        <c:axId val="41910916"/>
      </c:scatterChart>
      <c:valAx>
        <c:axId val="4939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1910916"/>
        <c:crosses val="autoZero"/>
        <c:crossBetween val="midCat"/>
        <c:dispUnits/>
        <c:majorUnit val="1"/>
      </c:valAx>
      <c:valAx>
        <c:axId val="41910916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9396011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MARYLAND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MD_Data1!$B$4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MD_Data1!$B$5:$B$21</c:f>
              <c:numCache>
                <c:ptCount val="17"/>
                <c:pt idx="0">
                  <c:v>353</c:v>
                </c:pt>
                <c:pt idx="1">
                  <c:v>372</c:v>
                </c:pt>
                <c:pt idx="2">
                  <c:v>292</c:v>
                </c:pt>
                <c:pt idx="3">
                  <c:v>309</c:v>
                </c:pt>
                <c:pt idx="4">
                  <c:v>286</c:v>
                </c:pt>
                <c:pt idx="5">
                  <c:v>318</c:v>
                </c:pt>
                <c:pt idx="6">
                  <c:v>361</c:v>
                </c:pt>
                <c:pt idx="7">
                  <c:v>361</c:v>
                </c:pt>
                <c:pt idx="8">
                  <c:v>361</c:v>
                </c:pt>
                <c:pt idx="9">
                  <c:v>359</c:v>
                </c:pt>
                <c:pt idx="10">
                  <c:v>334</c:v>
                </c:pt>
                <c:pt idx="11">
                  <c:v>373</c:v>
                </c:pt>
                <c:pt idx="12">
                  <c:v>367</c:v>
                </c:pt>
                <c:pt idx="13">
                  <c:v>360</c:v>
                </c:pt>
                <c:pt idx="14">
                  <c:v>465</c:v>
                </c:pt>
                <c:pt idx="15">
                  <c:v>514</c:v>
                </c:pt>
                <c:pt idx="16">
                  <c:v>465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MD_Data1!$C$4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MD_Data1!$C$5:$C$21</c:f>
              <c:numCache>
                <c:ptCount val="17"/>
                <c:pt idx="0">
                  <c:v>771</c:v>
                </c:pt>
                <c:pt idx="1">
                  <c:v>745</c:v>
                </c:pt>
                <c:pt idx="2">
                  <c:v>538</c:v>
                </c:pt>
                <c:pt idx="3">
                  <c:v>581</c:v>
                </c:pt>
                <c:pt idx="4">
                  <c:v>604</c:v>
                </c:pt>
                <c:pt idx="5">
                  <c:v>634</c:v>
                </c:pt>
                <c:pt idx="6">
                  <c:v>729</c:v>
                </c:pt>
                <c:pt idx="7">
                  <c:v>788</c:v>
                </c:pt>
                <c:pt idx="8">
                  <c:v>903</c:v>
                </c:pt>
                <c:pt idx="9">
                  <c:v>871</c:v>
                </c:pt>
                <c:pt idx="10">
                  <c:v>888</c:v>
                </c:pt>
                <c:pt idx="11">
                  <c:v>916</c:v>
                </c:pt>
                <c:pt idx="12">
                  <c:v>875</c:v>
                </c:pt>
                <c:pt idx="13">
                  <c:v>883</c:v>
                </c:pt>
                <c:pt idx="14">
                  <c:v>1121</c:v>
                </c:pt>
                <c:pt idx="15">
                  <c:v>1310</c:v>
                </c:pt>
                <c:pt idx="16">
                  <c:v>1203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MD_Data1!$D$4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MD_Data1!$D$5:$D$21</c:f>
              <c:numCache>
                <c:ptCount val="17"/>
                <c:pt idx="0">
                  <c:v>1124</c:v>
                </c:pt>
                <c:pt idx="1">
                  <c:v>1117</c:v>
                </c:pt>
                <c:pt idx="2">
                  <c:v>830</c:v>
                </c:pt>
                <c:pt idx="3">
                  <c:v>890</c:v>
                </c:pt>
                <c:pt idx="4">
                  <c:v>890</c:v>
                </c:pt>
                <c:pt idx="5">
                  <c:v>952</c:v>
                </c:pt>
                <c:pt idx="6">
                  <c:v>1090</c:v>
                </c:pt>
                <c:pt idx="7">
                  <c:v>1149</c:v>
                </c:pt>
                <c:pt idx="8">
                  <c:v>1264</c:v>
                </c:pt>
                <c:pt idx="9">
                  <c:v>1230</c:v>
                </c:pt>
                <c:pt idx="10">
                  <c:v>1222</c:v>
                </c:pt>
                <c:pt idx="11">
                  <c:v>1289</c:v>
                </c:pt>
                <c:pt idx="12">
                  <c:v>1242</c:v>
                </c:pt>
                <c:pt idx="13">
                  <c:v>1243</c:v>
                </c:pt>
                <c:pt idx="14">
                  <c:v>1586</c:v>
                </c:pt>
                <c:pt idx="15">
                  <c:v>1824</c:v>
                </c:pt>
                <c:pt idx="16">
                  <c:v>1668</c:v>
                </c:pt>
              </c:numCache>
            </c:numRef>
          </c:yVal>
          <c:smooth val="1"/>
        </c:ser>
        <c:axId val="36760555"/>
        <c:axId val="62409540"/>
      </c:scatterChart>
      <c:scatterChart>
        <c:scatterStyle val="lineMarker"/>
        <c:varyColors val="0"/>
        <c:ser>
          <c:idx val="5"/>
          <c:order val="3"/>
          <c:tx>
            <c:strRef>
              <c:f>MD_Data1!$A$23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MD_Data1!$C$28:$C$44</c:f>
              <c:numCache>
                <c:ptCount val="17"/>
                <c:pt idx="0">
                  <c:v>68.59430604982207</c:v>
                </c:pt>
                <c:pt idx="1">
                  <c:v>66.6965085049239</c:v>
                </c:pt>
                <c:pt idx="2">
                  <c:v>64.81927710843374</c:v>
                </c:pt>
                <c:pt idx="3">
                  <c:v>65.28089887640449</c:v>
                </c:pt>
                <c:pt idx="4">
                  <c:v>67.86516853932584</c:v>
                </c:pt>
                <c:pt idx="5">
                  <c:v>66.59663865546219</c:v>
                </c:pt>
                <c:pt idx="6">
                  <c:v>66.88073394495413</c:v>
                </c:pt>
                <c:pt idx="7">
                  <c:v>68.58137510879025</c:v>
                </c:pt>
                <c:pt idx="8">
                  <c:v>71.43987341772153</c:v>
                </c:pt>
                <c:pt idx="9">
                  <c:v>70.8130081300813</c:v>
                </c:pt>
                <c:pt idx="10">
                  <c:v>72.66775777414075</c:v>
                </c:pt>
                <c:pt idx="11">
                  <c:v>71.06283941039565</c:v>
                </c:pt>
                <c:pt idx="12">
                  <c:v>70.45088566827698</c:v>
                </c:pt>
                <c:pt idx="13">
                  <c:v>71.03781174577635</c:v>
                </c:pt>
                <c:pt idx="14">
                  <c:v>70.68095838587641</c:v>
                </c:pt>
                <c:pt idx="15">
                  <c:v>71.8201754385965</c:v>
                </c:pt>
                <c:pt idx="16">
                  <c:v>72.12230215827337</c:v>
                </c:pt>
              </c:numCache>
            </c:numRef>
          </c:yVal>
          <c:smooth val="0"/>
        </c:ser>
        <c:axId val="24814949"/>
        <c:axId val="22007950"/>
      </c:scatterChart>
      <c:valAx>
        <c:axId val="36760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2409540"/>
        <c:crossesAt val="0"/>
        <c:crossBetween val="midCat"/>
        <c:dispUnits/>
        <c:majorUnit val="1"/>
      </c:valAx>
      <c:valAx>
        <c:axId val="6240954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760555"/>
        <c:crosses val="autoZero"/>
        <c:crossBetween val="midCat"/>
        <c:dispUnits/>
        <c:majorUnit val="200"/>
      </c:valAx>
      <c:valAx>
        <c:axId val="24814949"/>
        <c:scaling>
          <c:orientation val="minMax"/>
        </c:scaling>
        <c:axPos val="b"/>
        <c:delete val="1"/>
        <c:majorTickMark val="in"/>
        <c:minorTickMark val="none"/>
        <c:tickLblPos val="nextTo"/>
        <c:crossAx val="22007950"/>
        <c:crosses val="max"/>
        <c:crossBetween val="midCat"/>
        <c:dispUnits/>
      </c:valAx>
      <c:valAx>
        <c:axId val="22007950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814949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MARYLAND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MD_Data2!$AK$46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MD_Data2!$AK$69:$AK$85</c:f>
              <c:numCache>
                <c:ptCount val="17"/>
                <c:pt idx="0">
                  <c:v>7.700553896687963</c:v>
                </c:pt>
                <c:pt idx="1">
                  <c:v>8.387867711888182</c:v>
                </c:pt>
                <c:pt idx="2">
                  <c:v>5.499943262079567</c:v>
                </c:pt>
                <c:pt idx="3">
                  <c:v>7.03464421583414</c:v>
                </c:pt>
                <c:pt idx="4">
                  <c:v>6.422258560129631</c:v>
                </c:pt>
                <c:pt idx="5">
                  <c:v>7.710365748665847</c:v>
                </c:pt>
                <c:pt idx="6">
                  <c:v>11.093431479470805</c:v>
                </c:pt>
                <c:pt idx="7">
                  <c:v>11.031737228815617</c:v>
                </c:pt>
                <c:pt idx="8">
                  <c:v>10.80666371125311</c:v>
                </c:pt>
                <c:pt idx="9">
                  <c:v>13.04425905183723</c:v>
                </c:pt>
                <c:pt idx="10">
                  <c:v>10.943091748431739</c:v>
                </c:pt>
                <c:pt idx="11">
                  <c:v>12.406204175701674</c:v>
                </c:pt>
                <c:pt idx="12">
                  <c:v>13.819051607143763</c:v>
                </c:pt>
                <c:pt idx="13">
                  <c:v>13.348305782749438</c:v>
                </c:pt>
                <c:pt idx="14">
                  <c:v>3.360474162904386</c:v>
                </c:pt>
                <c:pt idx="15">
                  <c:v>0.21039438427332036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MD_Data2!$AL$46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MD_Data2!$AL$69:$AL$85</c:f>
              <c:numCache>
                <c:ptCount val="17"/>
                <c:pt idx="0">
                  <c:v>48.62794757311807</c:v>
                </c:pt>
                <c:pt idx="1">
                  <c:v>52.57322108642901</c:v>
                </c:pt>
                <c:pt idx="2">
                  <c:v>39.02712719312893</c:v>
                </c:pt>
                <c:pt idx="3">
                  <c:v>48.65658425185841</c:v>
                </c:pt>
                <c:pt idx="4">
                  <c:v>46.890451498487465</c:v>
                </c:pt>
                <c:pt idx="5">
                  <c:v>60.648397775576136</c:v>
                </c:pt>
                <c:pt idx="6">
                  <c:v>77.02668356470154</c:v>
                </c:pt>
                <c:pt idx="7">
                  <c:v>98.6341534267768</c:v>
                </c:pt>
                <c:pt idx="8">
                  <c:v>110.98093303079288</c:v>
                </c:pt>
                <c:pt idx="9">
                  <c:v>114.30498214841741</c:v>
                </c:pt>
                <c:pt idx="10">
                  <c:v>103.15877374447405</c:v>
                </c:pt>
                <c:pt idx="11">
                  <c:v>113.16181522049573</c:v>
                </c:pt>
                <c:pt idx="12">
                  <c:v>120.44742364169839</c:v>
                </c:pt>
                <c:pt idx="13">
                  <c:v>104.14347538907722</c:v>
                </c:pt>
                <c:pt idx="14">
                  <c:v>27.287862271772592</c:v>
                </c:pt>
                <c:pt idx="15">
                  <c:v>1.5660001437872861</c:v>
                </c:pt>
                <c:pt idx="16">
                  <c:v>1.2571421387759207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MD_Data2!$AR$46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MD_Data2!$AR$69:$AR$86</c:f>
              <c:numCache>
                <c:ptCount val="18"/>
                <c:pt idx="0">
                  <c:v>0</c:v>
                </c:pt>
                <c:pt idx="1">
                  <c:v>0.5296469902809777</c:v>
                </c:pt>
                <c:pt idx="2">
                  <c:v>0.4964577737840508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0.3812472121297613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0.27479095278267057</c:v>
                </c:pt>
                <c:pt idx="14">
                  <c:v>0.26167803657735594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MD_Data2!$AQ$46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MD_Data2!$AQ$69:$AQ$85</c:f>
              <c:numCache>
                <c:ptCount val="17"/>
                <c:pt idx="0">
                  <c:v>16.947482510592177</c:v>
                </c:pt>
                <c:pt idx="1">
                  <c:v>18.464009727738325</c:v>
                </c:pt>
                <c:pt idx="2">
                  <c:v>13.233373025899116</c:v>
                </c:pt>
                <c:pt idx="3">
                  <c:v>16.648224356552817</c:v>
                </c:pt>
                <c:pt idx="4">
                  <c:v>15.813957767095445</c:v>
                </c:pt>
                <c:pt idx="5">
                  <c:v>20.13775685569322</c:v>
                </c:pt>
                <c:pt idx="6">
                  <c:v>26.632521757120283</c:v>
                </c:pt>
                <c:pt idx="7">
                  <c:v>32.01713583790991</c:v>
                </c:pt>
                <c:pt idx="8">
                  <c:v>35.19229945537394</c:v>
                </c:pt>
                <c:pt idx="9">
                  <c:v>37.83749052787889</c:v>
                </c:pt>
                <c:pt idx="10">
                  <c:v>33.869471830472975</c:v>
                </c:pt>
                <c:pt idx="11">
                  <c:v>37.75014738002544</c:v>
                </c:pt>
                <c:pt idx="12">
                  <c:v>40.946323888009715</c:v>
                </c:pt>
                <c:pt idx="13">
                  <c:v>36.68079717753625</c:v>
                </c:pt>
                <c:pt idx="14">
                  <c:v>9.601575836544658</c:v>
                </c:pt>
                <c:pt idx="15">
                  <c:v>0.5652942102956839</c:v>
                </c:pt>
                <c:pt idx="16">
                  <c:v>0.34805247239073767</c:v>
                </c:pt>
              </c:numCache>
            </c:numRef>
          </c:yVal>
          <c:smooth val="0"/>
        </c:ser>
        <c:axId val="41653925"/>
        <c:axId val="39341006"/>
      </c:scatterChart>
      <c:valAx>
        <c:axId val="4165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9341006"/>
        <c:crosses val="autoZero"/>
        <c:crossBetween val="midCat"/>
        <c:dispUnits/>
        <c:majorUnit val="1"/>
      </c:valAx>
      <c:valAx>
        <c:axId val="39341006"/>
        <c:scaling>
          <c:orientation val="minMax"/>
          <c:max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653925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MARYLAND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MD_Data2!$AK$68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MD_Data2!$AK$69:$AK$85</c:f>
              <c:numCache>
                <c:ptCount val="17"/>
                <c:pt idx="0">
                  <c:v>7.700553896687963</c:v>
                </c:pt>
                <c:pt idx="1">
                  <c:v>8.387867711888182</c:v>
                </c:pt>
                <c:pt idx="2">
                  <c:v>5.499943262079567</c:v>
                </c:pt>
                <c:pt idx="3">
                  <c:v>7.03464421583414</c:v>
                </c:pt>
                <c:pt idx="4">
                  <c:v>6.422258560129631</c:v>
                </c:pt>
                <c:pt idx="5">
                  <c:v>7.710365748665847</c:v>
                </c:pt>
                <c:pt idx="6">
                  <c:v>11.093431479470805</c:v>
                </c:pt>
                <c:pt idx="7">
                  <c:v>11.031737228815617</c:v>
                </c:pt>
                <c:pt idx="8">
                  <c:v>10.80666371125311</c:v>
                </c:pt>
                <c:pt idx="9">
                  <c:v>13.04425905183723</c:v>
                </c:pt>
                <c:pt idx="10">
                  <c:v>10.943091748431739</c:v>
                </c:pt>
                <c:pt idx="11">
                  <c:v>12.406204175701674</c:v>
                </c:pt>
                <c:pt idx="12">
                  <c:v>13.819051607143763</c:v>
                </c:pt>
                <c:pt idx="13">
                  <c:v>13.348305782749438</c:v>
                </c:pt>
                <c:pt idx="14">
                  <c:v>3.360474162904386</c:v>
                </c:pt>
                <c:pt idx="15">
                  <c:v>0.21039438427332036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MD_Data2!$AL$68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MD_Data2!$AL$69:$AL$85</c:f>
              <c:numCache>
                <c:ptCount val="17"/>
                <c:pt idx="0">
                  <c:v>48.62794757311807</c:v>
                </c:pt>
                <c:pt idx="1">
                  <c:v>52.57322108642901</c:v>
                </c:pt>
                <c:pt idx="2">
                  <c:v>39.02712719312893</c:v>
                </c:pt>
                <c:pt idx="3">
                  <c:v>48.65658425185841</c:v>
                </c:pt>
                <c:pt idx="4">
                  <c:v>46.890451498487465</c:v>
                </c:pt>
                <c:pt idx="5">
                  <c:v>60.648397775576136</c:v>
                </c:pt>
                <c:pt idx="6">
                  <c:v>77.02668356470154</c:v>
                </c:pt>
                <c:pt idx="7">
                  <c:v>98.6341534267768</c:v>
                </c:pt>
                <c:pt idx="8">
                  <c:v>110.98093303079288</c:v>
                </c:pt>
                <c:pt idx="9">
                  <c:v>114.30498214841741</c:v>
                </c:pt>
                <c:pt idx="10">
                  <c:v>103.15877374447405</c:v>
                </c:pt>
                <c:pt idx="11">
                  <c:v>113.16181522049573</c:v>
                </c:pt>
                <c:pt idx="12">
                  <c:v>120.44742364169839</c:v>
                </c:pt>
                <c:pt idx="13">
                  <c:v>104.14347538907722</c:v>
                </c:pt>
                <c:pt idx="14">
                  <c:v>27.287862271772592</c:v>
                </c:pt>
                <c:pt idx="15">
                  <c:v>1.5660001437872861</c:v>
                </c:pt>
                <c:pt idx="16">
                  <c:v>1.2571421387759207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MD_Data2!$AM$68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MD_Data2!$AM$69:$AM$85</c:f>
              <c:numCache>
                <c:ptCount val="17"/>
                <c:pt idx="0">
                  <c:v>0</c:v>
                </c:pt>
                <c:pt idx="1">
                  <c:v>10.837758751490192</c:v>
                </c:pt>
                <c:pt idx="2">
                  <c:v>10.362694300518134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8.491847826086957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7.459346561241235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MD_Data2!$AN$68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MD_Data2!$AN$69:$AN$85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0.5495079156615251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MD_Data2!$AO$68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MD_Data2!$AO$69:$AO$85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MD_Data2!$AQ$24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MD_Data2!$AQ$69:$AQ$85</c:f>
              <c:numCache>
                <c:ptCount val="17"/>
                <c:pt idx="0">
                  <c:v>16.947482510592177</c:v>
                </c:pt>
                <c:pt idx="1">
                  <c:v>18.464009727738325</c:v>
                </c:pt>
                <c:pt idx="2">
                  <c:v>13.233373025899116</c:v>
                </c:pt>
                <c:pt idx="3">
                  <c:v>16.648224356552817</c:v>
                </c:pt>
                <c:pt idx="4">
                  <c:v>15.813957767095445</c:v>
                </c:pt>
                <c:pt idx="5">
                  <c:v>20.13775685569322</c:v>
                </c:pt>
                <c:pt idx="6">
                  <c:v>26.632521757120283</c:v>
                </c:pt>
                <c:pt idx="7">
                  <c:v>32.01713583790991</c:v>
                </c:pt>
                <c:pt idx="8">
                  <c:v>35.19229945537394</c:v>
                </c:pt>
                <c:pt idx="9">
                  <c:v>37.83749052787889</c:v>
                </c:pt>
                <c:pt idx="10">
                  <c:v>33.869471830472975</c:v>
                </c:pt>
                <c:pt idx="11">
                  <c:v>37.75014738002544</c:v>
                </c:pt>
                <c:pt idx="12">
                  <c:v>40.946323888009715</c:v>
                </c:pt>
                <c:pt idx="13">
                  <c:v>36.68079717753625</c:v>
                </c:pt>
                <c:pt idx="14">
                  <c:v>9.601575836544658</c:v>
                </c:pt>
                <c:pt idx="15">
                  <c:v>0.5652942102956839</c:v>
                </c:pt>
                <c:pt idx="16">
                  <c:v>0.34805247239073767</c:v>
                </c:pt>
              </c:numCache>
            </c:numRef>
          </c:yVal>
          <c:smooth val="0"/>
        </c:ser>
        <c:axId val="18524735"/>
        <c:axId val="32504888"/>
      </c:scatterChart>
      <c:valAx>
        <c:axId val="18524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2504888"/>
        <c:crosses val="autoZero"/>
        <c:crossBetween val="midCat"/>
        <c:dispUnits/>
        <c:majorUnit val="1"/>
      </c:valAx>
      <c:valAx>
        <c:axId val="32504888"/>
        <c:scaling>
          <c:orientation val="minMax"/>
          <c:max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524735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MARYLAND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MD_Data2!$K$89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MD_Data2!$K$90:$K$106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MD_Data2!$L$89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MD_Data2!$L$90:$L$106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MD_Data2!$M$89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MD_Data2!$M$90:$M$106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MD_Data2!$N$89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MD_Data2!$N$90:$N$106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24108537"/>
        <c:axId val="15650242"/>
      </c:scatterChart>
      <c:valAx>
        <c:axId val="24108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5650242"/>
        <c:crosses val="autoZero"/>
        <c:crossBetween val="midCat"/>
        <c:dispUnits/>
        <c:majorUnit val="1"/>
      </c:valAx>
      <c:valAx>
        <c:axId val="1565024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10853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7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MARYLAND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MD_Data2!$B$89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MD_Data2!$B$90:$B$106</c:f>
              <c:numCache>
                <c:ptCount val="17"/>
              </c:numCache>
            </c:numRef>
          </c:yVal>
          <c:smooth val="0"/>
        </c:ser>
        <c:ser>
          <c:idx val="1"/>
          <c:order val="1"/>
          <c:tx>
            <c:strRef>
              <c:f>MD_Data2!$C$68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MD_Data2!$C$90:$C$106</c:f>
              <c:numCache>
                <c:ptCount val="17"/>
              </c:numCache>
            </c:numRef>
          </c:yVal>
          <c:smooth val="0"/>
        </c:ser>
        <c:ser>
          <c:idx val="2"/>
          <c:order val="2"/>
          <c:tx>
            <c:strRef>
              <c:f>MD_Data2!$D$68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MD_Data2!$D$90:$D$106</c:f>
              <c:numCache>
                <c:ptCount val="17"/>
              </c:numCache>
            </c:numRef>
          </c:yVal>
          <c:smooth val="0"/>
        </c:ser>
        <c:ser>
          <c:idx val="4"/>
          <c:order val="3"/>
          <c:tx>
            <c:strRef>
              <c:f>MD_Data2!$E$24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MD_Data2!$E$90:$E$106</c:f>
              <c:numCache>
                <c:ptCount val="17"/>
              </c:numCache>
            </c:numRef>
          </c:yVal>
          <c:smooth val="0"/>
        </c:ser>
        <c:ser>
          <c:idx val="5"/>
          <c:order val="4"/>
          <c:tx>
            <c:strRef>
              <c:f>MD_Data2!$F$24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MD_Data2!$F$90:$F$106</c:f>
              <c:numCache>
                <c:ptCount val="17"/>
              </c:numCache>
            </c:numRef>
          </c:yVal>
          <c:smooth val="0"/>
        </c:ser>
        <c:ser>
          <c:idx val="6"/>
          <c:order val="5"/>
          <c:tx>
            <c:strRef>
              <c:f>MD_Data2!$G$68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MD_Data2!$G$90:$G$106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MD_Data2!$N$3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MD_Data2!$H$90:$H$106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6634451"/>
        <c:axId val="59710060"/>
      </c:scatterChart>
      <c:valAx>
        <c:axId val="6634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9710060"/>
        <c:crosses val="autoZero"/>
        <c:crossBetween val="midCat"/>
        <c:dispUnits/>
        <c:majorUnit val="1"/>
      </c:valAx>
      <c:valAx>
        <c:axId val="59710060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63445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7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MARYLAND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MD_Data2!$AK$89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MD_Data2!$AK$90:$AK$106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MD_Data2!$AL$89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MD_Data2!$AL$90:$AL$106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MD_Data2!$AR$89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MD_Data2!$AR$90:$AR$106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MD_Data2!$AQ$89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MD_Data2!$AQ$90:$AQ$106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519629"/>
        <c:axId val="4676662"/>
      </c:scatterChart>
      <c:valAx>
        <c:axId val="519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676662"/>
        <c:crosses val="autoZero"/>
        <c:crossBetween val="midCat"/>
        <c:dispUnits/>
        <c:majorUnit val="1"/>
      </c:valAx>
      <c:valAx>
        <c:axId val="4676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96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MARYLAND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MD_Data2!$AK$89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MD_Data2!$AK$90:$AK$106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MD_Data2!$AL$89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MD_Data2!$AL$90:$AL$106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MD_Data2!$AM$89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MD_Data2!$AM$90:$AM$106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MD_Data2!$AN$89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MD_Data2!$AN$90:$AN$106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MD_Data2!$AO$68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MD_Data2!$AO$90:$AO$106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MD_Data2!$AQ$24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MD_Data2!$AQ$90:$AQ$105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42089959"/>
        <c:axId val="43265312"/>
      </c:scatterChart>
      <c:valAx>
        <c:axId val="4208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3265312"/>
        <c:crosses val="autoZero"/>
        <c:crossBetween val="midCat"/>
        <c:dispUnits/>
        <c:majorUnit val="1"/>
      </c:valAx>
      <c:valAx>
        <c:axId val="43265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0899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MARYLAND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MD_Data2!$K$46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MD_Data2!$K$47:$K$63</c:f>
              <c:numCache>
                <c:ptCount val="17"/>
                <c:pt idx="0">
                  <c:v>241</c:v>
                </c:pt>
                <c:pt idx="1">
                  <c:v>264</c:v>
                </c:pt>
                <c:pt idx="2">
                  <c:v>174</c:v>
                </c:pt>
                <c:pt idx="3">
                  <c:v>225</c:v>
                </c:pt>
                <c:pt idx="4">
                  <c:v>208</c:v>
                </c:pt>
                <c:pt idx="5">
                  <c:v>253</c:v>
                </c:pt>
                <c:pt idx="6">
                  <c:v>367</c:v>
                </c:pt>
                <c:pt idx="7">
                  <c:v>368</c:v>
                </c:pt>
                <c:pt idx="8">
                  <c:v>362</c:v>
                </c:pt>
                <c:pt idx="9">
                  <c:v>438</c:v>
                </c:pt>
                <c:pt idx="10">
                  <c:v>367</c:v>
                </c:pt>
                <c:pt idx="11">
                  <c:v>416</c:v>
                </c:pt>
                <c:pt idx="12">
                  <c:v>463</c:v>
                </c:pt>
                <c:pt idx="13">
                  <c:v>446</c:v>
                </c:pt>
                <c:pt idx="14">
                  <c:v>112</c:v>
                </c:pt>
                <c:pt idx="15">
                  <c:v>7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MD_Data2!$L$46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MD_Data2!$L$47:$L$63</c:f>
              <c:numCache>
                <c:ptCount val="17"/>
                <c:pt idx="0">
                  <c:v>490</c:v>
                </c:pt>
                <c:pt idx="1">
                  <c:v>541</c:v>
                </c:pt>
                <c:pt idx="2">
                  <c:v>409</c:v>
                </c:pt>
                <c:pt idx="3">
                  <c:v>522</c:v>
                </c:pt>
                <c:pt idx="4">
                  <c:v>514</c:v>
                </c:pt>
                <c:pt idx="5">
                  <c:v>685</c:v>
                </c:pt>
                <c:pt idx="6">
                  <c:v>891</c:v>
                </c:pt>
                <c:pt idx="7">
                  <c:v>1168</c:v>
                </c:pt>
                <c:pt idx="8">
                  <c:v>1347</c:v>
                </c:pt>
                <c:pt idx="9">
                  <c:v>1417</c:v>
                </c:pt>
                <c:pt idx="10">
                  <c:v>1307</c:v>
                </c:pt>
                <c:pt idx="11">
                  <c:v>1466</c:v>
                </c:pt>
                <c:pt idx="12">
                  <c:v>1594</c:v>
                </c:pt>
                <c:pt idx="13">
                  <c:v>1408</c:v>
                </c:pt>
                <c:pt idx="14">
                  <c:v>376</c:v>
                </c:pt>
                <c:pt idx="15">
                  <c:v>22</c:v>
                </c:pt>
                <c:pt idx="16">
                  <c:v>18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MD_Data2!$M$46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MD_Data2!$M$47:$M$63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MD_Data2!$N$46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MD_Data2!$N$47:$N$63</c:f>
              <c:numCache>
                <c:ptCount val="17"/>
                <c:pt idx="0">
                  <c:v>731</c:v>
                </c:pt>
                <c:pt idx="1">
                  <c:v>806</c:v>
                </c:pt>
                <c:pt idx="2">
                  <c:v>584</c:v>
                </c:pt>
                <c:pt idx="3">
                  <c:v>747</c:v>
                </c:pt>
                <c:pt idx="4">
                  <c:v>722</c:v>
                </c:pt>
                <c:pt idx="5">
                  <c:v>938</c:v>
                </c:pt>
                <c:pt idx="6">
                  <c:v>1259</c:v>
                </c:pt>
                <c:pt idx="7">
                  <c:v>1536</c:v>
                </c:pt>
                <c:pt idx="8">
                  <c:v>1709</c:v>
                </c:pt>
                <c:pt idx="9">
                  <c:v>1855</c:v>
                </c:pt>
                <c:pt idx="10">
                  <c:v>1674</c:v>
                </c:pt>
                <c:pt idx="11">
                  <c:v>1882</c:v>
                </c:pt>
                <c:pt idx="12">
                  <c:v>2057</c:v>
                </c:pt>
                <c:pt idx="13">
                  <c:v>1855</c:v>
                </c:pt>
                <c:pt idx="14">
                  <c:v>489</c:v>
                </c:pt>
                <c:pt idx="15">
                  <c:v>29</c:v>
                </c:pt>
                <c:pt idx="16">
                  <c:v>18</c:v>
                </c:pt>
              </c:numCache>
            </c:numRef>
          </c:yVal>
          <c:smooth val="0"/>
        </c:ser>
        <c:axId val="53843489"/>
        <c:axId val="14829354"/>
      </c:scatterChart>
      <c:valAx>
        <c:axId val="5384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4829354"/>
        <c:crosses val="autoZero"/>
        <c:crossBetween val="midCat"/>
        <c:dispUnits/>
        <c:majorUnit val="1"/>
      </c:valAx>
      <c:valAx>
        <c:axId val="14829354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843489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MARYLAND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MD_Data2!$B$46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MD_Data2!$B$47:$B$63</c:f>
              <c:numCache>
                <c:ptCount val="17"/>
                <c:pt idx="0">
                  <c:v>241</c:v>
                </c:pt>
                <c:pt idx="1">
                  <c:v>264</c:v>
                </c:pt>
                <c:pt idx="2">
                  <c:v>174</c:v>
                </c:pt>
                <c:pt idx="3">
                  <c:v>225</c:v>
                </c:pt>
                <c:pt idx="4">
                  <c:v>208</c:v>
                </c:pt>
                <c:pt idx="5">
                  <c:v>253</c:v>
                </c:pt>
                <c:pt idx="6">
                  <c:v>367</c:v>
                </c:pt>
                <c:pt idx="7">
                  <c:v>368</c:v>
                </c:pt>
                <c:pt idx="8">
                  <c:v>362</c:v>
                </c:pt>
                <c:pt idx="9">
                  <c:v>438</c:v>
                </c:pt>
                <c:pt idx="10">
                  <c:v>367</c:v>
                </c:pt>
                <c:pt idx="11">
                  <c:v>416</c:v>
                </c:pt>
                <c:pt idx="12">
                  <c:v>463</c:v>
                </c:pt>
                <c:pt idx="13">
                  <c:v>446</c:v>
                </c:pt>
                <c:pt idx="14">
                  <c:v>112</c:v>
                </c:pt>
                <c:pt idx="15">
                  <c:v>7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MD_Data2!$C$46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MD_Data2!$C$47:$C$63</c:f>
              <c:numCache>
                <c:ptCount val="17"/>
                <c:pt idx="0">
                  <c:v>490</c:v>
                </c:pt>
                <c:pt idx="1">
                  <c:v>541</c:v>
                </c:pt>
                <c:pt idx="2">
                  <c:v>409</c:v>
                </c:pt>
                <c:pt idx="3">
                  <c:v>522</c:v>
                </c:pt>
                <c:pt idx="4">
                  <c:v>514</c:v>
                </c:pt>
                <c:pt idx="5">
                  <c:v>685</c:v>
                </c:pt>
                <c:pt idx="6">
                  <c:v>891</c:v>
                </c:pt>
                <c:pt idx="7">
                  <c:v>1168</c:v>
                </c:pt>
                <c:pt idx="8">
                  <c:v>1347</c:v>
                </c:pt>
                <c:pt idx="9">
                  <c:v>1417</c:v>
                </c:pt>
                <c:pt idx="10">
                  <c:v>1307</c:v>
                </c:pt>
                <c:pt idx="11">
                  <c:v>1466</c:v>
                </c:pt>
                <c:pt idx="12">
                  <c:v>1594</c:v>
                </c:pt>
                <c:pt idx="13">
                  <c:v>1408</c:v>
                </c:pt>
                <c:pt idx="14">
                  <c:v>376</c:v>
                </c:pt>
                <c:pt idx="15">
                  <c:v>22</c:v>
                </c:pt>
                <c:pt idx="16">
                  <c:v>18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MD_Data2!$D$46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MD_Data2!$D$47:$D$63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MD_Data2!$E$46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MD_Data2!$E$47:$E$63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MD_Data2!$F$46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MD_Data2!$F$47:$F$63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MD_Data2!$G$46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MD_Data2!$G$47:$G$63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MD_Data2!$H$46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MD_Data2!$H$47:$H$63</c:f>
              <c:numCache>
                <c:ptCount val="17"/>
                <c:pt idx="0">
                  <c:v>731</c:v>
                </c:pt>
                <c:pt idx="1">
                  <c:v>806</c:v>
                </c:pt>
                <c:pt idx="2">
                  <c:v>584</c:v>
                </c:pt>
                <c:pt idx="3">
                  <c:v>747</c:v>
                </c:pt>
                <c:pt idx="4">
                  <c:v>722</c:v>
                </c:pt>
                <c:pt idx="5">
                  <c:v>938</c:v>
                </c:pt>
                <c:pt idx="6">
                  <c:v>1259</c:v>
                </c:pt>
                <c:pt idx="7">
                  <c:v>1536</c:v>
                </c:pt>
                <c:pt idx="8">
                  <c:v>1709</c:v>
                </c:pt>
                <c:pt idx="9">
                  <c:v>1855</c:v>
                </c:pt>
                <c:pt idx="10">
                  <c:v>1674</c:v>
                </c:pt>
                <c:pt idx="11">
                  <c:v>1882</c:v>
                </c:pt>
                <c:pt idx="12">
                  <c:v>2057</c:v>
                </c:pt>
                <c:pt idx="13">
                  <c:v>1855</c:v>
                </c:pt>
                <c:pt idx="14">
                  <c:v>489</c:v>
                </c:pt>
                <c:pt idx="15">
                  <c:v>29</c:v>
                </c:pt>
                <c:pt idx="16">
                  <c:v>18</c:v>
                </c:pt>
              </c:numCache>
            </c:numRef>
          </c:yVal>
          <c:smooth val="0"/>
        </c:ser>
        <c:axId val="66355323"/>
        <c:axId val="60326996"/>
      </c:scatterChart>
      <c:valAx>
        <c:axId val="66355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0326996"/>
        <c:crosses val="autoZero"/>
        <c:crossBetween val="midCat"/>
        <c:dispUnits/>
        <c:majorUnit val="1"/>
      </c:valAx>
      <c:valAx>
        <c:axId val="60326996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6355323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MARYLAND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MD_Data2!$AK$46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MD_Data2!$AK$47:$AK$63</c:f>
              <c:numCache>
                <c:ptCount val="17"/>
                <c:pt idx="0">
                  <c:v>7.700553896687963</c:v>
                </c:pt>
                <c:pt idx="1">
                  <c:v>8.387867711888182</c:v>
                </c:pt>
                <c:pt idx="2">
                  <c:v>5.499943262079567</c:v>
                </c:pt>
                <c:pt idx="3">
                  <c:v>7.03464421583414</c:v>
                </c:pt>
                <c:pt idx="4">
                  <c:v>6.422258560129631</c:v>
                </c:pt>
                <c:pt idx="5">
                  <c:v>7.710365748665847</c:v>
                </c:pt>
                <c:pt idx="6">
                  <c:v>11.093431479470805</c:v>
                </c:pt>
                <c:pt idx="7">
                  <c:v>11.031737228815617</c:v>
                </c:pt>
                <c:pt idx="8">
                  <c:v>10.80666371125311</c:v>
                </c:pt>
                <c:pt idx="9">
                  <c:v>13.04425905183723</c:v>
                </c:pt>
                <c:pt idx="10">
                  <c:v>10.943091748431739</c:v>
                </c:pt>
                <c:pt idx="11">
                  <c:v>12.406204175701674</c:v>
                </c:pt>
                <c:pt idx="12">
                  <c:v>13.819051607143763</c:v>
                </c:pt>
                <c:pt idx="13">
                  <c:v>13.348305782749438</c:v>
                </c:pt>
                <c:pt idx="14">
                  <c:v>3.360474162904386</c:v>
                </c:pt>
                <c:pt idx="15">
                  <c:v>0.21039438427332036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MD_Data2!$AL$46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MD_Data2!$AL$47:$AL$63</c:f>
              <c:numCache>
                <c:ptCount val="17"/>
                <c:pt idx="0">
                  <c:v>48.62794757311807</c:v>
                </c:pt>
                <c:pt idx="1">
                  <c:v>52.57322108642901</c:v>
                </c:pt>
                <c:pt idx="2">
                  <c:v>39.02712719312893</c:v>
                </c:pt>
                <c:pt idx="3">
                  <c:v>48.65658425185841</c:v>
                </c:pt>
                <c:pt idx="4">
                  <c:v>46.890451498487465</c:v>
                </c:pt>
                <c:pt idx="5">
                  <c:v>60.648397775576136</c:v>
                </c:pt>
                <c:pt idx="6">
                  <c:v>77.02668356470154</c:v>
                </c:pt>
                <c:pt idx="7">
                  <c:v>98.6341534267768</c:v>
                </c:pt>
                <c:pt idx="8">
                  <c:v>110.98093303079288</c:v>
                </c:pt>
                <c:pt idx="9">
                  <c:v>114.30498214841741</c:v>
                </c:pt>
                <c:pt idx="10">
                  <c:v>103.15877374447405</c:v>
                </c:pt>
                <c:pt idx="11">
                  <c:v>113.16181522049573</c:v>
                </c:pt>
                <c:pt idx="12">
                  <c:v>120.44742364169839</c:v>
                </c:pt>
                <c:pt idx="13">
                  <c:v>104.14347538907722</c:v>
                </c:pt>
                <c:pt idx="14">
                  <c:v>27.287862271772592</c:v>
                </c:pt>
                <c:pt idx="15">
                  <c:v>1.5660001437872861</c:v>
                </c:pt>
                <c:pt idx="16">
                  <c:v>1.2571421387759207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MD_Data2!$M$46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MD_Data2!$AR$47:$AR$63</c:f>
              <c:numCache>
                <c:ptCount val="17"/>
                <c:pt idx="0">
                  <c:v>0</c:v>
                </c:pt>
                <c:pt idx="1">
                  <c:v>0.5296469902809777</c:v>
                </c:pt>
                <c:pt idx="2">
                  <c:v>0.4964577737840508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0.3812472121297613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0.27479095278267057</c:v>
                </c:pt>
                <c:pt idx="14">
                  <c:v>0.26167803657735594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MD_Data2!$N$46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MD_Data2!$AQ$47:$AQ$63</c:f>
              <c:numCache>
                <c:ptCount val="17"/>
                <c:pt idx="0">
                  <c:v>16.947482510592177</c:v>
                </c:pt>
                <c:pt idx="1">
                  <c:v>18.464009727738325</c:v>
                </c:pt>
                <c:pt idx="2">
                  <c:v>13.233373025899116</c:v>
                </c:pt>
                <c:pt idx="3">
                  <c:v>16.648224356552817</c:v>
                </c:pt>
                <c:pt idx="4">
                  <c:v>15.813957767095445</c:v>
                </c:pt>
                <c:pt idx="5">
                  <c:v>20.13775685569322</c:v>
                </c:pt>
                <c:pt idx="6">
                  <c:v>26.632521757120283</c:v>
                </c:pt>
                <c:pt idx="7">
                  <c:v>32.01713583790991</c:v>
                </c:pt>
                <c:pt idx="8">
                  <c:v>35.19229945537394</c:v>
                </c:pt>
                <c:pt idx="9">
                  <c:v>37.83749052787889</c:v>
                </c:pt>
                <c:pt idx="10">
                  <c:v>33.869471830472975</c:v>
                </c:pt>
                <c:pt idx="11">
                  <c:v>37.75014738002544</c:v>
                </c:pt>
                <c:pt idx="12">
                  <c:v>40.946323888009715</c:v>
                </c:pt>
                <c:pt idx="13">
                  <c:v>36.68079717753625</c:v>
                </c:pt>
                <c:pt idx="14">
                  <c:v>9.601575836544658</c:v>
                </c:pt>
                <c:pt idx="15">
                  <c:v>0.5652942102956839</c:v>
                </c:pt>
                <c:pt idx="16">
                  <c:v>0.34805247239073767</c:v>
                </c:pt>
              </c:numCache>
            </c:numRef>
          </c:yVal>
          <c:smooth val="0"/>
        </c:ser>
        <c:axId val="6072053"/>
        <c:axId val="54648478"/>
      </c:scatterChart>
      <c:valAx>
        <c:axId val="6072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4648478"/>
        <c:crosses val="autoZero"/>
        <c:crossBetween val="midCat"/>
        <c:dispUnits/>
        <c:majorUnit val="1"/>
      </c:valAx>
      <c:valAx>
        <c:axId val="54648478"/>
        <c:scaling>
          <c:orientation val="minMax"/>
          <c:max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72053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MARYLAND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MD_Data2!$AK$46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MD_Data2!$AK$47:$AK$63</c:f>
              <c:numCache>
                <c:ptCount val="17"/>
                <c:pt idx="0">
                  <c:v>7.700553896687963</c:v>
                </c:pt>
                <c:pt idx="1">
                  <c:v>8.387867711888182</c:v>
                </c:pt>
                <c:pt idx="2">
                  <c:v>5.499943262079567</c:v>
                </c:pt>
                <c:pt idx="3">
                  <c:v>7.03464421583414</c:v>
                </c:pt>
                <c:pt idx="4">
                  <c:v>6.422258560129631</c:v>
                </c:pt>
                <c:pt idx="5">
                  <c:v>7.710365748665847</c:v>
                </c:pt>
                <c:pt idx="6">
                  <c:v>11.093431479470805</c:v>
                </c:pt>
                <c:pt idx="7">
                  <c:v>11.031737228815617</c:v>
                </c:pt>
                <c:pt idx="8">
                  <c:v>10.80666371125311</c:v>
                </c:pt>
                <c:pt idx="9">
                  <c:v>13.04425905183723</c:v>
                </c:pt>
                <c:pt idx="10">
                  <c:v>10.943091748431739</c:v>
                </c:pt>
                <c:pt idx="11">
                  <c:v>12.406204175701674</c:v>
                </c:pt>
                <c:pt idx="12">
                  <c:v>13.819051607143763</c:v>
                </c:pt>
                <c:pt idx="13">
                  <c:v>13.348305782749438</c:v>
                </c:pt>
                <c:pt idx="14">
                  <c:v>3.360474162904386</c:v>
                </c:pt>
                <c:pt idx="15">
                  <c:v>0.21039438427332036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MD_Data2!$AL$46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MD_Data2!$AL$47:$AL$63</c:f>
              <c:numCache>
                <c:ptCount val="17"/>
                <c:pt idx="0">
                  <c:v>48.62794757311807</c:v>
                </c:pt>
                <c:pt idx="1">
                  <c:v>52.57322108642901</c:v>
                </c:pt>
                <c:pt idx="2">
                  <c:v>39.02712719312893</c:v>
                </c:pt>
                <c:pt idx="3">
                  <c:v>48.65658425185841</c:v>
                </c:pt>
                <c:pt idx="4">
                  <c:v>46.890451498487465</c:v>
                </c:pt>
                <c:pt idx="5">
                  <c:v>60.648397775576136</c:v>
                </c:pt>
                <c:pt idx="6">
                  <c:v>77.02668356470154</c:v>
                </c:pt>
                <c:pt idx="7">
                  <c:v>98.6341534267768</c:v>
                </c:pt>
                <c:pt idx="8">
                  <c:v>110.98093303079288</c:v>
                </c:pt>
                <c:pt idx="9">
                  <c:v>114.30498214841741</c:v>
                </c:pt>
                <c:pt idx="10">
                  <c:v>103.15877374447405</c:v>
                </c:pt>
                <c:pt idx="11">
                  <c:v>113.16181522049573</c:v>
                </c:pt>
                <c:pt idx="12">
                  <c:v>120.44742364169839</c:v>
                </c:pt>
                <c:pt idx="13">
                  <c:v>104.14347538907722</c:v>
                </c:pt>
                <c:pt idx="14">
                  <c:v>27.287862271772592</c:v>
                </c:pt>
                <c:pt idx="15">
                  <c:v>1.5660001437872861</c:v>
                </c:pt>
                <c:pt idx="16">
                  <c:v>1.2571421387759207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MD_Data2!$AM$68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MD_Data2!$AM$47:$AM$63</c:f>
              <c:numCache>
                <c:ptCount val="17"/>
                <c:pt idx="0">
                  <c:v>0</c:v>
                </c:pt>
                <c:pt idx="1">
                  <c:v>10.837758751490192</c:v>
                </c:pt>
                <c:pt idx="2">
                  <c:v>10.362694300518134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8.491847826086957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7.459346561241235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MD_Data2!$AN$68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MD_Data2!$AN$47:$AN$63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0.5495079156615251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MD_Data2!$AO$68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MD_Data2!$AO$47:$AO$63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MD_Data2!$AQ$24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MD_Data2!$AQ$47:$AQ$63</c:f>
              <c:numCache>
                <c:ptCount val="17"/>
                <c:pt idx="0">
                  <c:v>16.947482510592177</c:v>
                </c:pt>
                <c:pt idx="1">
                  <c:v>18.464009727738325</c:v>
                </c:pt>
                <c:pt idx="2">
                  <c:v>13.233373025899116</c:v>
                </c:pt>
                <c:pt idx="3">
                  <c:v>16.648224356552817</c:v>
                </c:pt>
                <c:pt idx="4">
                  <c:v>15.813957767095445</c:v>
                </c:pt>
                <c:pt idx="5">
                  <c:v>20.13775685569322</c:v>
                </c:pt>
                <c:pt idx="6">
                  <c:v>26.632521757120283</c:v>
                </c:pt>
                <c:pt idx="7">
                  <c:v>32.01713583790991</c:v>
                </c:pt>
                <c:pt idx="8">
                  <c:v>35.19229945537394</c:v>
                </c:pt>
                <c:pt idx="9">
                  <c:v>37.83749052787889</c:v>
                </c:pt>
                <c:pt idx="10">
                  <c:v>33.869471830472975</c:v>
                </c:pt>
                <c:pt idx="11">
                  <c:v>37.75014738002544</c:v>
                </c:pt>
                <c:pt idx="12">
                  <c:v>40.946323888009715</c:v>
                </c:pt>
                <c:pt idx="13">
                  <c:v>36.68079717753625</c:v>
                </c:pt>
                <c:pt idx="14">
                  <c:v>9.601575836544658</c:v>
                </c:pt>
                <c:pt idx="15">
                  <c:v>0.5652942102956839</c:v>
                </c:pt>
                <c:pt idx="16">
                  <c:v>0.34805247239073767</c:v>
                </c:pt>
              </c:numCache>
            </c:numRef>
          </c:yVal>
          <c:smooth val="0"/>
        </c:ser>
        <c:axId val="22074255"/>
        <c:axId val="64450568"/>
      </c:scatterChart>
      <c:valAx>
        <c:axId val="22074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4450568"/>
        <c:crosses val="autoZero"/>
        <c:crossBetween val="midCat"/>
        <c:dispUnits/>
        <c:majorUnit val="1"/>
      </c:valAx>
      <c:valAx>
        <c:axId val="64450568"/>
        <c:scaling>
          <c:orientation val="minMax"/>
          <c:max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074255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MARYLAND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MD_Data3!$L$3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MD_Data3!$L$4:$L$20</c:f>
              <c:numCache>
                <c:ptCount val="17"/>
                <c:pt idx="0">
                  <c:v>11.279234545771166</c:v>
                </c:pt>
                <c:pt idx="1">
                  <c:v>11.819268139478801</c:v>
                </c:pt>
                <c:pt idx="2">
                  <c:v>9.229789842110538</c:v>
                </c:pt>
                <c:pt idx="3">
                  <c:v>9.660911389745552</c:v>
                </c:pt>
                <c:pt idx="4">
                  <c:v>8.830605520178242</c:v>
                </c:pt>
                <c:pt idx="5">
                  <c:v>9.691289755240076</c:v>
                </c:pt>
                <c:pt idx="6">
                  <c:v>10.912067477081635</c:v>
                </c:pt>
                <c:pt idx="7">
                  <c:v>10.821894401093582</c:v>
                </c:pt>
                <c:pt idx="8">
                  <c:v>10.776811049067328</c:v>
                </c:pt>
                <c:pt idx="9">
                  <c:v>10.691527396368873</c:v>
                </c:pt>
                <c:pt idx="10">
                  <c:v>9.959108021733517</c:v>
                </c:pt>
                <c:pt idx="11">
                  <c:v>11.12383210946328</c:v>
                </c:pt>
                <c:pt idx="12">
                  <c:v>10.95376228903188</c:v>
                </c:pt>
                <c:pt idx="13">
                  <c:v>10.774417223743942</c:v>
                </c:pt>
                <c:pt idx="14">
                  <c:v>13.951968622772672</c:v>
                </c:pt>
                <c:pt idx="15">
                  <c:v>15.448959073783808</c:v>
                </c:pt>
                <c:pt idx="16">
                  <c:v>13.988757250839173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MD_Data3!$M$3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MD_Data3!$M$4:$M$20</c:f>
              <c:numCache>
                <c:ptCount val="17"/>
                <c:pt idx="0">
                  <c:v>76.5145868956613</c:v>
                </c:pt>
                <c:pt idx="1">
                  <c:v>72.39750408389948</c:v>
                </c:pt>
                <c:pt idx="2">
                  <c:v>51.336416699030245</c:v>
                </c:pt>
                <c:pt idx="3">
                  <c:v>54.15608323817957</c:v>
                </c:pt>
                <c:pt idx="4">
                  <c:v>55.100841838689554</c:v>
                </c:pt>
                <c:pt idx="5">
                  <c:v>56.132969620022294</c:v>
                </c:pt>
                <c:pt idx="6">
                  <c:v>63.02183200748309</c:v>
                </c:pt>
                <c:pt idx="7">
                  <c:v>66.54427474340764</c:v>
                </c:pt>
                <c:pt idx="8">
                  <c:v>74.3992446375694</c:v>
                </c:pt>
                <c:pt idx="9">
                  <c:v>70.26086058664188</c:v>
                </c:pt>
                <c:pt idx="10">
                  <c:v>70.08798093733203</c:v>
                </c:pt>
                <c:pt idx="11">
                  <c:v>70.70683679534385</c:v>
                </c:pt>
                <c:pt idx="12">
                  <c:v>66.11762590118325</c:v>
                </c:pt>
                <c:pt idx="13">
                  <c:v>65.31156872766702</c:v>
                </c:pt>
                <c:pt idx="14">
                  <c:v>81.35556810281138</c:v>
                </c:pt>
                <c:pt idx="15">
                  <c:v>93.24819038006112</c:v>
                </c:pt>
                <c:pt idx="16">
                  <c:v>84.0189996081907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MD_Data3!$N$3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MD_Data3!$N$4:$N$20</c:f>
              <c:numCache>
                <c:ptCount val="17"/>
                <c:pt idx="0">
                  <c:v>27.16750263940506</c:v>
                </c:pt>
                <c:pt idx="1">
                  <c:v>26.74524068801114</c:v>
                </c:pt>
                <c:pt idx="2">
                  <c:v>19.70720319646087</c:v>
                </c:pt>
                <c:pt idx="3">
                  <c:v>20.83684028280977</c:v>
                </c:pt>
                <c:pt idx="4">
                  <c:v>20.531000888600175</c:v>
                </c:pt>
                <c:pt idx="5">
                  <c:v>21.583591754523823</c:v>
                </c:pt>
                <c:pt idx="6">
                  <c:v>24.412061260388004</c:v>
                </c:pt>
                <c:pt idx="7">
                  <c:v>25.420331486432314</c:v>
                </c:pt>
                <c:pt idx="8">
                  <c:v>27.697996299775586</c:v>
                </c:pt>
                <c:pt idx="9">
                  <c:v>26.753874145860816</c:v>
                </c:pt>
                <c:pt idx="10">
                  <c:v>26.44624951278953</c:v>
                </c:pt>
                <c:pt idx="11">
                  <c:v>27.728474346643793</c:v>
                </c:pt>
                <c:pt idx="12">
                  <c:v>26.57340442967098</c:v>
                </c:pt>
                <c:pt idx="13">
                  <c:v>26.484963763754124</c:v>
                </c:pt>
                <c:pt idx="14">
                  <c:v>33.66756779419054</c:v>
                </c:pt>
                <c:pt idx="15">
                  <c:v>38.54657436340037</c:v>
                </c:pt>
                <c:pt idx="16">
                  <c:v>35.072100711597784</c:v>
                </c:pt>
              </c:numCache>
            </c:numRef>
          </c:yVal>
          <c:smooth val="1"/>
        </c:ser>
        <c:axId val="63853823"/>
        <c:axId val="37813496"/>
      </c:scatterChart>
      <c:valAx>
        <c:axId val="6385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7813496"/>
        <c:crossesAt val="0"/>
        <c:crossBetween val="midCat"/>
        <c:dispUnits/>
        <c:majorUnit val="1"/>
      </c:valAx>
      <c:valAx>
        <c:axId val="3781349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853823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 MARYLAND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MD_Data2!$Q$3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MD_Data2!$Q$4:$Q$20</c:f>
              <c:numCache>
                <c:ptCount val="17"/>
                <c:pt idx="0">
                  <c:v>28.872837863524044</c:v>
                </c:pt>
                <c:pt idx="1">
                  <c:v>31.201151789387083</c:v>
                </c:pt>
                <c:pt idx="2">
                  <c:v>31.42269253380364</c:v>
                </c:pt>
                <c:pt idx="3">
                  <c:v>31.23338649654439</c:v>
                </c:pt>
                <c:pt idx="4">
                  <c:v>30.50098231827112</c:v>
                </c:pt>
                <c:pt idx="5">
                  <c:v>29.120534781700442</c:v>
                </c:pt>
                <c:pt idx="6">
                  <c:v>26.38644717915934</c:v>
                </c:pt>
                <c:pt idx="7">
                  <c:v>24.116930572472594</c:v>
                </c:pt>
                <c:pt idx="8">
                  <c:v>23.291740938799762</c:v>
                </c:pt>
                <c:pt idx="9">
                  <c:v>23.334274421230944</c:v>
                </c:pt>
                <c:pt idx="10">
                  <c:v>23.27108257951561</c:v>
                </c:pt>
                <c:pt idx="11">
                  <c:v>23.334225314423335</c:v>
                </c:pt>
                <c:pt idx="12">
                  <c:v>22.27747389358528</c:v>
                </c:pt>
                <c:pt idx="13">
                  <c:v>23.028543783260762</c:v>
                </c:pt>
                <c:pt idx="14">
                  <c:v>23.358024691358025</c:v>
                </c:pt>
                <c:pt idx="15">
                  <c:v>23.10512001891924</c:v>
                </c:pt>
                <c:pt idx="16">
                  <c:v>21.470825490723314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MD_Data2!$R$3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MD_Data2!$R$4:$R$20</c:f>
              <c:numCache>
                <c:ptCount val="17"/>
                <c:pt idx="0">
                  <c:v>71.12716213647595</c:v>
                </c:pt>
                <c:pt idx="1">
                  <c:v>68.73714520773345</c:v>
                </c:pt>
                <c:pt idx="2">
                  <c:v>68.54791299235744</c:v>
                </c:pt>
                <c:pt idx="3">
                  <c:v>68.7666135034556</c:v>
                </c:pt>
                <c:pt idx="4">
                  <c:v>69.4253438113949</c:v>
                </c:pt>
                <c:pt idx="5">
                  <c:v>70.85857530812618</c:v>
                </c:pt>
                <c:pt idx="6">
                  <c:v>73.56560652069682</c:v>
                </c:pt>
                <c:pt idx="7">
                  <c:v>75.82216808769793</c:v>
                </c:pt>
                <c:pt idx="8">
                  <c:v>76.67855020796198</c:v>
                </c:pt>
                <c:pt idx="9">
                  <c:v>76.63749294184076</c:v>
                </c:pt>
                <c:pt idx="10">
                  <c:v>76.7289174204844</c:v>
                </c:pt>
                <c:pt idx="11">
                  <c:v>76.62563553652663</c:v>
                </c:pt>
                <c:pt idx="12">
                  <c:v>77.71009448035802</c:v>
                </c:pt>
                <c:pt idx="13">
                  <c:v>76.92307692307693</c:v>
                </c:pt>
                <c:pt idx="14">
                  <c:v>76.53086419753087</c:v>
                </c:pt>
                <c:pt idx="15">
                  <c:v>76.83575736076624</c:v>
                </c:pt>
                <c:pt idx="16">
                  <c:v>78.50228556063458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MD_Data2!$S$3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MD_Data2!$S$4:$S$20</c:f>
              <c:numCache>
                <c:ptCount val="17"/>
                <c:pt idx="0">
                  <c:v>0</c:v>
                </c:pt>
                <c:pt idx="1">
                  <c:v>0.061703002879473466</c:v>
                </c:pt>
                <c:pt idx="2">
                  <c:v>0.029394473838918283</c:v>
                </c:pt>
                <c:pt idx="3">
                  <c:v>0</c:v>
                </c:pt>
                <c:pt idx="4">
                  <c:v>0.07367387033398821</c:v>
                </c:pt>
                <c:pt idx="5">
                  <c:v>0.020889910173386254</c:v>
                </c:pt>
                <c:pt idx="6">
                  <c:v>0.0479463001438389</c:v>
                </c:pt>
                <c:pt idx="7">
                  <c:v>0.06090133982947624</c:v>
                </c:pt>
                <c:pt idx="8">
                  <c:v>0.029708853238265005</c:v>
                </c:pt>
                <c:pt idx="9">
                  <c:v>0.0282326369282891</c:v>
                </c:pt>
                <c:pt idx="10">
                  <c:v>0</c:v>
                </c:pt>
                <c:pt idx="11">
                  <c:v>0.02675943270002676</c:v>
                </c:pt>
                <c:pt idx="12">
                  <c:v>0</c:v>
                </c:pt>
                <c:pt idx="13">
                  <c:v>0.012094823415578132</c:v>
                </c:pt>
                <c:pt idx="14">
                  <c:v>0.037037037037037035</c:v>
                </c:pt>
                <c:pt idx="15">
                  <c:v>0.0354735721887194</c:v>
                </c:pt>
                <c:pt idx="16">
                  <c:v>0.013444474321054048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MD_Data2!$T$3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MD_Data2!$T$4:$T$20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0.01337971635001338</c:v>
                </c:pt>
                <c:pt idx="12">
                  <c:v>0.012431626056688214</c:v>
                </c:pt>
                <c:pt idx="13">
                  <c:v>0.036284470246734396</c:v>
                </c:pt>
                <c:pt idx="14">
                  <c:v>0.07407407407407407</c:v>
                </c:pt>
                <c:pt idx="15">
                  <c:v>0.023649048125812935</c:v>
                </c:pt>
                <c:pt idx="16">
                  <c:v>0.013444474321054048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MD_Data2!$U$3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MD_Data2!$U$4:$U$20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MD_Data2!$V$3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43184201"/>
        <c:axId val="53113490"/>
      </c:scatterChart>
      <c:valAx>
        <c:axId val="4318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3113490"/>
        <c:crosses val="autoZero"/>
        <c:crossBetween val="midCat"/>
        <c:dispUnits/>
        <c:majorUnit val="1"/>
      </c:valAx>
      <c:valAx>
        <c:axId val="5311349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31842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MARYLAND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MD_Data2!$R$3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MD_Data2!$R$4:$R$20</c:f>
              <c:numCache>
                <c:ptCount val="17"/>
                <c:pt idx="0">
                  <c:v>71.12716213647595</c:v>
                </c:pt>
                <c:pt idx="1">
                  <c:v>68.73714520773345</c:v>
                </c:pt>
                <c:pt idx="2">
                  <c:v>68.54791299235744</c:v>
                </c:pt>
                <c:pt idx="3">
                  <c:v>68.7666135034556</c:v>
                </c:pt>
                <c:pt idx="4">
                  <c:v>69.4253438113949</c:v>
                </c:pt>
                <c:pt idx="5">
                  <c:v>70.85857530812618</c:v>
                </c:pt>
                <c:pt idx="6">
                  <c:v>73.56560652069682</c:v>
                </c:pt>
                <c:pt idx="7">
                  <c:v>75.82216808769793</c:v>
                </c:pt>
                <c:pt idx="8">
                  <c:v>76.67855020796198</c:v>
                </c:pt>
                <c:pt idx="9">
                  <c:v>76.63749294184076</c:v>
                </c:pt>
                <c:pt idx="10">
                  <c:v>76.7289174204844</c:v>
                </c:pt>
                <c:pt idx="11">
                  <c:v>76.62563553652663</c:v>
                </c:pt>
                <c:pt idx="12">
                  <c:v>77.71009448035802</c:v>
                </c:pt>
                <c:pt idx="13">
                  <c:v>76.92307692307693</c:v>
                </c:pt>
                <c:pt idx="14">
                  <c:v>76.53086419753087</c:v>
                </c:pt>
                <c:pt idx="15">
                  <c:v>76.83575736076624</c:v>
                </c:pt>
                <c:pt idx="16">
                  <c:v>78.50228556063458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MD_Data2!$S$3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MD_Data2!$S$4:$S$20</c:f>
              <c:numCache>
                <c:ptCount val="17"/>
                <c:pt idx="0">
                  <c:v>0</c:v>
                </c:pt>
                <c:pt idx="1">
                  <c:v>0.061703002879473466</c:v>
                </c:pt>
                <c:pt idx="2">
                  <c:v>0.029394473838918283</c:v>
                </c:pt>
                <c:pt idx="3">
                  <c:v>0</c:v>
                </c:pt>
                <c:pt idx="4">
                  <c:v>0.07367387033398821</c:v>
                </c:pt>
                <c:pt idx="5">
                  <c:v>0.020889910173386254</c:v>
                </c:pt>
                <c:pt idx="6">
                  <c:v>0.0479463001438389</c:v>
                </c:pt>
                <c:pt idx="7">
                  <c:v>0.06090133982947624</c:v>
                </c:pt>
                <c:pt idx="8">
                  <c:v>0.029708853238265005</c:v>
                </c:pt>
                <c:pt idx="9">
                  <c:v>0.0282326369282891</c:v>
                </c:pt>
                <c:pt idx="10">
                  <c:v>0</c:v>
                </c:pt>
                <c:pt idx="11">
                  <c:v>0.02675943270002676</c:v>
                </c:pt>
                <c:pt idx="12">
                  <c:v>0</c:v>
                </c:pt>
                <c:pt idx="13">
                  <c:v>0.012094823415578132</c:v>
                </c:pt>
                <c:pt idx="14">
                  <c:v>0.037037037037037035</c:v>
                </c:pt>
                <c:pt idx="15">
                  <c:v>0.0354735721887194</c:v>
                </c:pt>
                <c:pt idx="16">
                  <c:v>0.013444474321054048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MD_Data2!$T$3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MD_Data2!$T$4:$T$20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0.01337971635001338</c:v>
                </c:pt>
                <c:pt idx="12">
                  <c:v>0.012431626056688214</c:v>
                </c:pt>
                <c:pt idx="13">
                  <c:v>0.036284470246734396</c:v>
                </c:pt>
                <c:pt idx="14">
                  <c:v>0.07407407407407407</c:v>
                </c:pt>
                <c:pt idx="15">
                  <c:v>0.023649048125812935</c:v>
                </c:pt>
                <c:pt idx="16">
                  <c:v>0.013444474321054048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MD_Data2!$U$3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MD_Data2!$U$4:$U$20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MD_Data2!$V$3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8259363"/>
        <c:axId val="7225404"/>
      </c:scatterChart>
      <c:valAx>
        <c:axId val="8259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7225404"/>
        <c:crosses val="autoZero"/>
        <c:crossBetween val="midCat"/>
        <c:dispUnits/>
        <c:majorUnit val="1"/>
      </c:valAx>
      <c:valAx>
        <c:axId val="7225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82593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MARYLAND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MD_Data2!$D$3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MD_Data2!$D$4:$D$20</c:f>
              <c:numCache>
                <c:ptCount val="17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MD_Data2!$E$3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MD_Data2!$E$4:$E$20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6</c:v>
                </c:pt>
                <c:pt idx="15">
                  <c:v>2</c:v>
                </c:pt>
                <c:pt idx="16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MD_Data2!$F$3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MD_Data2!$F$4:$F$20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MD_Data2!$G$3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MD_Data2!$G$4:$G$20</c:f>
              <c:numCache>
                <c:ptCount val="17"/>
              </c:numCache>
            </c:numRef>
          </c:yVal>
          <c:smooth val="0"/>
        </c:ser>
        <c:axId val="65028637"/>
        <c:axId val="48386822"/>
      </c:scatterChart>
      <c:valAx>
        <c:axId val="65028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8386822"/>
        <c:crosses val="autoZero"/>
        <c:crossBetween val="midCat"/>
        <c:dispUnits/>
        <c:majorUnit val="1"/>
      </c:valAx>
      <c:valAx>
        <c:axId val="48386822"/>
        <c:scaling>
          <c:orientation val="minMax"/>
          <c:max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028637"/>
        <c:crosses val="autoZero"/>
        <c:crossBetween val="midCat"/>
        <c:dispUnits/>
        <c:majorUnit val="7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MARYLAND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MD_Data2!$AM$3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MD_Data2!$AM$4:$AM$20</c:f>
              <c:numCache>
                <c:ptCount val="17"/>
                <c:pt idx="0">
                  <c:v>0</c:v>
                </c:pt>
                <c:pt idx="1">
                  <c:v>32.513276254470576</c:v>
                </c:pt>
                <c:pt idx="2">
                  <c:v>10.362694300518134</c:v>
                </c:pt>
                <c:pt idx="3">
                  <c:v>0</c:v>
                </c:pt>
                <c:pt idx="4">
                  <c:v>28.055737398297953</c:v>
                </c:pt>
                <c:pt idx="5">
                  <c:v>8.863676653075695</c:v>
                </c:pt>
                <c:pt idx="6">
                  <c:v>25.475543478260867</c:v>
                </c:pt>
                <c:pt idx="7">
                  <c:v>32.75198558912634</c:v>
                </c:pt>
                <c:pt idx="8">
                  <c:v>16.070711128967456</c:v>
                </c:pt>
                <c:pt idx="9">
                  <c:v>15.971889474524836</c:v>
                </c:pt>
                <c:pt idx="10">
                  <c:v>0</c:v>
                </c:pt>
                <c:pt idx="11">
                  <c:v>15.33624722030519</c:v>
                </c:pt>
                <c:pt idx="12">
                  <c:v>0</c:v>
                </c:pt>
                <c:pt idx="13">
                  <c:v>7.54261577915221</c:v>
                </c:pt>
                <c:pt idx="14">
                  <c:v>22.378039683723706</c:v>
                </c:pt>
                <c:pt idx="15">
                  <c:v>22.225514891094978</c:v>
                </c:pt>
                <c:pt idx="16">
                  <c:v>7.41399762752076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MD_Data2!$AN$3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MD_Data2!$AN$4:$AN$20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0.5926347355071175</c:v>
                </c:pt>
                <c:pt idx="12">
                  <c:v>0.5728098614945755</c:v>
                </c:pt>
                <c:pt idx="13">
                  <c:v>1.6485237469845755</c:v>
                </c:pt>
                <c:pt idx="14">
                  <c:v>3.153894270951057</c:v>
                </c:pt>
                <c:pt idx="15">
                  <c:v>1.0194771101901834</c:v>
                </c:pt>
                <c:pt idx="16">
                  <c:v>0.49243375534906164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MD_Data2!$AO$3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MD_Data2!$AO$4:$AO$20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32828215"/>
        <c:axId val="27018480"/>
      </c:scatterChart>
      <c:valAx>
        <c:axId val="32828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7018480"/>
        <c:crosses val="autoZero"/>
        <c:crossBetween val="midCat"/>
        <c:dispUnits/>
        <c:majorUnit val="1"/>
      </c:valAx>
      <c:valAx>
        <c:axId val="27018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2828215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MARYLAND</a:t>
            </a:r>
          </a:p>
        </c:rich>
      </c:tx>
      <c:layout>
        <c:manualLayout>
          <c:xMode val="factor"/>
          <c:yMode val="factor"/>
          <c:x val="0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"/>
          <c:w val="0.938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MD_Data2!$R$24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MD_Data2!$R$25:$R$41</c:f>
              <c:numCache>
                <c:ptCount val="17"/>
                <c:pt idx="0">
                  <c:v>71.78807947019867</c:v>
                </c:pt>
                <c:pt idx="1">
                  <c:v>69.05818540433924</c:v>
                </c:pt>
                <c:pt idx="2">
                  <c:v>68.23988644428673</c:v>
                </c:pt>
                <c:pt idx="3">
                  <c:v>68.49087893864014</c:v>
                </c:pt>
                <c:pt idx="4">
                  <c:v>69.04477611940298</c:v>
                </c:pt>
                <c:pt idx="5">
                  <c:v>70.32995583268381</c:v>
                </c:pt>
                <c:pt idx="6">
                  <c:v>74.26970788315326</c:v>
                </c:pt>
                <c:pt idx="7">
                  <c:v>75.75516693163752</c:v>
                </c:pt>
                <c:pt idx="8">
                  <c:v>75.95062711526977</c:v>
                </c:pt>
                <c:pt idx="9">
                  <c:v>76.72595142474661</c:v>
                </c:pt>
                <c:pt idx="10">
                  <c:v>76.29343629343629</c:v>
                </c:pt>
                <c:pt idx="11">
                  <c:v>76.19814020028612</c:v>
                </c:pt>
                <c:pt idx="12">
                  <c:v>77.78520126941707</c:v>
                </c:pt>
                <c:pt idx="13">
                  <c:v>77.21815063152971</c:v>
                </c:pt>
                <c:pt idx="14">
                  <c:v>76.50768624359479</c:v>
                </c:pt>
                <c:pt idx="15">
                  <c:v>76.83910773611771</c:v>
                </c:pt>
                <c:pt idx="16">
                  <c:v>78.45013477088949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MD_Data2!$S$24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MD_Data2!$S$25:$S$41</c:f>
              <c:numCache>
                <c:ptCount val="17"/>
                <c:pt idx="0">
                  <c:v>0</c:v>
                </c:pt>
                <c:pt idx="1">
                  <c:v>0.04930966469428008</c:v>
                </c:pt>
                <c:pt idx="2">
                  <c:v>0</c:v>
                </c:pt>
                <c:pt idx="3">
                  <c:v>0</c:v>
                </c:pt>
                <c:pt idx="4">
                  <c:v>0.08955223880597014</c:v>
                </c:pt>
                <c:pt idx="5">
                  <c:v>0.02598077422707197</c:v>
                </c:pt>
                <c:pt idx="6">
                  <c:v>0.040016006402561026</c:v>
                </c:pt>
                <c:pt idx="7">
                  <c:v>0.0794912559618442</c:v>
                </c:pt>
                <c:pt idx="8">
                  <c:v>0.039816842524387816</c:v>
                </c:pt>
                <c:pt idx="9">
                  <c:v>0.038248231019315355</c:v>
                </c:pt>
                <c:pt idx="10">
                  <c:v>0</c:v>
                </c:pt>
                <c:pt idx="11">
                  <c:v>0.035765379113018594</c:v>
                </c:pt>
                <c:pt idx="12">
                  <c:v>0</c:v>
                </c:pt>
                <c:pt idx="13">
                  <c:v>0.01559332605644784</c:v>
                </c:pt>
                <c:pt idx="14">
                  <c:v>0.026277755879647875</c:v>
                </c:pt>
                <c:pt idx="15">
                  <c:v>0.03559563360227812</c:v>
                </c:pt>
                <c:pt idx="16">
                  <c:v>0.013477088948787063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MD_Data2!$T$24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MD_Data2!$T$25:$T$41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0.017882689556509297</c:v>
                </c:pt>
                <c:pt idx="12">
                  <c:v>0.016702856188408218</c:v>
                </c:pt>
                <c:pt idx="13">
                  <c:v>0.03118665211289568</c:v>
                </c:pt>
                <c:pt idx="14">
                  <c:v>0.07883326763894363</c:v>
                </c:pt>
                <c:pt idx="15">
                  <c:v>0.023730422401518746</c:v>
                </c:pt>
                <c:pt idx="16">
                  <c:v>0.013477088948787063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MD_Data2!$U$24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MD_Data2!$U$25:$U$41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MD_Data2!$V$24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MD_Data2!$V$25:$V$41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41839729"/>
        <c:axId val="41013242"/>
      </c:scatterChart>
      <c:valAx>
        <c:axId val="41839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1013242"/>
        <c:crosses val="autoZero"/>
        <c:crossBetween val="midCat"/>
        <c:dispUnits/>
        <c:majorUnit val="1"/>
      </c:valAx>
      <c:valAx>
        <c:axId val="4101324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839729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MARYLAND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MD_Data2!$D$24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MD_Data2!$D$25:$D$41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MD_Data2!$E$24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MD_Data2!$E$25:$E$41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6</c:v>
                </c:pt>
                <c:pt idx="15">
                  <c:v>2</c:v>
                </c:pt>
                <c:pt idx="16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MD_Data2!$F$24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MD_Data2!$F$25:$F$41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MD_Data2!$G$24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MD_Data2!$G$25:$G$41</c:f>
              <c:numCache>
                <c:ptCount val="17"/>
              </c:numCache>
            </c:numRef>
          </c:yVal>
          <c:smooth val="0"/>
        </c:ser>
        <c:axId val="33574859"/>
        <c:axId val="33738276"/>
      </c:scatterChart>
      <c:valAx>
        <c:axId val="33574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3738276"/>
        <c:crosses val="autoZero"/>
        <c:crossBetween val="midCat"/>
        <c:dispUnits/>
        <c:majorUnit val="1"/>
      </c:valAx>
      <c:valAx>
        <c:axId val="33738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5748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MARYLAND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MD_Data2!$AM$24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MD_Data2!$AM$25:$AM$41</c:f>
              <c:numCache>
                <c:ptCount val="17"/>
                <c:pt idx="0">
                  <c:v>0</c:v>
                </c:pt>
                <c:pt idx="1">
                  <c:v>21.675517502980384</c:v>
                </c:pt>
                <c:pt idx="2">
                  <c:v>0</c:v>
                </c:pt>
                <c:pt idx="3">
                  <c:v>0</c:v>
                </c:pt>
                <c:pt idx="4">
                  <c:v>28.055737398297953</c:v>
                </c:pt>
                <c:pt idx="5">
                  <c:v>8.863676653075695</c:v>
                </c:pt>
                <c:pt idx="6">
                  <c:v>16.983695652173914</c:v>
                </c:pt>
                <c:pt idx="7">
                  <c:v>32.75198558912634</c:v>
                </c:pt>
                <c:pt idx="8">
                  <c:v>16.070711128967456</c:v>
                </c:pt>
                <c:pt idx="9">
                  <c:v>15.971889474524836</c:v>
                </c:pt>
                <c:pt idx="10">
                  <c:v>0</c:v>
                </c:pt>
                <c:pt idx="11">
                  <c:v>15.33624722030519</c:v>
                </c:pt>
                <c:pt idx="12">
                  <c:v>0</c:v>
                </c:pt>
                <c:pt idx="13">
                  <c:v>7.54261577915221</c:v>
                </c:pt>
                <c:pt idx="14">
                  <c:v>14.91869312248247</c:v>
                </c:pt>
                <c:pt idx="15">
                  <c:v>22.225514891094978</c:v>
                </c:pt>
                <c:pt idx="16">
                  <c:v>7.41399762752076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MD_Data2!$AN$24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MD_Data2!$AN$25:$AN$41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0.5926347355071175</c:v>
                </c:pt>
                <c:pt idx="12">
                  <c:v>0.5728098614945755</c:v>
                </c:pt>
                <c:pt idx="13">
                  <c:v>1.0990158313230503</c:v>
                </c:pt>
                <c:pt idx="14">
                  <c:v>3.153894270951057</c:v>
                </c:pt>
                <c:pt idx="15">
                  <c:v>1.0194771101901834</c:v>
                </c:pt>
                <c:pt idx="16">
                  <c:v>0.49243375534906164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MD_Data2!$AO$24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MD_Data2!$AO$25:$AO$41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35209029"/>
        <c:axId val="48445806"/>
      </c:scatterChart>
      <c:valAx>
        <c:axId val="35209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8445806"/>
        <c:crosses val="autoZero"/>
        <c:crossBetween val="midCat"/>
        <c:dispUnits/>
        <c:majorUnit val="1"/>
      </c:valAx>
      <c:valAx>
        <c:axId val="48445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2090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MARYLAND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MD_Data1!$B$4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MD_Data1!$E$5:$E$21</c:f>
              <c:numCache>
                <c:ptCount val="17"/>
                <c:pt idx="0">
                  <c:v>378</c:v>
                </c:pt>
                <c:pt idx="1">
                  <c:v>294</c:v>
                </c:pt>
                <c:pt idx="2">
                  <c:v>270</c:v>
                </c:pt>
                <c:pt idx="3">
                  <c:v>269</c:v>
                </c:pt>
                <c:pt idx="4">
                  <c:v>270</c:v>
                </c:pt>
                <c:pt idx="5">
                  <c:v>295</c:v>
                </c:pt>
                <c:pt idx="6">
                  <c:v>299</c:v>
                </c:pt>
                <c:pt idx="7">
                  <c:v>265</c:v>
                </c:pt>
                <c:pt idx="8">
                  <c:v>268</c:v>
                </c:pt>
                <c:pt idx="9">
                  <c:v>266</c:v>
                </c:pt>
                <c:pt idx="10">
                  <c:v>317</c:v>
                </c:pt>
                <c:pt idx="11">
                  <c:v>308</c:v>
                </c:pt>
                <c:pt idx="12">
                  <c:v>281</c:v>
                </c:pt>
                <c:pt idx="13">
                  <c:v>348</c:v>
                </c:pt>
                <c:pt idx="14">
                  <c:v>330</c:v>
                </c:pt>
                <c:pt idx="15">
                  <c:v>371</c:v>
                </c:pt>
                <c:pt idx="16">
                  <c:v>342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MD_Data1!$C$4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MD_Data1!$F$5:$F$21</c:f>
              <c:numCache>
                <c:ptCount val="17"/>
                <c:pt idx="0">
                  <c:v>1272</c:v>
                </c:pt>
                <c:pt idx="1">
                  <c:v>973</c:v>
                </c:pt>
                <c:pt idx="2">
                  <c:v>744</c:v>
                </c:pt>
                <c:pt idx="3">
                  <c:v>699</c:v>
                </c:pt>
                <c:pt idx="4">
                  <c:v>772</c:v>
                </c:pt>
                <c:pt idx="5">
                  <c:v>807</c:v>
                </c:pt>
                <c:pt idx="6">
                  <c:v>874</c:v>
                </c:pt>
                <c:pt idx="7">
                  <c:v>756</c:v>
                </c:pt>
                <c:pt idx="8">
                  <c:v>845</c:v>
                </c:pt>
                <c:pt idx="9">
                  <c:v>869</c:v>
                </c:pt>
                <c:pt idx="10">
                  <c:v>917</c:v>
                </c:pt>
                <c:pt idx="11">
                  <c:v>851</c:v>
                </c:pt>
                <c:pt idx="12">
                  <c:v>814</c:v>
                </c:pt>
                <c:pt idx="13">
                  <c:v>888</c:v>
                </c:pt>
                <c:pt idx="14">
                  <c:v>946</c:v>
                </c:pt>
                <c:pt idx="15">
                  <c:v>901</c:v>
                </c:pt>
                <c:pt idx="16">
                  <c:v>817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MD_Data1!$D$4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MD_Data1!$G$5:$G$21</c:f>
              <c:numCache>
                <c:ptCount val="17"/>
                <c:pt idx="0">
                  <c:v>1650</c:v>
                </c:pt>
                <c:pt idx="1">
                  <c:v>1267</c:v>
                </c:pt>
                <c:pt idx="2">
                  <c:v>1014</c:v>
                </c:pt>
                <c:pt idx="3">
                  <c:v>968</c:v>
                </c:pt>
                <c:pt idx="4">
                  <c:v>1042</c:v>
                </c:pt>
                <c:pt idx="5">
                  <c:v>1102</c:v>
                </c:pt>
                <c:pt idx="6">
                  <c:v>1173</c:v>
                </c:pt>
                <c:pt idx="7">
                  <c:v>1021</c:v>
                </c:pt>
                <c:pt idx="8">
                  <c:v>1113</c:v>
                </c:pt>
                <c:pt idx="9">
                  <c:v>1135</c:v>
                </c:pt>
                <c:pt idx="10">
                  <c:v>1234</c:v>
                </c:pt>
                <c:pt idx="11">
                  <c:v>1159</c:v>
                </c:pt>
                <c:pt idx="12">
                  <c:v>1095</c:v>
                </c:pt>
                <c:pt idx="13">
                  <c:v>1236</c:v>
                </c:pt>
                <c:pt idx="14">
                  <c:v>1276</c:v>
                </c:pt>
                <c:pt idx="15">
                  <c:v>1272</c:v>
                </c:pt>
                <c:pt idx="16">
                  <c:v>1159</c:v>
                </c:pt>
              </c:numCache>
            </c:numRef>
          </c:yVal>
          <c:smooth val="1"/>
        </c:ser>
        <c:axId val="4777145"/>
        <c:axId val="42994306"/>
      </c:scatterChart>
      <c:scatterChart>
        <c:scatterStyle val="lineMarker"/>
        <c:varyColors val="0"/>
        <c:ser>
          <c:idx val="5"/>
          <c:order val="3"/>
          <c:tx>
            <c:strRef>
              <c:f>MD_Data1!$A$23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MD_Data1!$F$28:$F$44</c:f>
              <c:numCache>
                <c:ptCount val="17"/>
                <c:pt idx="0">
                  <c:v>77.0909090909091</c:v>
                </c:pt>
                <c:pt idx="1">
                  <c:v>76.79558011049724</c:v>
                </c:pt>
                <c:pt idx="2">
                  <c:v>73.37278106508876</c:v>
                </c:pt>
                <c:pt idx="3">
                  <c:v>72.21074380165288</c:v>
                </c:pt>
                <c:pt idx="4">
                  <c:v>74.08829174664108</c:v>
                </c:pt>
                <c:pt idx="5">
                  <c:v>73.23049001814881</c:v>
                </c:pt>
                <c:pt idx="6">
                  <c:v>74.50980392156863</c:v>
                </c:pt>
                <c:pt idx="7">
                  <c:v>74.04505386875611</c:v>
                </c:pt>
                <c:pt idx="8">
                  <c:v>75.92093441150045</c:v>
                </c:pt>
                <c:pt idx="9">
                  <c:v>76.56387665198238</c:v>
                </c:pt>
                <c:pt idx="10">
                  <c:v>74.31118314424636</c:v>
                </c:pt>
                <c:pt idx="11">
                  <c:v>73.4253666954271</c:v>
                </c:pt>
                <c:pt idx="12">
                  <c:v>74.337899543379</c:v>
                </c:pt>
                <c:pt idx="13">
                  <c:v>71.84466019417476</c:v>
                </c:pt>
                <c:pt idx="14">
                  <c:v>74.13793103448276</c:v>
                </c:pt>
                <c:pt idx="15">
                  <c:v>70.83333333333334</c:v>
                </c:pt>
                <c:pt idx="16">
                  <c:v>70.49180327868852</c:v>
                </c:pt>
              </c:numCache>
            </c:numRef>
          </c:yVal>
          <c:smooth val="0"/>
        </c:ser>
        <c:axId val="51404435"/>
        <c:axId val="59986732"/>
      </c:scatterChart>
      <c:valAx>
        <c:axId val="4777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2994306"/>
        <c:crossesAt val="0"/>
        <c:crossBetween val="midCat"/>
        <c:dispUnits/>
        <c:majorUnit val="1"/>
      </c:valAx>
      <c:valAx>
        <c:axId val="4299430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77145"/>
        <c:crosses val="autoZero"/>
        <c:crossBetween val="midCat"/>
        <c:dispUnits/>
        <c:majorUnit val="200"/>
      </c:valAx>
      <c:valAx>
        <c:axId val="51404435"/>
        <c:scaling>
          <c:orientation val="minMax"/>
        </c:scaling>
        <c:axPos val="b"/>
        <c:delete val="1"/>
        <c:majorTickMark val="in"/>
        <c:minorTickMark val="none"/>
        <c:tickLblPos val="nextTo"/>
        <c:crossAx val="59986732"/>
        <c:crosses val="max"/>
        <c:crossBetween val="midCat"/>
        <c:dispUnits/>
      </c:valAx>
      <c:valAx>
        <c:axId val="59986732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140443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MARYLAND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39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MD_Data3!$L$23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MD_Data3!$L$24:$L$40</c:f>
              <c:numCache>
                <c:ptCount val="17"/>
                <c:pt idx="0">
                  <c:v>12.07804719065581</c:v>
                </c:pt>
                <c:pt idx="1">
                  <c:v>9.341034497330021</c:v>
                </c:pt>
                <c:pt idx="2">
                  <c:v>8.534394717020017</c:v>
                </c:pt>
                <c:pt idx="3">
                  <c:v>8.410307973597261</c:v>
                </c:pt>
                <c:pt idx="4">
                  <c:v>8.3365856309375</c:v>
                </c:pt>
                <c:pt idx="5">
                  <c:v>8.990347414452273</c:v>
                </c:pt>
                <c:pt idx="6">
                  <c:v>9.037972785726895</c:v>
                </c:pt>
                <c:pt idx="7">
                  <c:v>7.9440499066199415</c:v>
                </c:pt>
                <c:pt idx="8">
                  <c:v>8.000513465789595</c:v>
                </c:pt>
                <c:pt idx="9">
                  <c:v>7.921855953855487</c:v>
                </c:pt>
                <c:pt idx="10">
                  <c:v>9.452207314040493</c:v>
                </c:pt>
                <c:pt idx="11">
                  <c:v>9.185362707009894</c:v>
                </c:pt>
                <c:pt idx="12">
                  <c:v>8.386940608223322</c:v>
                </c:pt>
                <c:pt idx="13">
                  <c:v>10.415269982952477</c:v>
                </c:pt>
                <c:pt idx="14">
                  <c:v>9.901397087128993</c:v>
                </c:pt>
                <c:pt idx="15">
                  <c:v>11.150902366485978</c:v>
                </c:pt>
                <c:pt idx="16">
                  <c:v>10.288505332875264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MD_Data1!$C$4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MD_Data3!$M$24:$M$40</c:f>
              <c:numCache>
                <c:ptCount val="17"/>
                <c:pt idx="0">
                  <c:v>126.2341822714412</c:v>
                </c:pt>
                <c:pt idx="1">
                  <c:v>94.55405566930763</c:v>
                </c:pt>
                <c:pt idx="2">
                  <c:v>70.99311156891915</c:v>
                </c:pt>
                <c:pt idx="3">
                  <c:v>65.1550812108219</c:v>
                </c:pt>
                <c:pt idx="4">
                  <c:v>70.42690380706676</c:v>
                </c:pt>
                <c:pt idx="5">
                  <c:v>71.4500102261167</c:v>
                </c:pt>
                <c:pt idx="6">
                  <c:v>75.55703864820332</c:v>
                </c:pt>
                <c:pt idx="7">
                  <c:v>63.84196917007129</c:v>
                </c:pt>
                <c:pt idx="8">
                  <c:v>69.62055561322939</c:v>
                </c:pt>
                <c:pt idx="9">
                  <c:v>70.09952680802732</c:v>
                </c:pt>
                <c:pt idx="10">
                  <c:v>72.37689022469985</c:v>
                </c:pt>
                <c:pt idx="11">
                  <c:v>65.68943025418955</c:v>
                </c:pt>
                <c:pt idx="12">
                  <c:v>61.50828283835789</c:v>
                </c:pt>
                <c:pt idx="13">
                  <c:v>65.68139641015665</c:v>
                </c:pt>
                <c:pt idx="14">
                  <c:v>68.65510029015125</c:v>
                </c:pt>
                <c:pt idx="15">
                  <c:v>64.13482407056112</c:v>
                </c:pt>
                <c:pt idx="16">
                  <c:v>57.060284854440404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MD_Data1!$D$4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MD_Data3!$N$24:$N$40</c:f>
              <c:numCache>
                <c:ptCount val="17"/>
                <c:pt idx="0">
                  <c:v>39.88112042261419</c:v>
                </c:pt>
                <c:pt idx="1">
                  <c:v>30.33681284844236</c:v>
                </c:pt>
                <c:pt idx="2">
                  <c:v>24.076028965314848</c:v>
                </c:pt>
                <c:pt idx="3">
                  <c:v>22.662990330067256</c:v>
                </c:pt>
                <c:pt idx="4">
                  <c:v>24.037419017889192</c:v>
                </c:pt>
                <c:pt idx="5">
                  <c:v>24.984367766266022</c:v>
                </c:pt>
                <c:pt idx="6">
                  <c:v>26.27096133801388</c:v>
                </c:pt>
                <c:pt idx="7">
                  <c:v>22.588475585419836</c:v>
                </c:pt>
                <c:pt idx="8">
                  <c:v>24.3891375645967</c:v>
                </c:pt>
                <c:pt idx="9">
                  <c:v>24.687518012643924</c:v>
                </c:pt>
                <c:pt idx="10">
                  <c:v>26.705950817334106</c:v>
                </c:pt>
                <c:pt idx="11">
                  <c:v>24.9319641332507</c:v>
                </c:pt>
                <c:pt idx="12">
                  <c:v>23.428243035821033</c:v>
                </c:pt>
                <c:pt idx="13">
                  <c:v>26.335812720836763</c:v>
                </c:pt>
                <c:pt idx="14">
                  <c:v>27.086895652829213</c:v>
                </c:pt>
                <c:pt idx="15">
                  <c:v>26.88116370079236</c:v>
                </c:pt>
                <c:pt idx="16">
                  <c:v>24.36964312034882</c:v>
                </c:pt>
              </c:numCache>
            </c:numRef>
          </c:yVal>
          <c:smooth val="1"/>
        </c:ser>
        <c:axId val="3009677"/>
        <c:axId val="27087094"/>
      </c:scatterChart>
      <c:valAx>
        <c:axId val="3009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7087094"/>
        <c:crossesAt val="0"/>
        <c:crossBetween val="midCat"/>
        <c:dispUnits/>
        <c:majorUnit val="1"/>
      </c:valAx>
      <c:valAx>
        <c:axId val="27087094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09677"/>
        <c:crosses val="autoZero"/>
        <c:crossBetween val="midCat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MARYLAND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7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MD_Data1!$B$4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MD_Data1!$H$5:$H$21</c:f>
              <c:numCache>
                <c:ptCount val="17"/>
                <c:pt idx="0">
                  <c:v>221</c:v>
                </c:pt>
                <c:pt idx="1">
                  <c:v>252</c:v>
                </c:pt>
                <c:pt idx="2">
                  <c:v>151</c:v>
                </c:pt>
                <c:pt idx="3">
                  <c:v>140</c:v>
                </c:pt>
                <c:pt idx="4">
                  <c:v>145</c:v>
                </c:pt>
                <c:pt idx="5">
                  <c:v>164</c:v>
                </c:pt>
                <c:pt idx="6">
                  <c:v>181</c:v>
                </c:pt>
                <c:pt idx="7">
                  <c:v>213</c:v>
                </c:pt>
                <c:pt idx="8">
                  <c:v>231</c:v>
                </c:pt>
                <c:pt idx="9">
                  <c:v>235</c:v>
                </c:pt>
                <c:pt idx="10">
                  <c:v>204</c:v>
                </c:pt>
                <c:pt idx="11">
                  <c:v>244</c:v>
                </c:pt>
                <c:pt idx="12">
                  <c:v>246</c:v>
                </c:pt>
                <c:pt idx="13">
                  <c:v>276</c:v>
                </c:pt>
                <c:pt idx="14">
                  <c:v>368</c:v>
                </c:pt>
                <c:pt idx="15">
                  <c:v>404</c:v>
                </c:pt>
                <c:pt idx="16">
                  <c:v>317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MD_Data1!$C$4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MD_Data1!$I$5:$I$21</c:f>
              <c:numCache>
                <c:ptCount val="17"/>
                <c:pt idx="0">
                  <c:v>662</c:v>
                </c:pt>
                <c:pt idx="1">
                  <c:v>566</c:v>
                </c:pt>
                <c:pt idx="2">
                  <c:v>272</c:v>
                </c:pt>
                <c:pt idx="3">
                  <c:v>263</c:v>
                </c:pt>
                <c:pt idx="4">
                  <c:v>258</c:v>
                </c:pt>
                <c:pt idx="5">
                  <c:v>297</c:v>
                </c:pt>
                <c:pt idx="6">
                  <c:v>444</c:v>
                </c:pt>
                <c:pt idx="7">
                  <c:v>463</c:v>
                </c:pt>
                <c:pt idx="8">
                  <c:v>395</c:v>
                </c:pt>
                <c:pt idx="9">
                  <c:v>411</c:v>
                </c:pt>
                <c:pt idx="10">
                  <c:v>388</c:v>
                </c:pt>
                <c:pt idx="11">
                  <c:v>510</c:v>
                </c:pt>
                <c:pt idx="12">
                  <c:v>556</c:v>
                </c:pt>
                <c:pt idx="13">
                  <c:v>641</c:v>
                </c:pt>
                <c:pt idx="14">
                  <c:v>706</c:v>
                </c:pt>
                <c:pt idx="15">
                  <c:v>754</c:v>
                </c:pt>
                <c:pt idx="16">
                  <c:v>564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MD_Data1!$D$4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MD_Data1!$J$5:$J$21</c:f>
              <c:numCache>
                <c:ptCount val="17"/>
                <c:pt idx="0">
                  <c:v>883</c:v>
                </c:pt>
                <c:pt idx="1">
                  <c:v>818</c:v>
                </c:pt>
                <c:pt idx="2">
                  <c:v>423</c:v>
                </c:pt>
                <c:pt idx="3">
                  <c:v>403</c:v>
                </c:pt>
                <c:pt idx="4">
                  <c:v>403</c:v>
                </c:pt>
                <c:pt idx="5">
                  <c:v>461</c:v>
                </c:pt>
                <c:pt idx="6">
                  <c:v>625</c:v>
                </c:pt>
                <c:pt idx="7">
                  <c:v>676</c:v>
                </c:pt>
                <c:pt idx="8">
                  <c:v>626</c:v>
                </c:pt>
                <c:pt idx="9">
                  <c:v>646</c:v>
                </c:pt>
                <c:pt idx="10">
                  <c:v>592</c:v>
                </c:pt>
                <c:pt idx="11">
                  <c:v>754</c:v>
                </c:pt>
                <c:pt idx="12">
                  <c:v>802</c:v>
                </c:pt>
                <c:pt idx="13">
                  <c:v>917</c:v>
                </c:pt>
                <c:pt idx="14">
                  <c:v>1074</c:v>
                </c:pt>
                <c:pt idx="15">
                  <c:v>1158</c:v>
                </c:pt>
                <c:pt idx="16">
                  <c:v>881</c:v>
                </c:pt>
              </c:numCache>
            </c:numRef>
          </c:yVal>
          <c:smooth val="1"/>
        </c:ser>
        <c:axId val="42457255"/>
        <c:axId val="46570976"/>
      </c:scatterChart>
      <c:scatterChart>
        <c:scatterStyle val="lineMarker"/>
        <c:varyColors val="0"/>
        <c:ser>
          <c:idx val="5"/>
          <c:order val="3"/>
          <c:tx>
            <c:strRef>
              <c:f>MD_Data1!$A$23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MD_Data1!$I$28:$I$44</c:f>
              <c:numCache>
                <c:ptCount val="17"/>
                <c:pt idx="0">
                  <c:v>74.97168742921858</c:v>
                </c:pt>
                <c:pt idx="1">
                  <c:v>69.19315403422983</c:v>
                </c:pt>
                <c:pt idx="2">
                  <c:v>64.30260047281324</c:v>
                </c:pt>
                <c:pt idx="3">
                  <c:v>65.2605459057072</c:v>
                </c:pt>
                <c:pt idx="4">
                  <c:v>64.01985111662532</c:v>
                </c:pt>
                <c:pt idx="5">
                  <c:v>64.42516268980476</c:v>
                </c:pt>
                <c:pt idx="6">
                  <c:v>71.04</c:v>
                </c:pt>
                <c:pt idx="7">
                  <c:v>68.49112426035504</c:v>
                </c:pt>
                <c:pt idx="8">
                  <c:v>63.09904153354633</c:v>
                </c:pt>
                <c:pt idx="9">
                  <c:v>63.62229102167183</c:v>
                </c:pt>
                <c:pt idx="10">
                  <c:v>65.54054054054053</c:v>
                </c:pt>
                <c:pt idx="11">
                  <c:v>67.63925729442971</c:v>
                </c:pt>
                <c:pt idx="12">
                  <c:v>69.32668329177058</c:v>
                </c:pt>
                <c:pt idx="13">
                  <c:v>69.90185387131952</c:v>
                </c:pt>
                <c:pt idx="14">
                  <c:v>65.73556797020484</c:v>
                </c:pt>
                <c:pt idx="15">
                  <c:v>65.11226252158895</c:v>
                </c:pt>
                <c:pt idx="16">
                  <c:v>64.01816118047672</c:v>
                </c:pt>
              </c:numCache>
            </c:numRef>
          </c:yVal>
          <c:smooth val="0"/>
        </c:ser>
        <c:axId val="16485601"/>
        <c:axId val="14152682"/>
      </c:scatterChart>
      <c:valAx>
        <c:axId val="42457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570976"/>
        <c:crossesAt val="0"/>
        <c:crossBetween val="midCat"/>
        <c:dispUnits/>
        <c:majorUnit val="1"/>
      </c:valAx>
      <c:valAx>
        <c:axId val="46570976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457255"/>
        <c:crosses val="autoZero"/>
        <c:crossBetween val="midCat"/>
        <c:dispUnits/>
        <c:majorUnit val="200"/>
      </c:valAx>
      <c:valAx>
        <c:axId val="16485601"/>
        <c:scaling>
          <c:orientation val="minMax"/>
        </c:scaling>
        <c:axPos val="b"/>
        <c:delete val="1"/>
        <c:majorTickMark val="in"/>
        <c:minorTickMark val="none"/>
        <c:tickLblPos val="nextTo"/>
        <c:crossAx val="14152682"/>
        <c:crosses val="max"/>
        <c:crossBetween val="midCat"/>
        <c:dispUnits/>
      </c:valAx>
      <c:valAx>
        <c:axId val="14152682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6485601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MARYLAND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MD_Data3!$L$43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MD_Data3!$L$44:$L$60</c:f>
              <c:numCache>
                <c:ptCount val="17"/>
                <c:pt idx="0">
                  <c:v>7.061503780780248</c:v>
                </c:pt>
                <c:pt idx="1">
                  <c:v>8.006600997711447</c:v>
                </c:pt>
                <c:pt idx="2">
                  <c:v>4.77293926766675</c:v>
                </c:pt>
                <c:pt idx="3">
                  <c:v>4.377111956519021</c:v>
                </c:pt>
                <c:pt idx="4">
                  <c:v>4.477055246244214</c:v>
                </c:pt>
                <c:pt idx="5">
                  <c:v>4.9980236473565185</c:v>
                </c:pt>
                <c:pt idx="6">
                  <c:v>5.471147405406581</c:v>
                </c:pt>
                <c:pt idx="7">
                  <c:v>6.3852174721133865</c:v>
                </c:pt>
                <c:pt idx="8">
                  <c:v>6.895964964915659</c:v>
                </c:pt>
                <c:pt idx="9">
                  <c:v>6.998632139684359</c:v>
                </c:pt>
                <c:pt idx="10">
                  <c:v>6.082808492316279</c:v>
                </c:pt>
                <c:pt idx="11">
                  <c:v>7.276715910748098</c:v>
                </c:pt>
                <c:pt idx="12">
                  <c:v>7.342303877661697</c:v>
                </c:pt>
                <c:pt idx="13">
                  <c:v>8.260386538203688</c:v>
                </c:pt>
                <c:pt idx="14">
                  <c:v>11.041557963828696</c:v>
                </c:pt>
                <c:pt idx="15">
                  <c:v>12.142761606631632</c:v>
                </c:pt>
                <c:pt idx="16">
                  <c:v>9.536421609711867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MD_Data3!$M$43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MD_Data3!$M$44:$M$60</c:f>
              <c:numCache>
                <c:ptCount val="17"/>
                <c:pt idx="0">
                  <c:v>65.69734957837585</c:v>
                </c:pt>
                <c:pt idx="1">
                  <c:v>55.00266753219746</c:v>
                </c:pt>
                <c:pt idx="2">
                  <c:v>25.95447089616399</c:v>
                </c:pt>
                <c:pt idx="3">
                  <c:v>24.514715820380772</c:v>
                </c:pt>
                <c:pt idx="4">
                  <c:v>23.53645230857931</c:v>
                </c:pt>
                <c:pt idx="5">
                  <c:v>26.295728670578267</c:v>
                </c:pt>
                <c:pt idx="6">
                  <c:v>38.38366723089504</c:v>
                </c:pt>
                <c:pt idx="7">
                  <c:v>39.098983764210324</c:v>
                </c:pt>
                <c:pt idx="8">
                  <c:v>32.54452007955693</c:v>
                </c:pt>
                <c:pt idx="9">
                  <c:v>33.154091505292556</c:v>
                </c:pt>
                <c:pt idx="10">
                  <c:v>30.624027706852285</c:v>
                </c:pt>
                <c:pt idx="11">
                  <c:v>39.36734363059538</c:v>
                </c:pt>
                <c:pt idx="12">
                  <c:v>42.01302857263758</c:v>
                </c:pt>
                <c:pt idx="13">
                  <c:v>47.41190889516938</c:v>
                </c:pt>
                <c:pt idx="14">
                  <c:v>51.23731586136024</c:v>
                </c:pt>
                <c:pt idx="15">
                  <c:v>53.67109583707335</c:v>
                </c:pt>
                <c:pt idx="16">
                  <c:v>39.39045368164552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MD_Data3!$N$43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MD_Data3!$N$44:$N$60</c:f>
              <c:numCache>
                <c:ptCount val="17"/>
                <c:pt idx="0">
                  <c:v>21.342442020102016</c:v>
                </c:pt>
                <c:pt idx="1">
                  <c:v>19.586040181551578</c:v>
                </c:pt>
                <c:pt idx="2">
                  <c:v>10.043550544702349</c:v>
                </c:pt>
                <c:pt idx="3">
                  <c:v>9.435108577497008</c:v>
                </c:pt>
                <c:pt idx="4">
                  <c:v>9.296621750680753</c:v>
                </c:pt>
                <c:pt idx="5">
                  <c:v>10.451718276087693</c:v>
                </c:pt>
                <c:pt idx="6">
                  <c:v>13.997741548387618</c:v>
                </c:pt>
                <c:pt idx="7">
                  <c:v>14.955738977222145</c:v>
                </c:pt>
                <c:pt idx="8">
                  <c:v>13.717520319350886</c:v>
                </c:pt>
                <c:pt idx="9">
                  <c:v>14.051221705874868</c:v>
                </c:pt>
                <c:pt idx="10">
                  <c:v>12.811931024199184</c:v>
                </c:pt>
                <c:pt idx="11">
                  <c:v>16.21975923767992</c:v>
                </c:pt>
                <c:pt idx="12">
                  <c:v>17.159315903861618</c:v>
                </c:pt>
                <c:pt idx="13">
                  <c:v>19.5387866221742</c:v>
                </c:pt>
                <c:pt idx="14">
                  <c:v>22.79884477361957</c:v>
                </c:pt>
                <c:pt idx="15">
                  <c:v>24.472002803079835</c:v>
                </c:pt>
                <c:pt idx="16">
                  <c:v>18.52429300174919</c:v>
                </c:pt>
              </c:numCache>
            </c:numRef>
          </c:yVal>
          <c:smooth val="1"/>
        </c:ser>
        <c:axId val="60265275"/>
        <c:axId val="5516564"/>
      </c:scatterChart>
      <c:valAx>
        <c:axId val="60265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516564"/>
        <c:crossesAt val="0"/>
        <c:crossBetween val="midCat"/>
        <c:dispUnits/>
        <c:majorUnit val="1"/>
      </c:valAx>
      <c:valAx>
        <c:axId val="5516564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265275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 MARYLAND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15"/>
          <c:w val="0.920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MD_Data1!$B$4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MD_Data1!$K$5:$K$21</c:f>
              <c:numCache>
                <c:ptCount val="17"/>
                <c:pt idx="0">
                  <c:v>184</c:v>
                </c:pt>
                <c:pt idx="1">
                  <c:v>169</c:v>
                </c:pt>
                <c:pt idx="2">
                  <c:v>113</c:v>
                </c:pt>
                <c:pt idx="3">
                  <c:v>139</c:v>
                </c:pt>
                <c:pt idx="4">
                  <c:v>238</c:v>
                </c:pt>
                <c:pt idx="5">
                  <c:v>269</c:v>
                </c:pt>
                <c:pt idx="6">
                  <c:v>329</c:v>
                </c:pt>
                <c:pt idx="7">
                  <c:v>271</c:v>
                </c:pt>
                <c:pt idx="8">
                  <c:v>231</c:v>
                </c:pt>
                <c:pt idx="9">
                  <c:v>216</c:v>
                </c:pt>
                <c:pt idx="10">
                  <c:v>241</c:v>
                </c:pt>
                <c:pt idx="11">
                  <c:v>241</c:v>
                </c:pt>
                <c:pt idx="12">
                  <c:v>235</c:v>
                </c:pt>
                <c:pt idx="13">
                  <c:v>246</c:v>
                </c:pt>
                <c:pt idx="14">
                  <c:v>315</c:v>
                </c:pt>
                <c:pt idx="15">
                  <c:v>336</c:v>
                </c:pt>
                <c:pt idx="16">
                  <c:v>266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MD_Data1!$C$4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MD_Data1!$L$5:$L$21</c:f>
              <c:numCache>
                <c:ptCount val="17"/>
                <c:pt idx="0">
                  <c:v>305</c:v>
                </c:pt>
                <c:pt idx="1">
                  <c:v>235</c:v>
                </c:pt>
                <c:pt idx="2">
                  <c:v>236</c:v>
                </c:pt>
                <c:pt idx="3">
                  <c:v>358</c:v>
                </c:pt>
                <c:pt idx="4">
                  <c:v>526</c:v>
                </c:pt>
                <c:pt idx="5">
                  <c:v>770</c:v>
                </c:pt>
                <c:pt idx="6">
                  <c:v>1393</c:v>
                </c:pt>
                <c:pt idx="7">
                  <c:v>1542</c:v>
                </c:pt>
                <c:pt idx="8">
                  <c:v>1402</c:v>
                </c:pt>
                <c:pt idx="9">
                  <c:v>1564</c:v>
                </c:pt>
                <c:pt idx="10">
                  <c:v>1441</c:v>
                </c:pt>
                <c:pt idx="11">
                  <c:v>1623</c:v>
                </c:pt>
                <c:pt idx="12">
                  <c:v>1944</c:v>
                </c:pt>
                <c:pt idx="13">
                  <c:v>1931</c:v>
                </c:pt>
                <c:pt idx="14">
                  <c:v>2332</c:v>
                </c:pt>
                <c:pt idx="15">
                  <c:v>2701</c:v>
                </c:pt>
                <c:pt idx="16">
                  <c:v>2722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MD_Data1!$D$4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MD_Data1!$M$5:$M$21</c:f>
              <c:numCache>
                <c:ptCount val="17"/>
                <c:pt idx="0">
                  <c:v>489</c:v>
                </c:pt>
                <c:pt idx="1">
                  <c:v>404</c:v>
                </c:pt>
                <c:pt idx="2">
                  <c:v>349</c:v>
                </c:pt>
                <c:pt idx="3">
                  <c:v>497</c:v>
                </c:pt>
                <c:pt idx="4">
                  <c:v>764</c:v>
                </c:pt>
                <c:pt idx="5">
                  <c:v>1039</c:v>
                </c:pt>
                <c:pt idx="6">
                  <c:v>1722</c:v>
                </c:pt>
                <c:pt idx="7">
                  <c:v>1813</c:v>
                </c:pt>
                <c:pt idx="8">
                  <c:v>1633</c:v>
                </c:pt>
                <c:pt idx="9">
                  <c:v>1780</c:v>
                </c:pt>
                <c:pt idx="10">
                  <c:v>1682</c:v>
                </c:pt>
                <c:pt idx="11">
                  <c:v>1864</c:v>
                </c:pt>
                <c:pt idx="12">
                  <c:v>2179</c:v>
                </c:pt>
                <c:pt idx="13">
                  <c:v>2177</c:v>
                </c:pt>
                <c:pt idx="14">
                  <c:v>2647</c:v>
                </c:pt>
                <c:pt idx="15">
                  <c:v>3037</c:v>
                </c:pt>
                <c:pt idx="16">
                  <c:v>2988</c:v>
                </c:pt>
              </c:numCache>
            </c:numRef>
          </c:yVal>
          <c:smooth val="1"/>
        </c:ser>
        <c:axId val="49649077"/>
        <c:axId val="44188510"/>
      </c:scatterChart>
      <c:scatterChart>
        <c:scatterStyle val="lineMarker"/>
        <c:varyColors val="0"/>
        <c:ser>
          <c:idx val="5"/>
          <c:order val="3"/>
          <c:tx>
            <c:strRef>
              <c:f>MD_Data1!$A$23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MD_Data1!$A$5:$A$21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MD_Data1!$L$28:$L$44</c:f>
              <c:numCache>
                <c:ptCount val="17"/>
                <c:pt idx="0">
                  <c:v>62.372188139059304</c:v>
                </c:pt>
                <c:pt idx="1">
                  <c:v>58.168316831683164</c:v>
                </c:pt>
                <c:pt idx="2">
                  <c:v>67.621776504298</c:v>
                </c:pt>
                <c:pt idx="3">
                  <c:v>72.03219315895373</c:v>
                </c:pt>
                <c:pt idx="4">
                  <c:v>68.84816753926701</c:v>
                </c:pt>
                <c:pt idx="5">
                  <c:v>74.10972088546679</c:v>
                </c:pt>
                <c:pt idx="6">
                  <c:v>80.89430894308943</c:v>
                </c:pt>
                <c:pt idx="7">
                  <c:v>85.05239933811363</c:v>
                </c:pt>
                <c:pt idx="8">
                  <c:v>85.85425597060625</c:v>
                </c:pt>
                <c:pt idx="9">
                  <c:v>87.86516853932585</c:v>
                </c:pt>
                <c:pt idx="10">
                  <c:v>85.6718192627824</c:v>
                </c:pt>
                <c:pt idx="11">
                  <c:v>87.07081545064378</c:v>
                </c:pt>
                <c:pt idx="12">
                  <c:v>89.21523634694815</c:v>
                </c:pt>
                <c:pt idx="13">
                  <c:v>88.70004593477262</c:v>
                </c:pt>
                <c:pt idx="14">
                  <c:v>88.09973554967888</c:v>
                </c:pt>
                <c:pt idx="15">
                  <c:v>88.93645044451762</c:v>
                </c:pt>
                <c:pt idx="16">
                  <c:v>91.09772423025436</c:v>
                </c:pt>
              </c:numCache>
            </c:numRef>
          </c:yVal>
          <c:smooth val="0"/>
        </c:ser>
        <c:axId val="62152271"/>
        <c:axId val="22499528"/>
      </c:scatterChart>
      <c:valAx>
        <c:axId val="4964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4188510"/>
        <c:crossesAt val="0"/>
        <c:crossBetween val="midCat"/>
        <c:dispUnits/>
        <c:majorUnit val="1"/>
      </c:valAx>
      <c:valAx>
        <c:axId val="44188510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9649077"/>
        <c:crosses val="autoZero"/>
        <c:crossBetween val="midCat"/>
        <c:dispUnits/>
        <c:majorUnit val="500"/>
      </c:valAx>
      <c:valAx>
        <c:axId val="62152271"/>
        <c:scaling>
          <c:orientation val="minMax"/>
        </c:scaling>
        <c:axPos val="b"/>
        <c:delete val="1"/>
        <c:majorTickMark val="in"/>
        <c:minorTickMark val="none"/>
        <c:tickLblPos val="nextTo"/>
        <c:crossAx val="22499528"/>
        <c:crosses val="max"/>
        <c:crossBetween val="midCat"/>
        <c:dispUnits/>
      </c:valAx>
      <c:valAx>
        <c:axId val="22499528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215227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tabSelected="1" zoomScale="55" zoomScaleNormal="55" workbookViewId="0" topLeftCell="A78">
      <selection activeCell="G110" sqref="G110:G126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49</v>
      </c>
    </row>
    <row r="2" ht="12.75">
      <c r="A2" s="4" t="str">
        <f>CONCATENATE("New Admissions by Race (BW Only) x Offense: ",$A$1)</f>
        <v>New Admissions by Race (BW Only) x Offense: MARYLAND</v>
      </c>
    </row>
    <row r="3" spans="2:19" s="4" customFormat="1" ht="12.75">
      <c r="B3" s="30" t="s">
        <v>26</v>
      </c>
      <c r="C3" s="30"/>
      <c r="D3" s="30"/>
      <c r="E3" s="30" t="s">
        <v>27</v>
      </c>
      <c r="F3" s="30"/>
      <c r="G3" s="30"/>
      <c r="H3" s="30" t="s">
        <v>28</v>
      </c>
      <c r="I3" s="30"/>
      <c r="J3" s="30"/>
      <c r="K3" s="30" t="s">
        <v>29</v>
      </c>
      <c r="L3" s="30"/>
      <c r="M3" s="30"/>
      <c r="N3" s="30" t="s">
        <v>30</v>
      </c>
      <c r="O3" s="30"/>
      <c r="P3" s="30"/>
      <c r="Q3" s="30" t="s">
        <v>31</v>
      </c>
      <c r="R3" s="30"/>
      <c r="S3" s="30"/>
    </row>
    <row r="4" spans="1:19" s="12" customFormat="1" ht="12.75">
      <c r="A4" s="15" t="s">
        <v>37</v>
      </c>
      <c r="B4" s="16" t="s">
        <v>23</v>
      </c>
      <c r="C4" s="16" t="s">
        <v>24</v>
      </c>
      <c r="D4" s="17" t="s">
        <v>43</v>
      </c>
      <c r="E4" s="16" t="s">
        <v>23</v>
      </c>
      <c r="F4" s="16" t="s">
        <v>24</v>
      </c>
      <c r="G4" s="17" t="s">
        <v>43</v>
      </c>
      <c r="H4" s="16" t="s">
        <v>23</v>
      </c>
      <c r="I4" s="16" t="s">
        <v>24</v>
      </c>
      <c r="J4" s="17" t="s">
        <v>43</v>
      </c>
      <c r="K4" s="16" t="s">
        <v>23</v>
      </c>
      <c r="L4" s="16" t="s">
        <v>24</v>
      </c>
      <c r="M4" s="17" t="s">
        <v>43</v>
      </c>
      <c r="N4" s="16" t="s">
        <v>23</v>
      </c>
      <c r="O4" s="16" t="s">
        <v>24</v>
      </c>
      <c r="P4" s="17" t="s">
        <v>43</v>
      </c>
      <c r="Q4" s="16" t="s">
        <v>23</v>
      </c>
      <c r="R4" s="16" t="s">
        <v>24</v>
      </c>
      <c r="S4" s="17" t="s">
        <v>43</v>
      </c>
    </row>
    <row r="5" spans="1:19" ht="12.75">
      <c r="A5" s="9">
        <v>1983</v>
      </c>
      <c r="B5" s="8">
        <v>353</v>
      </c>
      <c r="C5" s="8">
        <v>771</v>
      </c>
      <c r="D5" s="10">
        <v>1124</v>
      </c>
      <c r="E5">
        <v>378</v>
      </c>
      <c r="F5">
        <v>1272</v>
      </c>
      <c r="G5" s="10">
        <v>1650</v>
      </c>
      <c r="H5">
        <v>221</v>
      </c>
      <c r="I5">
        <v>662</v>
      </c>
      <c r="J5" s="10">
        <v>883</v>
      </c>
      <c r="K5">
        <v>184</v>
      </c>
      <c r="L5">
        <v>305</v>
      </c>
      <c r="M5" s="10">
        <v>489</v>
      </c>
      <c r="N5">
        <v>142</v>
      </c>
      <c r="O5">
        <v>242</v>
      </c>
      <c r="P5" s="10">
        <v>384</v>
      </c>
      <c r="Q5">
        <v>1278</v>
      </c>
      <c r="R5">
        <v>3252</v>
      </c>
      <c r="S5" s="10">
        <v>4530</v>
      </c>
    </row>
    <row r="6" spans="1:19" ht="12.75">
      <c r="A6" s="9">
        <v>1984</v>
      </c>
      <c r="B6" s="8">
        <v>372</v>
      </c>
      <c r="C6" s="8">
        <v>745</v>
      </c>
      <c r="D6" s="10">
        <v>1117</v>
      </c>
      <c r="E6">
        <v>294</v>
      </c>
      <c r="F6">
        <v>973</v>
      </c>
      <c r="G6" s="10">
        <v>1267</v>
      </c>
      <c r="H6">
        <v>252</v>
      </c>
      <c r="I6">
        <v>566</v>
      </c>
      <c r="J6" s="10">
        <v>818</v>
      </c>
      <c r="K6">
        <v>169</v>
      </c>
      <c r="L6">
        <v>235</v>
      </c>
      <c r="M6" s="10">
        <v>404</v>
      </c>
      <c r="N6">
        <v>166</v>
      </c>
      <c r="O6">
        <v>282</v>
      </c>
      <c r="P6" s="10">
        <v>448</v>
      </c>
      <c r="Q6">
        <v>1253</v>
      </c>
      <c r="R6">
        <v>2801</v>
      </c>
      <c r="S6" s="10">
        <v>4054</v>
      </c>
    </row>
    <row r="7" spans="1:19" ht="12.75">
      <c r="A7" s="9">
        <v>1985</v>
      </c>
      <c r="B7" s="8">
        <v>292</v>
      </c>
      <c r="C7" s="8">
        <v>538</v>
      </c>
      <c r="D7" s="10">
        <v>830</v>
      </c>
      <c r="E7">
        <v>270</v>
      </c>
      <c r="F7">
        <v>744</v>
      </c>
      <c r="G7" s="10">
        <v>1014</v>
      </c>
      <c r="H7">
        <v>151</v>
      </c>
      <c r="I7">
        <v>272</v>
      </c>
      <c r="J7" s="10">
        <v>423</v>
      </c>
      <c r="K7">
        <v>113</v>
      </c>
      <c r="L7">
        <v>236</v>
      </c>
      <c r="M7" s="10">
        <v>349</v>
      </c>
      <c r="N7">
        <v>69</v>
      </c>
      <c r="O7">
        <v>133</v>
      </c>
      <c r="P7" s="10">
        <v>202</v>
      </c>
      <c r="Q7">
        <v>895</v>
      </c>
      <c r="R7">
        <v>1923</v>
      </c>
      <c r="S7" s="10">
        <v>2818</v>
      </c>
    </row>
    <row r="8" spans="1:19" ht="12.75">
      <c r="A8" s="9">
        <v>1986</v>
      </c>
      <c r="B8" s="8">
        <v>309</v>
      </c>
      <c r="C8" s="8">
        <v>581</v>
      </c>
      <c r="D8" s="10">
        <v>890</v>
      </c>
      <c r="E8">
        <v>269</v>
      </c>
      <c r="F8">
        <v>699</v>
      </c>
      <c r="G8" s="10">
        <v>968</v>
      </c>
      <c r="H8">
        <v>140</v>
      </c>
      <c r="I8">
        <v>263</v>
      </c>
      <c r="J8" s="10">
        <v>403</v>
      </c>
      <c r="K8">
        <v>139</v>
      </c>
      <c r="L8">
        <v>358</v>
      </c>
      <c r="M8" s="10">
        <v>497</v>
      </c>
      <c r="N8">
        <v>93</v>
      </c>
      <c r="O8">
        <v>164</v>
      </c>
      <c r="P8" s="10">
        <v>257</v>
      </c>
      <c r="Q8">
        <v>950</v>
      </c>
      <c r="R8">
        <v>2065</v>
      </c>
      <c r="S8" s="10">
        <v>3015</v>
      </c>
    </row>
    <row r="9" spans="1:19" ht="12.75">
      <c r="A9" s="9">
        <v>1987</v>
      </c>
      <c r="B9" s="8">
        <v>286</v>
      </c>
      <c r="C9" s="8">
        <v>604</v>
      </c>
      <c r="D9" s="10">
        <v>890</v>
      </c>
      <c r="E9">
        <v>270</v>
      </c>
      <c r="F9">
        <v>772</v>
      </c>
      <c r="G9" s="10">
        <v>1042</v>
      </c>
      <c r="H9">
        <v>145</v>
      </c>
      <c r="I9">
        <v>258</v>
      </c>
      <c r="J9" s="10">
        <v>403</v>
      </c>
      <c r="K9">
        <v>238</v>
      </c>
      <c r="L9">
        <v>526</v>
      </c>
      <c r="M9" s="10">
        <v>764</v>
      </c>
      <c r="N9">
        <v>95</v>
      </c>
      <c r="O9">
        <v>153</v>
      </c>
      <c r="P9" s="10">
        <v>248</v>
      </c>
      <c r="Q9">
        <v>1034</v>
      </c>
      <c r="R9">
        <v>2313</v>
      </c>
      <c r="S9" s="10">
        <v>3347</v>
      </c>
    </row>
    <row r="10" spans="1:19" ht="12.75">
      <c r="A10" s="9">
        <v>1988</v>
      </c>
      <c r="B10" s="8">
        <v>318</v>
      </c>
      <c r="C10" s="8">
        <v>634</v>
      </c>
      <c r="D10" s="10">
        <v>952</v>
      </c>
      <c r="E10">
        <v>295</v>
      </c>
      <c r="F10">
        <v>807</v>
      </c>
      <c r="G10" s="10">
        <v>1102</v>
      </c>
      <c r="H10">
        <v>164</v>
      </c>
      <c r="I10">
        <v>297</v>
      </c>
      <c r="J10" s="10">
        <v>461</v>
      </c>
      <c r="K10">
        <v>269</v>
      </c>
      <c r="L10">
        <v>770</v>
      </c>
      <c r="M10" s="10">
        <v>1039</v>
      </c>
      <c r="N10">
        <v>95</v>
      </c>
      <c r="O10">
        <v>199</v>
      </c>
      <c r="P10" s="10">
        <v>294</v>
      </c>
      <c r="Q10">
        <v>1141</v>
      </c>
      <c r="R10">
        <v>2707</v>
      </c>
      <c r="S10" s="10">
        <v>3848</v>
      </c>
    </row>
    <row r="11" spans="1:19" ht="12.75">
      <c r="A11" s="9">
        <v>1989</v>
      </c>
      <c r="B11" s="8">
        <v>361</v>
      </c>
      <c r="C11" s="8">
        <v>729</v>
      </c>
      <c r="D11" s="10">
        <v>1090</v>
      </c>
      <c r="E11">
        <v>299</v>
      </c>
      <c r="F11">
        <v>874</v>
      </c>
      <c r="G11" s="10">
        <v>1173</v>
      </c>
      <c r="H11">
        <v>181</v>
      </c>
      <c r="I11">
        <v>444</v>
      </c>
      <c r="J11" s="10">
        <v>625</v>
      </c>
      <c r="K11">
        <v>329</v>
      </c>
      <c r="L11">
        <v>1393</v>
      </c>
      <c r="M11" s="10">
        <v>1722</v>
      </c>
      <c r="N11">
        <v>114</v>
      </c>
      <c r="O11">
        <v>272</v>
      </c>
      <c r="P11" s="10">
        <v>386</v>
      </c>
      <c r="Q11">
        <v>1284</v>
      </c>
      <c r="R11">
        <v>3712</v>
      </c>
      <c r="S11" s="10">
        <v>4996</v>
      </c>
    </row>
    <row r="12" spans="1:19" ht="12.75">
      <c r="A12" s="9">
        <v>1990</v>
      </c>
      <c r="B12" s="8">
        <v>361</v>
      </c>
      <c r="C12" s="8">
        <v>788</v>
      </c>
      <c r="D12" s="10">
        <v>1149</v>
      </c>
      <c r="E12">
        <v>265</v>
      </c>
      <c r="F12">
        <v>756</v>
      </c>
      <c r="G12" s="10">
        <v>1021</v>
      </c>
      <c r="H12">
        <v>213</v>
      </c>
      <c r="I12">
        <v>463</v>
      </c>
      <c r="J12" s="10">
        <v>676</v>
      </c>
      <c r="K12">
        <v>271</v>
      </c>
      <c r="L12">
        <v>1542</v>
      </c>
      <c r="M12" s="10">
        <v>1813</v>
      </c>
      <c r="N12">
        <v>106</v>
      </c>
      <c r="O12">
        <v>263</v>
      </c>
      <c r="P12" s="10">
        <v>369</v>
      </c>
      <c r="Q12">
        <v>1216</v>
      </c>
      <c r="R12">
        <v>3812</v>
      </c>
      <c r="S12" s="10">
        <v>5028</v>
      </c>
    </row>
    <row r="13" spans="1:19" ht="12.75">
      <c r="A13" s="9">
        <v>1991</v>
      </c>
      <c r="B13" s="8">
        <v>361</v>
      </c>
      <c r="C13" s="8">
        <v>903</v>
      </c>
      <c r="D13" s="10">
        <v>1264</v>
      </c>
      <c r="E13">
        <v>268</v>
      </c>
      <c r="F13">
        <v>845</v>
      </c>
      <c r="G13" s="10">
        <v>1113</v>
      </c>
      <c r="H13">
        <v>231</v>
      </c>
      <c r="I13">
        <v>395</v>
      </c>
      <c r="J13" s="10">
        <v>626</v>
      </c>
      <c r="K13">
        <v>231</v>
      </c>
      <c r="L13">
        <v>1402</v>
      </c>
      <c r="M13" s="10">
        <v>1633</v>
      </c>
      <c r="N13">
        <v>115</v>
      </c>
      <c r="O13">
        <v>270</v>
      </c>
      <c r="P13" s="10">
        <v>385</v>
      </c>
      <c r="Q13">
        <v>1206</v>
      </c>
      <c r="R13">
        <v>3815</v>
      </c>
      <c r="S13" s="10">
        <v>5021</v>
      </c>
    </row>
    <row r="14" spans="1:19" ht="12.75">
      <c r="A14" s="9">
        <v>1992</v>
      </c>
      <c r="B14" s="8">
        <v>359</v>
      </c>
      <c r="C14" s="8">
        <v>871</v>
      </c>
      <c r="D14" s="10">
        <v>1230</v>
      </c>
      <c r="E14">
        <v>266</v>
      </c>
      <c r="F14">
        <v>869</v>
      </c>
      <c r="G14" s="10">
        <v>1135</v>
      </c>
      <c r="H14">
        <v>235</v>
      </c>
      <c r="I14">
        <v>411</v>
      </c>
      <c r="J14" s="10">
        <v>646</v>
      </c>
      <c r="K14">
        <v>216</v>
      </c>
      <c r="L14">
        <v>1564</v>
      </c>
      <c r="M14" s="10">
        <v>1780</v>
      </c>
      <c r="N14">
        <v>139</v>
      </c>
      <c r="O14">
        <v>297</v>
      </c>
      <c r="P14" s="10">
        <v>436</v>
      </c>
      <c r="Q14">
        <v>1215</v>
      </c>
      <c r="R14">
        <v>4012</v>
      </c>
      <c r="S14" s="10">
        <v>5227</v>
      </c>
    </row>
    <row r="15" spans="1:19" ht="12.75">
      <c r="A15" s="9">
        <v>1993</v>
      </c>
      <c r="B15" s="8">
        <v>334</v>
      </c>
      <c r="C15" s="8">
        <v>888</v>
      </c>
      <c r="D15" s="10">
        <v>1222</v>
      </c>
      <c r="E15">
        <v>317</v>
      </c>
      <c r="F15">
        <v>917</v>
      </c>
      <c r="G15" s="10">
        <v>1234</v>
      </c>
      <c r="H15">
        <v>204</v>
      </c>
      <c r="I15">
        <v>388</v>
      </c>
      <c r="J15" s="10">
        <v>592</v>
      </c>
      <c r="K15">
        <v>241</v>
      </c>
      <c r="L15">
        <v>1441</v>
      </c>
      <c r="M15" s="10">
        <v>1682</v>
      </c>
      <c r="N15">
        <v>132</v>
      </c>
      <c r="O15">
        <v>318</v>
      </c>
      <c r="P15" s="10">
        <v>450</v>
      </c>
      <c r="Q15">
        <v>1228</v>
      </c>
      <c r="R15">
        <v>3952</v>
      </c>
      <c r="S15" s="10">
        <v>5180</v>
      </c>
    </row>
    <row r="16" spans="1:19" ht="12.75">
      <c r="A16" s="9">
        <v>1994</v>
      </c>
      <c r="B16" s="8">
        <v>373</v>
      </c>
      <c r="C16" s="8">
        <v>916</v>
      </c>
      <c r="D16" s="10">
        <v>1289</v>
      </c>
      <c r="E16">
        <v>308</v>
      </c>
      <c r="F16">
        <v>851</v>
      </c>
      <c r="G16" s="10">
        <v>1159</v>
      </c>
      <c r="H16">
        <v>244</v>
      </c>
      <c r="I16">
        <v>510</v>
      </c>
      <c r="J16" s="10">
        <v>754</v>
      </c>
      <c r="K16">
        <v>241</v>
      </c>
      <c r="L16">
        <v>1623</v>
      </c>
      <c r="M16" s="10">
        <v>1864</v>
      </c>
      <c r="N16">
        <v>162</v>
      </c>
      <c r="O16">
        <v>361</v>
      </c>
      <c r="P16" s="10">
        <v>523</v>
      </c>
      <c r="Q16">
        <v>1328</v>
      </c>
      <c r="R16">
        <v>4261</v>
      </c>
      <c r="S16" s="10">
        <v>5589</v>
      </c>
    </row>
    <row r="17" spans="1:19" ht="12.75">
      <c r="A17" s="9">
        <v>1995</v>
      </c>
      <c r="B17" s="8">
        <v>367</v>
      </c>
      <c r="C17" s="8">
        <v>875</v>
      </c>
      <c r="D17" s="10">
        <v>1242</v>
      </c>
      <c r="E17">
        <v>281</v>
      </c>
      <c r="F17">
        <v>814</v>
      </c>
      <c r="G17" s="10">
        <v>1095</v>
      </c>
      <c r="H17">
        <v>246</v>
      </c>
      <c r="I17">
        <v>556</v>
      </c>
      <c r="J17" s="10">
        <v>802</v>
      </c>
      <c r="K17">
        <v>235</v>
      </c>
      <c r="L17">
        <v>1944</v>
      </c>
      <c r="M17" s="10">
        <v>2179</v>
      </c>
      <c r="N17">
        <v>200</v>
      </c>
      <c r="O17">
        <v>468</v>
      </c>
      <c r="P17" s="10">
        <v>668</v>
      </c>
      <c r="Q17">
        <v>1329</v>
      </c>
      <c r="R17">
        <v>4657</v>
      </c>
      <c r="S17" s="10">
        <v>5986</v>
      </c>
    </row>
    <row r="18" spans="1:19" ht="12.75">
      <c r="A18" s="9">
        <v>1996</v>
      </c>
      <c r="B18" s="8">
        <v>360</v>
      </c>
      <c r="C18" s="8">
        <v>883</v>
      </c>
      <c r="D18" s="10">
        <v>1243</v>
      </c>
      <c r="E18">
        <v>348</v>
      </c>
      <c r="F18">
        <v>888</v>
      </c>
      <c r="G18" s="10">
        <v>1236</v>
      </c>
      <c r="H18">
        <v>276</v>
      </c>
      <c r="I18">
        <v>641</v>
      </c>
      <c r="J18" s="10">
        <v>917</v>
      </c>
      <c r="K18">
        <v>246</v>
      </c>
      <c r="L18">
        <v>1931</v>
      </c>
      <c r="M18" s="10">
        <v>2177</v>
      </c>
      <c r="N18">
        <v>228</v>
      </c>
      <c r="O18">
        <v>609</v>
      </c>
      <c r="P18" s="10">
        <v>837</v>
      </c>
      <c r="Q18">
        <v>1458</v>
      </c>
      <c r="R18">
        <v>4952</v>
      </c>
      <c r="S18" s="10">
        <v>6410</v>
      </c>
    </row>
    <row r="19" spans="1:19" ht="12.75">
      <c r="A19" s="9">
        <v>1997</v>
      </c>
      <c r="B19" s="8">
        <v>465</v>
      </c>
      <c r="C19" s="8">
        <v>1121</v>
      </c>
      <c r="D19" s="10">
        <v>1586</v>
      </c>
      <c r="E19">
        <v>330</v>
      </c>
      <c r="F19">
        <v>946</v>
      </c>
      <c r="G19" s="10">
        <v>1276</v>
      </c>
      <c r="H19">
        <v>368</v>
      </c>
      <c r="I19">
        <v>706</v>
      </c>
      <c r="J19" s="10">
        <v>1074</v>
      </c>
      <c r="K19">
        <v>315</v>
      </c>
      <c r="L19">
        <v>2332</v>
      </c>
      <c r="M19" s="10">
        <v>2647</v>
      </c>
      <c r="N19">
        <v>302</v>
      </c>
      <c r="O19">
        <v>718</v>
      </c>
      <c r="P19" s="10">
        <v>1020</v>
      </c>
      <c r="Q19">
        <v>1780</v>
      </c>
      <c r="R19">
        <v>5823</v>
      </c>
      <c r="S19" s="10">
        <v>7603</v>
      </c>
    </row>
    <row r="20" spans="1:19" ht="12.75">
      <c r="A20" s="9">
        <v>1998</v>
      </c>
      <c r="B20" s="8">
        <v>514</v>
      </c>
      <c r="C20" s="8">
        <v>1310</v>
      </c>
      <c r="D20" s="10">
        <v>1824</v>
      </c>
      <c r="E20">
        <v>371</v>
      </c>
      <c r="F20">
        <v>901</v>
      </c>
      <c r="G20" s="10">
        <v>1272</v>
      </c>
      <c r="H20">
        <v>404</v>
      </c>
      <c r="I20">
        <v>754</v>
      </c>
      <c r="J20" s="10">
        <v>1158</v>
      </c>
      <c r="K20">
        <v>336</v>
      </c>
      <c r="L20">
        <v>2701</v>
      </c>
      <c r="M20" s="10">
        <v>3037</v>
      </c>
      <c r="N20">
        <v>322</v>
      </c>
      <c r="O20">
        <v>810</v>
      </c>
      <c r="P20" s="10">
        <v>1132</v>
      </c>
      <c r="Q20">
        <v>1947</v>
      </c>
      <c r="R20">
        <v>6476</v>
      </c>
      <c r="S20" s="10">
        <v>8423</v>
      </c>
    </row>
    <row r="21" spans="1:19" ht="12.75">
      <c r="A21" s="9">
        <v>1999</v>
      </c>
      <c r="B21" s="8">
        <v>465</v>
      </c>
      <c r="C21" s="8">
        <v>1203</v>
      </c>
      <c r="D21" s="10">
        <v>1668</v>
      </c>
      <c r="E21">
        <v>342</v>
      </c>
      <c r="F21">
        <v>817</v>
      </c>
      <c r="G21" s="10">
        <v>1159</v>
      </c>
      <c r="H21">
        <v>317</v>
      </c>
      <c r="I21">
        <v>564</v>
      </c>
      <c r="J21" s="10">
        <v>881</v>
      </c>
      <c r="K21">
        <v>266</v>
      </c>
      <c r="L21">
        <v>2722</v>
      </c>
      <c r="M21" s="10">
        <v>2988</v>
      </c>
      <c r="N21">
        <v>207</v>
      </c>
      <c r="O21">
        <v>515</v>
      </c>
      <c r="P21" s="10">
        <v>722</v>
      </c>
      <c r="Q21">
        <v>1597</v>
      </c>
      <c r="R21">
        <v>5821</v>
      </c>
      <c r="S21" s="10">
        <v>7418</v>
      </c>
    </row>
    <row r="22" ht="12.75" hidden="1"/>
    <row r="23" ht="12.75" hidden="1">
      <c r="A23" t="s">
        <v>44</v>
      </c>
    </row>
    <row r="25" ht="12.75">
      <c r="A25" s="4" t="str">
        <f>CONCATENATE("Percent of Total New Admissions by Race (BW Only) x Offense: ",$A$1)</f>
        <v>Percent of Total New Admissions by Race (BW Only) x Offense: MARYLAND</v>
      </c>
    </row>
    <row r="26" spans="2:19" s="4" customFormat="1" ht="12.75">
      <c r="B26" s="30" t="s">
        <v>26</v>
      </c>
      <c r="C26" s="30"/>
      <c r="D26" s="30"/>
      <c r="E26" s="30" t="s">
        <v>27</v>
      </c>
      <c r="F26" s="30"/>
      <c r="G26" s="30"/>
      <c r="H26" s="30" t="s">
        <v>28</v>
      </c>
      <c r="I26" s="30"/>
      <c r="J26" s="30"/>
      <c r="K26" s="30" t="s">
        <v>29</v>
      </c>
      <c r="L26" s="30"/>
      <c r="M26" s="30"/>
      <c r="N26" s="30" t="s">
        <v>30</v>
      </c>
      <c r="O26" s="30"/>
      <c r="P26" s="30"/>
      <c r="Q26" s="30" t="s">
        <v>31</v>
      </c>
      <c r="R26" s="30"/>
      <c r="S26" s="30"/>
    </row>
    <row r="27" spans="1:19" s="12" customFormat="1" ht="12.75">
      <c r="A27" s="15" t="s">
        <v>37</v>
      </c>
      <c r="B27" s="16" t="s">
        <v>23</v>
      </c>
      <c r="C27" s="16" t="s">
        <v>24</v>
      </c>
      <c r="D27" s="17" t="s">
        <v>43</v>
      </c>
      <c r="E27" s="16" t="s">
        <v>23</v>
      </c>
      <c r="F27" s="16" t="s">
        <v>24</v>
      </c>
      <c r="G27" s="17" t="s">
        <v>43</v>
      </c>
      <c r="H27" s="16" t="s">
        <v>23</v>
      </c>
      <c r="I27" s="16" t="s">
        <v>24</v>
      </c>
      <c r="J27" s="17" t="s">
        <v>43</v>
      </c>
      <c r="K27" s="16" t="s">
        <v>23</v>
      </c>
      <c r="L27" s="16" t="s">
        <v>24</v>
      </c>
      <c r="M27" s="17" t="s">
        <v>43</v>
      </c>
      <c r="N27" s="16" t="s">
        <v>23</v>
      </c>
      <c r="O27" s="16" t="s">
        <v>24</v>
      </c>
      <c r="P27" s="17" t="s">
        <v>43</v>
      </c>
      <c r="Q27" s="16" t="s">
        <v>23</v>
      </c>
      <c r="R27" s="16" t="s">
        <v>24</v>
      </c>
      <c r="S27" s="17" t="s">
        <v>43</v>
      </c>
    </row>
    <row r="28" spans="1:19" ht="12.75">
      <c r="A28" s="9">
        <v>1983</v>
      </c>
      <c r="B28" s="1">
        <f aca="true" t="shared" si="0" ref="B28:D31">(B5/$D5)*100</f>
        <v>31.405693950177938</v>
      </c>
      <c r="C28" s="1">
        <f t="shared" si="0"/>
        <v>68.59430604982207</v>
      </c>
      <c r="D28" s="11">
        <f t="shared" si="0"/>
        <v>100</v>
      </c>
      <c r="E28" s="1">
        <f aca="true" t="shared" si="1" ref="E28:G31">(E5/$G5)*100</f>
        <v>22.90909090909091</v>
      </c>
      <c r="F28" s="1">
        <f t="shared" si="1"/>
        <v>77.0909090909091</v>
      </c>
      <c r="G28" s="11">
        <f t="shared" si="1"/>
        <v>100</v>
      </c>
      <c r="H28" s="1">
        <f aca="true" t="shared" si="2" ref="H28:J31">(H5/$J5)*100</f>
        <v>25.028312570781424</v>
      </c>
      <c r="I28" s="1">
        <f t="shared" si="2"/>
        <v>74.97168742921858</v>
      </c>
      <c r="J28" s="11">
        <f t="shared" si="2"/>
        <v>100</v>
      </c>
      <c r="K28" s="1">
        <f aca="true" t="shared" si="3" ref="K28:M31">(K5/$M5)*100</f>
        <v>37.627811860940696</v>
      </c>
      <c r="L28" s="1">
        <f t="shared" si="3"/>
        <v>62.372188139059304</v>
      </c>
      <c r="M28" s="11">
        <f t="shared" si="3"/>
        <v>100</v>
      </c>
      <c r="N28" s="1">
        <f aca="true" t="shared" si="4" ref="N28:P31">(N5/$P5)*100</f>
        <v>36.97916666666667</v>
      </c>
      <c r="O28" s="1">
        <f t="shared" si="4"/>
        <v>63.020833333333336</v>
      </c>
      <c r="P28" s="11">
        <f t="shared" si="4"/>
        <v>100</v>
      </c>
      <c r="Q28" s="1">
        <f aca="true" t="shared" si="5" ref="Q28:S31">(Q5/$S5)*100</f>
        <v>28.211920529801326</v>
      </c>
      <c r="R28" s="1">
        <f t="shared" si="5"/>
        <v>71.78807947019867</v>
      </c>
      <c r="S28" s="11">
        <f t="shared" si="5"/>
        <v>100</v>
      </c>
    </row>
    <row r="29" spans="1:19" ht="12.75">
      <c r="A29" s="9">
        <v>1984</v>
      </c>
      <c r="B29" s="1">
        <f aca="true" t="shared" si="6" ref="B29:C31">(B6/$D6)*100</f>
        <v>33.3034914950761</v>
      </c>
      <c r="C29" s="1">
        <f t="shared" si="6"/>
        <v>66.6965085049239</v>
      </c>
      <c r="D29" s="11">
        <f t="shared" si="0"/>
        <v>100</v>
      </c>
      <c r="E29" s="1">
        <f t="shared" si="1"/>
        <v>23.204419889502763</v>
      </c>
      <c r="F29" s="1">
        <f t="shared" si="1"/>
        <v>76.79558011049724</v>
      </c>
      <c r="G29" s="11">
        <f t="shared" si="1"/>
        <v>100</v>
      </c>
      <c r="H29" s="1">
        <f t="shared" si="2"/>
        <v>30.80684596577017</v>
      </c>
      <c r="I29" s="1">
        <f t="shared" si="2"/>
        <v>69.19315403422983</v>
      </c>
      <c r="J29" s="11">
        <f t="shared" si="2"/>
        <v>100</v>
      </c>
      <c r="K29" s="1">
        <f t="shared" si="3"/>
        <v>41.83168316831683</v>
      </c>
      <c r="L29" s="1">
        <f t="shared" si="3"/>
        <v>58.168316831683164</v>
      </c>
      <c r="M29" s="11">
        <f t="shared" si="3"/>
        <v>100</v>
      </c>
      <c r="N29" s="1">
        <f t="shared" si="4"/>
        <v>37.05357142857143</v>
      </c>
      <c r="O29" s="1">
        <f t="shared" si="4"/>
        <v>62.94642857142857</v>
      </c>
      <c r="P29" s="11">
        <f t="shared" si="4"/>
        <v>100</v>
      </c>
      <c r="Q29" s="1">
        <f t="shared" si="5"/>
        <v>30.907745436605822</v>
      </c>
      <c r="R29" s="1">
        <f t="shared" si="5"/>
        <v>69.09225456339418</v>
      </c>
      <c r="S29" s="11">
        <f t="shared" si="5"/>
        <v>100</v>
      </c>
    </row>
    <row r="30" spans="1:19" ht="12.75">
      <c r="A30" s="9">
        <v>1985</v>
      </c>
      <c r="B30" s="1">
        <f t="shared" si="6"/>
        <v>35.18072289156626</v>
      </c>
      <c r="C30" s="1">
        <f t="shared" si="6"/>
        <v>64.81927710843374</v>
      </c>
      <c r="D30" s="11">
        <f t="shared" si="0"/>
        <v>100</v>
      </c>
      <c r="E30" s="1">
        <f t="shared" si="1"/>
        <v>26.627218934911244</v>
      </c>
      <c r="F30" s="1">
        <f t="shared" si="1"/>
        <v>73.37278106508876</v>
      </c>
      <c r="G30" s="11">
        <f t="shared" si="1"/>
        <v>100</v>
      </c>
      <c r="H30" s="1">
        <f t="shared" si="2"/>
        <v>35.69739952718676</v>
      </c>
      <c r="I30" s="1">
        <f t="shared" si="2"/>
        <v>64.30260047281324</v>
      </c>
      <c r="J30" s="11">
        <f t="shared" si="2"/>
        <v>100</v>
      </c>
      <c r="K30" s="1">
        <f t="shared" si="3"/>
        <v>32.37822349570201</v>
      </c>
      <c r="L30" s="1">
        <f t="shared" si="3"/>
        <v>67.621776504298</v>
      </c>
      <c r="M30" s="11">
        <f t="shared" si="3"/>
        <v>100</v>
      </c>
      <c r="N30" s="1">
        <f t="shared" si="4"/>
        <v>34.15841584158416</v>
      </c>
      <c r="O30" s="1">
        <f t="shared" si="4"/>
        <v>65.84158415841584</v>
      </c>
      <c r="P30" s="11">
        <f t="shared" si="4"/>
        <v>100</v>
      </c>
      <c r="Q30" s="1">
        <f t="shared" si="5"/>
        <v>31.76011355571327</v>
      </c>
      <c r="R30" s="1">
        <f t="shared" si="5"/>
        <v>68.23988644428673</v>
      </c>
      <c r="S30" s="11">
        <f t="shared" si="5"/>
        <v>100</v>
      </c>
    </row>
    <row r="31" spans="1:19" ht="12.75">
      <c r="A31" s="9">
        <v>1986</v>
      </c>
      <c r="B31" s="1">
        <f t="shared" si="6"/>
        <v>34.71910112359551</v>
      </c>
      <c r="C31" s="1">
        <f t="shared" si="6"/>
        <v>65.28089887640449</v>
      </c>
      <c r="D31" s="11">
        <f t="shared" si="0"/>
        <v>100</v>
      </c>
      <c r="E31" s="1">
        <f t="shared" si="1"/>
        <v>27.789256198347108</v>
      </c>
      <c r="F31" s="1">
        <f t="shared" si="1"/>
        <v>72.21074380165288</v>
      </c>
      <c r="G31" s="11">
        <f t="shared" si="1"/>
        <v>100</v>
      </c>
      <c r="H31" s="1">
        <f t="shared" si="2"/>
        <v>34.7394540942928</v>
      </c>
      <c r="I31" s="1">
        <f t="shared" si="2"/>
        <v>65.2605459057072</v>
      </c>
      <c r="J31" s="11">
        <f t="shared" si="2"/>
        <v>100</v>
      </c>
      <c r="K31" s="1">
        <f t="shared" si="3"/>
        <v>27.96780684104628</v>
      </c>
      <c r="L31" s="1">
        <f t="shared" si="3"/>
        <v>72.03219315895373</v>
      </c>
      <c r="M31" s="11">
        <f t="shared" si="3"/>
        <v>100</v>
      </c>
      <c r="N31" s="1">
        <f t="shared" si="4"/>
        <v>36.18677042801556</v>
      </c>
      <c r="O31" s="1">
        <f t="shared" si="4"/>
        <v>63.81322957198443</v>
      </c>
      <c r="P31" s="11">
        <f t="shared" si="4"/>
        <v>100</v>
      </c>
      <c r="Q31" s="1">
        <f t="shared" si="5"/>
        <v>31.509121061359867</v>
      </c>
      <c r="R31" s="1">
        <f t="shared" si="5"/>
        <v>68.49087893864014</v>
      </c>
      <c r="S31" s="11">
        <f t="shared" si="5"/>
        <v>100</v>
      </c>
    </row>
    <row r="32" spans="1:19" ht="12.75">
      <c r="A32" s="9">
        <v>1987</v>
      </c>
      <c r="B32" s="1">
        <f aca="true" t="shared" si="7" ref="B32:C44">(B9/$D9)*100</f>
        <v>32.13483146067416</v>
      </c>
      <c r="C32" s="1">
        <f t="shared" si="7"/>
        <v>67.86516853932584</v>
      </c>
      <c r="D32" s="11">
        <f aca="true" t="shared" si="8" ref="D32:D44">(D9/$D9)*100</f>
        <v>100</v>
      </c>
      <c r="E32" s="1">
        <f aca="true" t="shared" si="9" ref="E32:G44">(E9/$G9)*100</f>
        <v>25.911708253358924</v>
      </c>
      <c r="F32" s="1">
        <f t="shared" si="9"/>
        <v>74.08829174664108</v>
      </c>
      <c r="G32" s="11">
        <f t="shared" si="9"/>
        <v>100</v>
      </c>
      <c r="H32" s="1">
        <f aca="true" t="shared" si="10" ref="H32:J44">(H9/$J9)*100</f>
        <v>35.98014888337469</v>
      </c>
      <c r="I32" s="1">
        <f t="shared" si="10"/>
        <v>64.01985111662532</v>
      </c>
      <c r="J32" s="11">
        <f t="shared" si="10"/>
        <v>100</v>
      </c>
      <c r="K32" s="1">
        <f aca="true" t="shared" si="11" ref="K32:M44">(K9/$M9)*100</f>
        <v>31.151832460732987</v>
      </c>
      <c r="L32" s="1">
        <f t="shared" si="11"/>
        <v>68.84816753926701</v>
      </c>
      <c r="M32" s="11">
        <f t="shared" si="11"/>
        <v>100</v>
      </c>
      <c r="N32" s="1">
        <f aca="true" t="shared" si="12" ref="N32:P44">(N9/$P9)*100</f>
        <v>38.306451612903224</v>
      </c>
      <c r="O32" s="1">
        <f t="shared" si="12"/>
        <v>61.693548387096776</v>
      </c>
      <c r="P32" s="11">
        <f t="shared" si="12"/>
        <v>100</v>
      </c>
      <c r="Q32" s="1">
        <f aca="true" t="shared" si="13" ref="Q32:S44">(Q9/$S9)*100</f>
        <v>30.893337317000295</v>
      </c>
      <c r="R32" s="1">
        <f t="shared" si="13"/>
        <v>69.1066626829997</v>
      </c>
      <c r="S32" s="11">
        <f t="shared" si="13"/>
        <v>100</v>
      </c>
    </row>
    <row r="33" spans="1:19" ht="12.75">
      <c r="A33" s="9">
        <v>1988</v>
      </c>
      <c r="B33" s="1">
        <f t="shared" si="7"/>
        <v>33.403361344537814</v>
      </c>
      <c r="C33" s="1">
        <f t="shared" si="7"/>
        <v>66.59663865546219</v>
      </c>
      <c r="D33" s="11">
        <f t="shared" si="8"/>
        <v>100</v>
      </c>
      <c r="E33" s="1">
        <f t="shared" si="9"/>
        <v>26.76950998185118</v>
      </c>
      <c r="F33" s="1">
        <f t="shared" si="9"/>
        <v>73.23049001814881</v>
      </c>
      <c r="G33" s="11">
        <f t="shared" si="9"/>
        <v>100</v>
      </c>
      <c r="H33" s="1">
        <f t="shared" si="10"/>
        <v>35.57483731019523</v>
      </c>
      <c r="I33" s="1">
        <f t="shared" si="10"/>
        <v>64.42516268980476</v>
      </c>
      <c r="J33" s="11">
        <f t="shared" si="10"/>
        <v>100</v>
      </c>
      <c r="K33" s="1">
        <f t="shared" si="11"/>
        <v>25.890279114533204</v>
      </c>
      <c r="L33" s="1">
        <f t="shared" si="11"/>
        <v>74.10972088546679</v>
      </c>
      <c r="M33" s="11">
        <f t="shared" si="11"/>
        <v>100</v>
      </c>
      <c r="N33" s="1">
        <f t="shared" si="12"/>
        <v>32.31292517006803</v>
      </c>
      <c r="O33" s="1">
        <f t="shared" si="12"/>
        <v>67.68707482993197</v>
      </c>
      <c r="P33" s="11">
        <f t="shared" si="12"/>
        <v>100</v>
      </c>
      <c r="Q33" s="1">
        <f t="shared" si="13"/>
        <v>29.65176715176715</v>
      </c>
      <c r="R33" s="1">
        <f t="shared" si="13"/>
        <v>70.34823284823285</v>
      </c>
      <c r="S33" s="11">
        <f t="shared" si="13"/>
        <v>100</v>
      </c>
    </row>
    <row r="34" spans="1:19" ht="12.75">
      <c r="A34" s="9">
        <v>1989</v>
      </c>
      <c r="B34" s="1">
        <f t="shared" si="7"/>
        <v>33.11926605504587</v>
      </c>
      <c r="C34" s="1">
        <f t="shared" si="7"/>
        <v>66.88073394495413</v>
      </c>
      <c r="D34" s="11">
        <f t="shared" si="8"/>
        <v>100</v>
      </c>
      <c r="E34" s="1">
        <f t="shared" si="9"/>
        <v>25.49019607843137</v>
      </c>
      <c r="F34" s="1">
        <f t="shared" si="9"/>
        <v>74.50980392156863</v>
      </c>
      <c r="G34" s="11">
        <f t="shared" si="9"/>
        <v>100</v>
      </c>
      <c r="H34" s="1">
        <f t="shared" si="10"/>
        <v>28.96</v>
      </c>
      <c r="I34" s="1">
        <f t="shared" si="10"/>
        <v>71.04</v>
      </c>
      <c r="J34" s="11">
        <f t="shared" si="10"/>
        <v>100</v>
      </c>
      <c r="K34" s="1">
        <f t="shared" si="11"/>
        <v>19.10569105691057</v>
      </c>
      <c r="L34" s="1">
        <f t="shared" si="11"/>
        <v>80.89430894308943</v>
      </c>
      <c r="M34" s="11">
        <f t="shared" si="11"/>
        <v>100</v>
      </c>
      <c r="N34" s="1">
        <f t="shared" si="12"/>
        <v>29.533678756476682</v>
      </c>
      <c r="O34" s="1">
        <f t="shared" si="12"/>
        <v>70.46632124352331</v>
      </c>
      <c r="P34" s="11">
        <f t="shared" si="12"/>
        <v>100</v>
      </c>
      <c r="Q34" s="1">
        <f t="shared" si="13"/>
        <v>25.70056044835869</v>
      </c>
      <c r="R34" s="1">
        <f t="shared" si="13"/>
        <v>74.29943955164131</v>
      </c>
      <c r="S34" s="11">
        <f t="shared" si="13"/>
        <v>100</v>
      </c>
    </row>
    <row r="35" spans="1:19" ht="12.75">
      <c r="A35" s="9">
        <v>1990</v>
      </c>
      <c r="B35" s="1">
        <f t="shared" si="7"/>
        <v>31.418624891209745</v>
      </c>
      <c r="C35" s="1">
        <f t="shared" si="7"/>
        <v>68.58137510879025</v>
      </c>
      <c r="D35" s="11">
        <f t="shared" si="8"/>
        <v>100</v>
      </c>
      <c r="E35" s="1">
        <f t="shared" si="9"/>
        <v>25.95494613124388</v>
      </c>
      <c r="F35" s="1">
        <f t="shared" si="9"/>
        <v>74.04505386875611</v>
      </c>
      <c r="G35" s="11">
        <f t="shared" si="9"/>
        <v>100</v>
      </c>
      <c r="H35" s="1">
        <f t="shared" si="10"/>
        <v>31.50887573964497</v>
      </c>
      <c r="I35" s="1">
        <f t="shared" si="10"/>
        <v>68.49112426035504</v>
      </c>
      <c r="J35" s="11">
        <f t="shared" si="10"/>
        <v>100</v>
      </c>
      <c r="K35" s="1">
        <f t="shared" si="11"/>
        <v>14.947600661886376</v>
      </c>
      <c r="L35" s="1">
        <f t="shared" si="11"/>
        <v>85.05239933811363</v>
      </c>
      <c r="M35" s="11">
        <f t="shared" si="11"/>
        <v>100</v>
      </c>
      <c r="N35" s="1">
        <f t="shared" si="12"/>
        <v>28.72628726287263</v>
      </c>
      <c r="O35" s="1">
        <f t="shared" si="12"/>
        <v>71.27371273712737</v>
      </c>
      <c r="P35" s="11">
        <f t="shared" si="12"/>
        <v>100</v>
      </c>
      <c r="Q35" s="1">
        <f t="shared" si="13"/>
        <v>24.184566428003183</v>
      </c>
      <c r="R35" s="1">
        <f t="shared" si="13"/>
        <v>75.81543357199682</v>
      </c>
      <c r="S35" s="11">
        <f t="shared" si="13"/>
        <v>100</v>
      </c>
    </row>
    <row r="36" spans="1:19" ht="12.75">
      <c r="A36" s="9">
        <v>1991</v>
      </c>
      <c r="B36" s="1">
        <f t="shared" si="7"/>
        <v>28.560126582278482</v>
      </c>
      <c r="C36" s="1">
        <f t="shared" si="7"/>
        <v>71.43987341772153</v>
      </c>
      <c r="D36" s="11">
        <f t="shared" si="8"/>
        <v>100</v>
      </c>
      <c r="E36" s="1">
        <f t="shared" si="9"/>
        <v>24.079065588499553</v>
      </c>
      <c r="F36" s="1">
        <f t="shared" si="9"/>
        <v>75.92093441150045</v>
      </c>
      <c r="G36" s="11">
        <f t="shared" si="9"/>
        <v>100</v>
      </c>
      <c r="H36" s="1">
        <f t="shared" si="10"/>
        <v>36.90095846645367</v>
      </c>
      <c r="I36" s="1">
        <f t="shared" si="10"/>
        <v>63.09904153354633</v>
      </c>
      <c r="J36" s="11">
        <f t="shared" si="10"/>
        <v>100</v>
      </c>
      <c r="K36" s="1">
        <f t="shared" si="11"/>
        <v>14.145744029393754</v>
      </c>
      <c r="L36" s="1">
        <f t="shared" si="11"/>
        <v>85.85425597060625</v>
      </c>
      <c r="M36" s="11">
        <f t="shared" si="11"/>
        <v>100</v>
      </c>
      <c r="N36" s="1">
        <f t="shared" si="12"/>
        <v>29.87012987012987</v>
      </c>
      <c r="O36" s="1">
        <f t="shared" si="12"/>
        <v>70.12987012987013</v>
      </c>
      <c r="P36" s="11">
        <f t="shared" si="12"/>
        <v>100</v>
      </c>
      <c r="Q36" s="1">
        <f t="shared" si="13"/>
        <v>24.01911969727146</v>
      </c>
      <c r="R36" s="1">
        <f t="shared" si="13"/>
        <v>75.98088030272854</v>
      </c>
      <c r="S36" s="11">
        <f t="shared" si="13"/>
        <v>100</v>
      </c>
    </row>
    <row r="37" spans="1:19" ht="12.75">
      <c r="A37" s="9">
        <v>1992</v>
      </c>
      <c r="B37" s="1">
        <f t="shared" si="7"/>
        <v>29.1869918699187</v>
      </c>
      <c r="C37" s="1">
        <f t="shared" si="7"/>
        <v>70.8130081300813</v>
      </c>
      <c r="D37" s="11">
        <f t="shared" si="8"/>
        <v>100</v>
      </c>
      <c r="E37" s="1">
        <f t="shared" si="9"/>
        <v>23.43612334801762</v>
      </c>
      <c r="F37" s="1">
        <f t="shared" si="9"/>
        <v>76.56387665198238</v>
      </c>
      <c r="G37" s="11">
        <f t="shared" si="9"/>
        <v>100</v>
      </c>
      <c r="H37" s="1">
        <f t="shared" si="10"/>
        <v>36.37770897832817</v>
      </c>
      <c r="I37" s="1">
        <f t="shared" si="10"/>
        <v>63.62229102167183</v>
      </c>
      <c r="J37" s="11">
        <f t="shared" si="10"/>
        <v>100</v>
      </c>
      <c r="K37" s="1">
        <f t="shared" si="11"/>
        <v>12.134831460674157</v>
      </c>
      <c r="L37" s="1">
        <f t="shared" si="11"/>
        <v>87.86516853932585</v>
      </c>
      <c r="M37" s="11">
        <f t="shared" si="11"/>
        <v>100</v>
      </c>
      <c r="N37" s="1">
        <f t="shared" si="12"/>
        <v>31.880733944954127</v>
      </c>
      <c r="O37" s="1">
        <f t="shared" si="12"/>
        <v>68.11926605504587</v>
      </c>
      <c r="P37" s="11">
        <f t="shared" si="12"/>
        <v>100</v>
      </c>
      <c r="Q37" s="1">
        <f t="shared" si="13"/>
        <v>23.24469102735795</v>
      </c>
      <c r="R37" s="1">
        <f t="shared" si="13"/>
        <v>76.75530897264206</v>
      </c>
      <c r="S37" s="11">
        <f t="shared" si="13"/>
        <v>100</v>
      </c>
    </row>
    <row r="38" spans="1:19" ht="12.75">
      <c r="A38" s="9">
        <v>1993</v>
      </c>
      <c r="B38" s="1">
        <f t="shared" si="7"/>
        <v>27.33224222585925</v>
      </c>
      <c r="C38" s="1">
        <f t="shared" si="7"/>
        <v>72.66775777414075</v>
      </c>
      <c r="D38" s="11">
        <f t="shared" si="8"/>
        <v>100</v>
      </c>
      <c r="E38" s="1">
        <f t="shared" si="9"/>
        <v>25.68881685575365</v>
      </c>
      <c r="F38" s="1">
        <f t="shared" si="9"/>
        <v>74.31118314424636</v>
      </c>
      <c r="G38" s="11">
        <f t="shared" si="9"/>
        <v>100</v>
      </c>
      <c r="H38" s="1">
        <f t="shared" si="10"/>
        <v>34.45945945945946</v>
      </c>
      <c r="I38" s="1">
        <f t="shared" si="10"/>
        <v>65.54054054054053</v>
      </c>
      <c r="J38" s="11">
        <f t="shared" si="10"/>
        <v>100</v>
      </c>
      <c r="K38" s="1">
        <f t="shared" si="11"/>
        <v>14.328180737217597</v>
      </c>
      <c r="L38" s="1">
        <f t="shared" si="11"/>
        <v>85.6718192627824</v>
      </c>
      <c r="M38" s="11">
        <f t="shared" si="11"/>
        <v>100</v>
      </c>
      <c r="N38" s="1">
        <f t="shared" si="12"/>
        <v>29.333333333333332</v>
      </c>
      <c r="O38" s="1">
        <f t="shared" si="12"/>
        <v>70.66666666666667</v>
      </c>
      <c r="P38" s="11">
        <f t="shared" si="12"/>
        <v>100</v>
      </c>
      <c r="Q38" s="1">
        <f t="shared" si="13"/>
        <v>23.706563706563706</v>
      </c>
      <c r="R38" s="1">
        <f t="shared" si="13"/>
        <v>76.29343629343629</v>
      </c>
      <c r="S38" s="11">
        <f t="shared" si="13"/>
        <v>100</v>
      </c>
    </row>
    <row r="39" spans="1:19" ht="12.75">
      <c r="A39" s="9">
        <v>1994</v>
      </c>
      <c r="B39" s="1">
        <f t="shared" si="7"/>
        <v>28.937160589604343</v>
      </c>
      <c r="C39" s="1">
        <f t="shared" si="7"/>
        <v>71.06283941039565</v>
      </c>
      <c r="D39" s="11">
        <f t="shared" si="8"/>
        <v>100</v>
      </c>
      <c r="E39" s="1">
        <f t="shared" si="9"/>
        <v>26.57463330457291</v>
      </c>
      <c r="F39" s="1">
        <f t="shared" si="9"/>
        <v>73.4253666954271</v>
      </c>
      <c r="G39" s="11">
        <f t="shared" si="9"/>
        <v>100</v>
      </c>
      <c r="H39" s="1">
        <f t="shared" si="10"/>
        <v>32.360742705570296</v>
      </c>
      <c r="I39" s="1">
        <f t="shared" si="10"/>
        <v>67.63925729442971</v>
      </c>
      <c r="J39" s="11">
        <f t="shared" si="10"/>
        <v>100</v>
      </c>
      <c r="K39" s="1">
        <f t="shared" si="11"/>
        <v>12.929184549356224</v>
      </c>
      <c r="L39" s="1">
        <f t="shared" si="11"/>
        <v>87.07081545064378</v>
      </c>
      <c r="M39" s="11">
        <f t="shared" si="11"/>
        <v>100</v>
      </c>
      <c r="N39" s="1">
        <f t="shared" si="12"/>
        <v>30.975143403441685</v>
      </c>
      <c r="O39" s="1">
        <f t="shared" si="12"/>
        <v>69.02485659655831</v>
      </c>
      <c r="P39" s="11">
        <f t="shared" si="12"/>
        <v>100</v>
      </c>
      <c r="Q39" s="1">
        <f t="shared" si="13"/>
        <v>23.76095902665951</v>
      </c>
      <c r="R39" s="1">
        <f t="shared" si="13"/>
        <v>76.2390409733405</v>
      </c>
      <c r="S39" s="11">
        <f t="shared" si="13"/>
        <v>100</v>
      </c>
    </row>
    <row r="40" spans="1:19" ht="12.75">
      <c r="A40" s="9">
        <v>1995</v>
      </c>
      <c r="B40" s="1">
        <f t="shared" si="7"/>
        <v>29.549114331723025</v>
      </c>
      <c r="C40" s="1">
        <f t="shared" si="7"/>
        <v>70.45088566827698</v>
      </c>
      <c r="D40" s="11">
        <f t="shared" si="8"/>
        <v>100</v>
      </c>
      <c r="E40" s="1">
        <f t="shared" si="9"/>
        <v>25.662100456621005</v>
      </c>
      <c r="F40" s="1">
        <f t="shared" si="9"/>
        <v>74.337899543379</v>
      </c>
      <c r="G40" s="11">
        <f t="shared" si="9"/>
        <v>100</v>
      </c>
      <c r="H40" s="1">
        <f t="shared" si="10"/>
        <v>30.673316708229425</v>
      </c>
      <c r="I40" s="1">
        <f t="shared" si="10"/>
        <v>69.32668329177058</v>
      </c>
      <c r="J40" s="11">
        <f t="shared" si="10"/>
        <v>100</v>
      </c>
      <c r="K40" s="1">
        <f t="shared" si="11"/>
        <v>10.784763653051858</v>
      </c>
      <c r="L40" s="1">
        <f t="shared" si="11"/>
        <v>89.21523634694815</v>
      </c>
      <c r="M40" s="11">
        <f t="shared" si="11"/>
        <v>100</v>
      </c>
      <c r="N40" s="1">
        <f t="shared" si="12"/>
        <v>29.94011976047904</v>
      </c>
      <c r="O40" s="1">
        <f t="shared" si="12"/>
        <v>70.05988023952095</v>
      </c>
      <c r="P40" s="11">
        <f t="shared" si="12"/>
        <v>100</v>
      </c>
      <c r="Q40" s="1">
        <f t="shared" si="13"/>
        <v>22.20180420982292</v>
      </c>
      <c r="R40" s="1">
        <f t="shared" si="13"/>
        <v>77.79819579017709</v>
      </c>
      <c r="S40" s="11">
        <f t="shared" si="13"/>
        <v>100</v>
      </c>
    </row>
    <row r="41" spans="1:19" ht="12.75">
      <c r="A41" s="9">
        <v>1996</v>
      </c>
      <c r="B41" s="1">
        <f t="shared" si="7"/>
        <v>28.962188254223655</v>
      </c>
      <c r="C41" s="1">
        <f t="shared" si="7"/>
        <v>71.03781174577635</v>
      </c>
      <c r="D41" s="11">
        <f t="shared" si="8"/>
        <v>100</v>
      </c>
      <c r="E41" s="1">
        <f t="shared" si="9"/>
        <v>28.155339805825243</v>
      </c>
      <c r="F41" s="1">
        <f t="shared" si="9"/>
        <v>71.84466019417476</v>
      </c>
      <c r="G41" s="11">
        <f t="shared" si="9"/>
        <v>100</v>
      </c>
      <c r="H41" s="1">
        <f t="shared" si="10"/>
        <v>30.09814612868048</v>
      </c>
      <c r="I41" s="1">
        <f t="shared" si="10"/>
        <v>69.90185387131952</v>
      </c>
      <c r="J41" s="11">
        <f t="shared" si="10"/>
        <v>100</v>
      </c>
      <c r="K41" s="1">
        <f t="shared" si="11"/>
        <v>11.299954065227377</v>
      </c>
      <c r="L41" s="1">
        <f t="shared" si="11"/>
        <v>88.70004593477262</v>
      </c>
      <c r="M41" s="11">
        <f t="shared" si="11"/>
        <v>100</v>
      </c>
      <c r="N41" s="1">
        <f t="shared" si="12"/>
        <v>27.24014336917563</v>
      </c>
      <c r="O41" s="1">
        <f t="shared" si="12"/>
        <v>72.75985663082437</v>
      </c>
      <c r="P41" s="11">
        <f t="shared" si="12"/>
        <v>100</v>
      </c>
      <c r="Q41" s="1">
        <f t="shared" si="13"/>
        <v>22.745709828393135</v>
      </c>
      <c r="R41" s="1">
        <f t="shared" si="13"/>
        <v>77.25429017160687</v>
      </c>
      <c r="S41" s="11">
        <f t="shared" si="13"/>
        <v>100</v>
      </c>
    </row>
    <row r="42" spans="1:19" ht="12.75">
      <c r="A42" s="9">
        <v>1997</v>
      </c>
      <c r="B42" s="1">
        <f t="shared" si="7"/>
        <v>29.31904161412358</v>
      </c>
      <c r="C42" s="1">
        <f t="shared" si="7"/>
        <v>70.68095838587641</v>
      </c>
      <c r="D42" s="11">
        <f t="shared" si="8"/>
        <v>100</v>
      </c>
      <c r="E42" s="1">
        <f t="shared" si="9"/>
        <v>25.862068965517242</v>
      </c>
      <c r="F42" s="1">
        <f t="shared" si="9"/>
        <v>74.13793103448276</v>
      </c>
      <c r="G42" s="11">
        <f t="shared" si="9"/>
        <v>100</v>
      </c>
      <c r="H42" s="1">
        <f t="shared" si="10"/>
        <v>34.26443202979516</v>
      </c>
      <c r="I42" s="1">
        <f t="shared" si="10"/>
        <v>65.73556797020484</v>
      </c>
      <c r="J42" s="11">
        <f t="shared" si="10"/>
        <v>100</v>
      </c>
      <c r="K42" s="1">
        <f t="shared" si="11"/>
        <v>11.900264450321119</v>
      </c>
      <c r="L42" s="1">
        <f t="shared" si="11"/>
        <v>88.09973554967888</v>
      </c>
      <c r="M42" s="11">
        <f t="shared" si="11"/>
        <v>100</v>
      </c>
      <c r="N42" s="1">
        <f t="shared" si="12"/>
        <v>29.607843137254903</v>
      </c>
      <c r="O42" s="1">
        <f t="shared" si="12"/>
        <v>70.3921568627451</v>
      </c>
      <c r="P42" s="11">
        <f t="shared" si="12"/>
        <v>100</v>
      </c>
      <c r="Q42" s="1">
        <f t="shared" si="13"/>
        <v>23.41181112718664</v>
      </c>
      <c r="R42" s="1">
        <f t="shared" si="13"/>
        <v>76.58818887281336</v>
      </c>
      <c r="S42" s="11">
        <f t="shared" si="13"/>
        <v>100</v>
      </c>
    </row>
    <row r="43" spans="1:19" ht="12.75">
      <c r="A43" s="9">
        <v>1998</v>
      </c>
      <c r="B43" s="1">
        <f t="shared" si="7"/>
        <v>28.17982456140351</v>
      </c>
      <c r="C43" s="1">
        <f t="shared" si="7"/>
        <v>71.8201754385965</v>
      </c>
      <c r="D43" s="11">
        <f t="shared" si="8"/>
        <v>100</v>
      </c>
      <c r="E43" s="1">
        <f t="shared" si="9"/>
        <v>29.166666666666668</v>
      </c>
      <c r="F43" s="1">
        <f t="shared" si="9"/>
        <v>70.83333333333334</v>
      </c>
      <c r="G43" s="11">
        <f t="shared" si="9"/>
        <v>100</v>
      </c>
      <c r="H43" s="1">
        <f t="shared" si="10"/>
        <v>34.887737478411054</v>
      </c>
      <c r="I43" s="1">
        <f t="shared" si="10"/>
        <v>65.11226252158895</v>
      </c>
      <c r="J43" s="11">
        <f t="shared" si="10"/>
        <v>100</v>
      </c>
      <c r="K43" s="1">
        <f t="shared" si="11"/>
        <v>11.063549555482384</v>
      </c>
      <c r="L43" s="1">
        <f t="shared" si="11"/>
        <v>88.93645044451762</v>
      </c>
      <c r="M43" s="11">
        <f t="shared" si="11"/>
        <v>100</v>
      </c>
      <c r="N43" s="1">
        <f t="shared" si="12"/>
        <v>28.4452296819788</v>
      </c>
      <c r="O43" s="1">
        <f t="shared" si="12"/>
        <v>71.5547703180212</v>
      </c>
      <c r="P43" s="11">
        <f t="shared" si="12"/>
        <v>100</v>
      </c>
      <c r="Q43" s="1">
        <f t="shared" si="13"/>
        <v>23.115279591594444</v>
      </c>
      <c r="R43" s="1">
        <f t="shared" si="13"/>
        <v>76.88472040840556</v>
      </c>
      <c r="S43" s="11">
        <f t="shared" si="13"/>
        <v>100</v>
      </c>
    </row>
    <row r="44" spans="1:19" ht="12.75">
      <c r="A44" s="9">
        <v>1999</v>
      </c>
      <c r="B44" s="1">
        <f t="shared" si="7"/>
        <v>27.87769784172662</v>
      </c>
      <c r="C44" s="1">
        <f t="shared" si="7"/>
        <v>72.12230215827337</v>
      </c>
      <c r="D44" s="11">
        <f t="shared" si="8"/>
        <v>100</v>
      </c>
      <c r="E44" s="1">
        <f t="shared" si="9"/>
        <v>29.508196721311474</v>
      </c>
      <c r="F44" s="1">
        <f t="shared" si="9"/>
        <v>70.49180327868852</v>
      </c>
      <c r="G44" s="11">
        <f t="shared" si="9"/>
        <v>100</v>
      </c>
      <c r="H44" s="1">
        <f t="shared" si="10"/>
        <v>35.98183881952327</v>
      </c>
      <c r="I44" s="1">
        <f t="shared" si="10"/>
        <v>64.01816118047672</v>
      </c>
      <c r="J44" s="11">
        <f t="shared" si="10"/>
        <v>100</v>
      </c>
      <c r="K44" s="1">
        <f t="shared" si="11"/>
        <v>8.90227576974565</v>
      </c>
      <c r="L44" s="1">
        <f t="shared" si="11"/>
        <v>91.09772423025436</v>
      </c>
      <c r="M44" s="11">
        <f t="shared" si="11"/>
        <v>100</v>
      </c>
      <c r="N44" s="1">
        <f t="shared" si="12"/>
        <v>28.670360110803323</v>
      </c>
      <c r="O44" s="1">
        <f t="shared" si="12"/>
        <v>71.32963988919667</v>
      </c>
      <c r="P44" s="11">
        <f t="shared" si="12"/>
        <v>100</v>
      </c>
      <c r="Q44" s="1">
        <f t="shared" si="13"/>
        <v>21.528713939067135</v>
      </c>
      <c r="R44" s="1">
        <f t="shared" si="13"/>
        <v>78.47128606093287</v>
      </c>
      <c r="S44" s="11">
        <f t="shared" si="13"/>
        <v>100</v>
      </c>
    </row>
    <row r="47" spans="1:9" ht="12.75">
      <c r="A47" s="4" t="str">
        <f>CONCATENATE("New Admissions (All Races): ",$A$1)</f>
        <v>New Admissions (All Races): MARYLAND</v>
      </c>
      <c r="I47" s="4" t="str">
        <f>CONCATENATE("Percent of Total, New Admissions (All Races): ",$A$1)</f>
        <v>Percent of Total, New Admissions (All Races): MARYLAND</v>
      </c>
    </row>
    <row r="48" spans="1:15" s="4" customFormat="1" ht="12.75">
      <c r="A48" s="18" t="s">
        <v>32</v>
      </c>
      <c r="B48" s="14" t="s">
        <v>26</v>
      </c>
      <c r="C48" s="14" t="s">
        <v>27</v>
      </c>
      <c r="D48" s="14" t="s">
        <v>28</v>
      </c>
      <c r="E48" s="14" t="s">
        <v>29</v>
      </c>
      <c r="F48" s="14" t="s">
        <v>30</v>
      </c>
      <c r="G48" s="14" t="s">
        <v>31</v>
      </c>
      <c r="I48" s="18" t="s">
        <v>32</v>
      </c>
      <c r="J48" s="14" t="s">
        <v>26</v>
      </c>
      <c r="K48" s="14" t="s">
        <v>27</v>
      </c>
      <c r="L48" s="14" t="s">
        <v>28</v>
      </c>
      <c r="M48" s="14" t="s">
        <v>29</v>
      </c>
      <c r="N48" s="14" t="s">
        <v>30</v>
      </c>
      <c r="O48" s="14" t="s">
        <v>31</v>
      </c>
    </row>
    <row r="49" spans="1:15" ht="12.75">
      <c r="A49" s="9">
        <v>1983</v>
      </c>
      <c r="B49">
        <v>1124</v>
      </c>
      <c r="C49">
        <v>1650</v>
      </c>
      <c r="D49">
        <v>883</v>
      </c>
      <c r="E49">
        <v>489</v>
      </c>
      <c r="F49">
        <v>384</v>
      </c>
      <c r="G49">
        <v>4530</v>
      </c>
      <c r="I49" s="9">
        <v>1983</v>
      </c>
      <c r="J49" s="1">
        <f aca="true" t="shared" si="14" ref="J49:O52">(B49/$G49)*100</f>
        <v>24.812362030905078</v>
      </c>
      <c r="K49" s="1">
        <f t="shared" si="14"/>
        <v>36.423841059602644</v>
      </c>
      <c r="L49" s="1">
        <f t="shared" si="14"/>
        <v>19.492273730684325</v>
      </c>
      <c r="M49" s="1">
        <f t="shared" si="14"/>
        <v>10.794701986754966</v>
      </c>
      <c r="N49" s="1">
        <f t="shared" si="14"/>
        <v>8.47682119205298</v>
      </c>
      <c r="O49">
        <f t="shared" si="14"/>
        <v>100</v>
      </c>
    </row>
    <row r="50" spans="1:15" ht="12.75">
      <c r="A50" s="9">
        <v>1984</v>
      </c>
      <c r="B50">
        <v>1119</v>
      </c>
      <c r="C50">
        <v>1267</v>
      </c>
      <c r="D50">
        <v>818</v>
      </c>
      <c r="E50">
        <v>404</v>
      </c>
      <c r="F50">
        <v>448</v>
      </c>
      <c r="G50">
        <v>4056</v>
      </c>
      <c r="I50" s="9">
        <v>1984</v>
      </c>
      <c r="J50" s="1">
        <f t="shared" si="14"/>
        <v>27.588757396449704</v>
      </c>
      <c r="K50" s="1">
        <f t="shared" si="14"/>
        <v>31.23767258382643</v>
      </c>
      <c r="L50" s="1">
        <f t="shared" si="14"/>
        <v>20.16765285996055</v>
      </c>
      <c r="M50" s="1">
        <f t="shared" si="14"/>
        <v>9.960552268244575</v>
      </c>
      <c r="N50" s="1">
        <f t="shared" si="14"/>
        <v>11.045364891518737</v>
      </c>
      <c r="O50">
        <f t="shared" si="14"/>
        <v>100</v>
      </c>
    </row>
    <row r="51" spans="1:15" ht="12.75">
      <c r="A51" s="9">
        <v>1985</v>
      </c>
      <c r="B51">
        <v>830</v>
      </c>
      <c r="C51">
        <v>1014</v>
      </c>
      <c r="D51">
        <v>423</v>
      </c>
      <c r="E51">
        <v>349</v>
      </c>
      <c r="F51">
        <v>202</v>
      </c>
      <c r="G51">
        <v>2818</v>
      </c>
      <c r="I51" s="9">
        <v>1985</v>
      </c>
      <c r="J51" s="1">
        <f t="shared" si="14"/>
        <v>29.45351312987935</v>
      </c>
      <c r="K51" s="1">
        <f t="shared" si="14"/>
        <v>35.98296664300923</v>
      </c>
      <c r="L51" s="1">
        <f t="shared" si="14"/>
        <v>15.010645848119234</v>
      </c>
      <c r="M51" s="1">
        <f t="shared" si="14"/>
        <v>12.384669978708304</v>
      </c>
      <c r="N51" s="1">
        <f t="shared" si="14"/>
        <v>7.16820440028389</v>
      </c>
      <c r="O51">
        <f t="shared" si="14"/>
        <v>100</v>
      </c>
    </row>
    <row r="52" spans="1:15" ht="12.75">
      <c r="A52" s="9">
        <v>1986</v>
      </c>
      <c r="B52">
        <v>890</v>
      </c>
      <c r="C52">
        <v>968</v>
      </c>
      <c r="D52">
        <v>403</v>
      </c>
      <c r="E52">
        <v>497</v>
      </c>
      <c r="F52">
        <v>257</v>
      </c>
      <c r="G52">
        <v>3015</v>
      </c>
      <c r="I52" s="9">
        <v>1986</v>
      </c>
      <c r="J52" s="1">
        <f t="shared" si="14"/>
        <v>29.519071310116086</v>
      </c>
      <c r="K52" s="1">
        <f t="shared" si="14"/>
        <v>32.106135986733</v>
      </c>
      <c r="L52" s="1">
        <f t="shared" si="14"/>
        <v>13.366500829187396</v>
      </c>
      <c r="M52" s="1">
        <f t="shared" si="14"/>
        <v>16.48424543946932</v>
      </c>
      <c r="N52" s="1">
        <f t="shared" si="14"/>
        <v>8.524046434494196</v>
      </c>
      <c r="O52">
        <f t="shared" si="14"/>
        <v>100</v>
      </c>
    </row>
    <row r="53" spans="1:15" ht="12.75">
      <c r="A53" s="9">
        <v>1987</v>
      </c>
      <c r="B53">
        <v>892</v>
      </c>
      <c r="C53">
        <v>1043</v>
      </c>
      <c r="D53">
        <v>403</v>
      </c>
      <c r="E53">
        <v>764</v>
      </c>
      <c r="F53">
        <v>248</v>
      </c>
      <c r="G53">
        <v>3350</v>
      </c>
      <c r="I53" s="9">
        <v>1987</v>
      </c>
      <c r="J53" s="1">
        <f aca="true" t="shared" si="15" ref="J53:J65">(B53/$G53)*100</f>
        <v>26.62686567164179</v>
      </c>
      <c r="K53" s="1">
        <f aca="true" t="shared" si="16" ref="K53:K65">(C53/$G53)*100</f>
        <v>31.134328358208958</v>
      </c>
      <c r="L53" s="1">
        <f aca="true" t="shared" si="17" ref="L53:L65">(D53/$G53)*100</f>
        <v>12.029850746268657</v>
      </c>
      <c r="M53" s="1">
        <f aca="true" t="shared" si="18" ref="M53:M65">(E53/$G53)*100</f>
        <v>22.80597014925373</v>
      </c>
      <c r="N53" s="1">
        <f aca="true" t="shared" si="19" ref="N53:N65">(F53/$G53)*100</f>
        <v>7.402985074626865</v>
      </c>
      <c r="O53">
        <f aca="true" t="shared" si="20" ref="O53:O65">(G53/$G53)*100</f>
        <v>100</v>
      </c>
    </row>
    <row r="54" spans="1:15" ht="12.75">
      <c r="A54" s="9">
        <v>1988</v>
      </c>
      <c r="B54">
        <v>952</v>
      </c>
      <c r="C54">
        <v>1103</v>
      </c>
      <c r="D54">
        <v>461</v>
      </c>
      <c r="E54">
        <v>1039</v>
      </c>
      <c r="F54">
        <v>294</v>
      </c>
      <c r="G54">
        <v>3849</v>
      </c>
      <c r="I54" s="9">
        <v>1988</v>
      </c>
      <c r="J54" s="1">
        <f t="shared" si="15"/>
        <v>24.733697064172514</v>
      </c>
      <c r="K54" s="1">
        <f t="shared" si="16"/>
        <v>28.65679397246038</v>
      </c>
      <c r="L54" s="1">
        <f t="shared" si="17"/>
        <v>11.977136918680177</v>
      </c>
      <c r="M54" s="1">
        <f t="shared" si="18"/>
        <v>26.994024421927776</v>
      </c>
      <c r="N54" s="1">
        <f t="shared" si="19"/>
        <v>7.638347622759158</v>
      </c>
      <c r="O54">
        <f t="shared" si="20"/>
        <v>100</v>
      </c>
    </row>
    <row r="55" spans="1:15" ht="12.75">
      <c r="A55" s="9">
        <v>1989</v>
      </c>
      <c r="B55">
        <v>1090</v>
      </c>
      <c r="C55">
        <v>1174</v>
      </c>
      <c r="D55">
        <v>625</v>
      </c>
      <c r="E55">
        <v>1723</v>
      </c>
      <c r="F55">
        <v>386</v>
      </c>
      <c r="G55">
        <v>4998</v>
      </c>
      <c r="I55" s="9">
        <v>1989</v>
      </c>
      <c r="J55" s="1">
        <f t="shared" si="15"/>
        <v>21.80872348939576</v>
      </c>
      <c r="K55" s="1">
        <f t="shared" si="16"/>
        <v>23.48939575830332</v>
      </c>
      <c r="L55" s="1">
        <f t="shared" si="17"/>
        <v>12.505002000800319</v>
      </c>
      <c r="M55" s="1">
        <f t="shared" si="18"/>
        <v>34.473789515806324</v>
      </c>
      <c r="N55" s="1">
        <f t="shared" si="19"/>
        <v>7.723089235694277</v>
      </c>
      <c r="O55">
        <f t="shared" si="20"/>
        <v>100</v>
      </c>
    </row>
    <row r="56" spans="1:15" ht="12.75">
      <c r="A56" s="9">
        <v>1990</v>
      </c>
      <c r="B56">
        <v>1152</v>
      </c>
      <c r="C56">
        <v>1021</v>
      </c>
      <c r="D56">
        <v>676</v>
      </c>
      <c r="E56">
        <v>1814</v>
      </c>
      <c r="F56">
        <v>369</v>
      </c>
      <c r="G56">
        <v>5032</v>
      </c>
      <c r="I56" s="9">
        <v>1990</v>
      </c>
      <c r="J56" s="1">
        <f t="shared" si="15"/>
        <v>22.89348171701113</v>
      </c>
      <c r="K56" s="1">
        <f t="shared" si="16"/>
        <v>20.29014308426073</v>
      </c>
      <c r="L56" s="1">
        <f t="shared" si="17"/>
        <v>13.43402225755167</v>
      </c>
      <c r="M56" s="1">
        <f t="shared" si="18"/>
        <v>36.049284578696344</v>
      </c>
      <c r="N56" s="1">
        <f t="shared" si="19"/>
        <v>7.333068362480128</v>
      </c>
      <c r="O56">
        <f t="shared" si="20"/>
        <v>100</v>
      </c>
    </row>
    <row r="57" spans="1:15" ht="12.75">
      <c r="A57" s="9">
        <v>1991</v>
      </c>
      <c r="B57">
        <v>1266</v>
      </c>
      <c r="C57">
        <v>1113</v>
      </c>
      <c r="D57">
        <v>626</v>
      </c>
      <c r="E57">
        <v>1633</v>
      </c>
      <c r="F57">
        <v>385</v>
      </c>
      <c r="G57">
        <v>5023</v>
      </c>
      <c r="I57" s="9">
        <v>1991</v>
      </c>
      <c r="J57" s="1">
        <f t="shared" si="15"/>
        <v>25.204061317937487</v>
      </c>
      <c r="K57" s="1">
        <f t="shared" si="16"/>
        <v>22.158072864821822</v>
      </c>
      <c r="L57" s="1">
        <f t="shared" si="17"/>
        <v>12.462671710133387</v>
      </c>
      <c r="M57" s="1">
        <f t="shared" si="18"/>
        <v>32.510451921162655</v>
      </c>
      <c r="N57" s="1">
        <f t="shared" si="19"/>
        <v>7.664742185944655</v>
      </c>
      <c r="O57">
        <f t="shared" si="20"/>
        <v>100</v>
      </c>
    </row>
    <row r="58" spans="1:15" ht="12.75">
      <c r="A58" s="9">
        <v>1992</v>
      </c>
      <c r="B58">
        <v>1230</v>
      </c>
      <c r="C58">
        <v>1135</v>
      </c>
      <c r="D58">
        <v>647</v>
      </c>
      <c r="E58">
        <v>1781</v>
      </c>
      <c r="F58">
        <v>436</v>
      </c>
      <c r="G58">
        <v>5229</v>
      </c>
      <c r="I58" s="9">
        <v>1992</v>
      </c>
      <c r="J58" s="1">
        <f t="shared" si="15"/>
        <v>23.522662076878945</v>
      </c>
      <c r="K58" s="1">
        <f t="shared" si="16"/>
        <v>21.705871103461465</v>
      </c>
      <c r="L58" s="1">
        <f t="shared" si="17"/>
        <v>12.373302734748517</v>
      </c>
      <c r="M58" s="1">
        <f t="shared" si="18"/>
        <v>34.06004972270033</v>
      </c>
      <c r="N58" s="1">
        <f t="shared" si="19"/>
        <v>8.338114362210748</v>
      </c>
      <c r="O58">
        <f t="shared" si="20"/>
        <v>100</v>
      </c>
    </row>
    <row r="59" spans="1:15" ht="12.75">
      <c r="A59" s="9">
        <v>1993</v>
      </c>
      <c r="B59">
        <v>1222</v>
      </c>
      <c r="C59">
        <v>1234</v>
      </c>
      <c r="D59">
        <v>592</v>
      </c>
      <c r="E59">
        <v>1682</v>
      </c>
      <c r="F59">
        <v>450</v>
      </c>
      <c r="G59">
        <v>5180</v>
      </c>
      <c r="I59" s="9">
        <v>1993</v>
      </c>
      <c r="J59" s="1">
        <f t="shared" si="15"/>
        <v>23.59073359073359</v>
      </c>
      <c r="K59" s="1">
        <f t="shared" si="16"/>
        <v>23.822393822393824</v>
      </c>
      <c r="L59" s="1">
        <f t="shared" si="17"/>
        <v>11.428571428571429</v>
      </c>
      <c r="M59" s="1">
        <f t="shared" si="18"/>
        <v>32.47104247104247</v>
      </c>
      <c r="N59" s="1">
        <f t="shared" si="19"/>
        <v>8.687258687258687</v>
      </c>
      <c r="O59">
        <f t="shared" si="20"/>
        <v>100</v>
      </c>
    </row>
    <row r="60" spans="1:15" ht="12.75">
      <c r="A60" s="9">
        <v>1994</v>
      </c>
      <c r="B60">
        <v>1289</v>
      </c>
      <c r="C60">
        <v>1159</v>
      </c>
      <c r="D60">
        <v>756</v>
      </c>
      <c r="E60">
        <v>1865</v>
      </c>
      <c r="F60">
        <v>523</v>
      </c>
      <c r="G60">
        <v>5592</v>
      </c>
      <c r="I60" s="9">
        <v>1994</v>
      </c>
      <c r="J60" s="1">
        <f t="shared" si="15"/>
        <v>23.050786838340485</v>
      </c>
      <c r="K60" s="1">
        <f t="shared" si="16"/>
        <v>20.726037195994277</v>
      </c>
      <c r="L60" s="1">
        <f t="shared" si="17"/>
        <v>13.519313304721031</v>
      </c>
      <c r="M60" s="1">
        <f t="shared" si="18"/>
        <v>33.351216022889844</v>
      </c>
      <c r="N60" s="1">
        <f t="shared" si="19"/>
        <v>9.352646638054363</v>
      </c>
      <c r="O60">
        <f t="shared" si="20"/>
        <v>100</v>
      </c>
    </row>
    <row r="61" spans="1:15" ht="12.75">
      <c r="A61" s="9">
        <v>1995</v>
      </c>
      <c r="B61">
        <v>1243</v>
      </c>
      <c r="C61">
        <v>1095</v>
      </c>
      <c r="D61">
        <v>802</v>
      </c>
      <c r="E61">
        <v>2179</v>
      </c>
      <c r="F61">
        <v>668</v>
      </c>
      <c r="G61">
        <v>5987</v>
      </c>
      <c r="I61" s="9">
        <v>1995</v>
      </c>
      <c r="J61" s="1">
        <f t="shared" si="15"/>
        <v>20.761650242191415</v>
      </c>
      <c r="K61" s="1">
        <f t="shared" si="16"/>
        <v>18.289627526306997</v>
      </c>
      <c r="L61" s="1">
        <f t="shared" si="17"/>
        <v>13.395690663103391</v>
      </c>
      <c r="M61" s="1">
        <f t="shared" si="18"/>
        <v>36.395523634541505</v>
      </c>
      <c r="N61" s="1">
        <f t="shared" si="19"/>
        <v>11.157507933856689</v>
      </c>
      <c r="O61">
        <f t="shared" si="20"/>
        <v>100</v>
      </c>
    </row>
    <row r="62" spans="1:15" ht="12.75">
      <c r="A62" s="9">
        <v>1996</v>
      </c>
      <c r="B62">
        <v>1244</v>
      </c>
      <c r="C62">
        <v>1236</v>
      </c>
      <c r="D62">
        <v>917</v>
      </c>
      <c r="E62">
        <v>2177</v>
      </c>
      <c r="F62">
        <v>839</v>
      </c>
      <c r="G62">
        <v>6413</v>
      </c>
      <c r="I62" s="9">
        <v>1996</v>
      </c>
      <c r="J62" s="1">
        <f t="shared" si="15"/>
        <v>19.398097614221115</v>
      </c>
      <c r="K62" s="1">
        <f t="shared" si="16"/>
        <v>19.27335100576953</v>
      </c>
      <c r="L62" s="1">
        <f t="shared" si="17"/>
        <v>14.29907999376267</v>
      </c>
      <c r="M62" s="1">
        <f t="shared" si="18"/>
        <v>33.94667082488695</v>
      </c>
      <c r="N62" s="1">
        <f t="shared" si="19"/>
        <v>13.08280056135974</v>
      </c>
      <c r="O62">
        <f t="shared" si="20"/>
        <v>100</v>
      </c>
    </row>
    <row r="63" spans="1:15" ht="12.75">
      <c r="A63" s="9">
        <v>1997</v>
      </c>
      <c r="B63">
        <v>1588</v>
      </c>
      <c r="C63">
        <v>1279</v>
      </c>
      <c r="D63">
        <v>1074</v>
      </c>
      <c r="E63">
        <v>2649</v>
      </c>
      <c r="F63">
        <v>1021</v>
      </c>
      <c r="G63">
        <v>7611</v>
      </c>
      <c r="I63" s="9">
        <v>1997</v>
      </c>
      <c r="J63" s="1">
        <f t="shared" si="15"/>
        <v>20.864538168440415</v>
      </c>
      <c r="K63" s="1">
        <f t="shared" si="16"/>
        <v>16.80462488503482</v>
      </c>
      <c r="L63" s="1">
        <f t="shared" si="17"/>
        <v>14.11115490737091</v>
      </c>
      <c r="M63" s="1">
        <f t="shared" si="18"/>
        <v>34.804887662593615</v>
      </c>
      <c r="N63" s="1">
        <f t="shared" si="19"/>
        <v>13.414794376560241</v>
      </c>
      <c r="O63">
        <f t="shared" si="20"/>
        <v>100</v>
      </c>
    </row>
    <row r="64" spans="1:15" ht="12.75">
      <c r="A64" s="9">
        <v>1998</v>
      </c>
      <c r="B64">
        <v>1826</v>
      </c>
      <c r="C64">
        <v>1273</v>
      </c>
      <c r="D64">
        <v>1159</v>
      </c>
      <c r="E64">
        <v>3038</v>
      </c>
      <c r="F64">
        <v>1132</v>
      </c>
      <c r="G64">
        <v>8428</v>
      </c>
      <c r="I64" s="9">
        <v>1998</v>
      </c>
      <c r="J64" s="1">
        <f t="shared" si="15"/>
        <v>21.665875652586617</v>
      </c>
      <c r="K64" s="1">
        <f t="shared" si="16"/>
        <v>15.104413858566682</v>
      </c>
      <c r="L64" s="1">
        <f t="shared" si="17"/>
        <v>13.751779781680115</v>
      </c>
      <c r="M64" s="1">
        <f t="shared" si="18"/>
        <v>36.04651162790697</v>
      </c>
      <c r="N64" s="1">
        <f t="shared" si="19"/>
        <v>13.43141907925961</v>
      </c>
      <c r="O64">
        <f t="shared" si="20"/>
        <v>100</v>
      </c>
    </row>
    <row r="65" spans="1:15" ht="12.75">
      <c r="A65" s="9">
        <v>1999</v>
      </c>
      <c r="B65">
        <v>1668</v>
      </c>
      <c r="C65">
        <v>1159</v>
      </c>
      <c r="D65">
        <v>882</v>
      </c>
      <c r="E65">
        <v>2989</v>
      </c>
      <c r="F65">
        <v>722</v>
      </c>
      <c r="G65">
        <v>7420</v>
      </c>
      <c r="I65" s="9">
        <v>1999</v>
      </c>
      <c r="J65" s="1">
        <f t="shared" si="15"/>
        <v>22.47978436657682</v>
      </c>
      <c r="K65" s="1">
        <f t="shared" si="16"/>
        <v>15.619946091644204</v>
      </c>
      <c r="L65" s="1">
        <f t="shared" si="17"/>
        <v>11.88679245283019</v>
      </c>
      <c r="M65" s="1">
        <f t="shared" si="18"/>
        <v>40.28301886792453</v>
      </c>
      <c r="N65" s="1">
        <f t="shared" si="19"/>
        <v>9.730458221024259</v>
      </c>
      <c r="O65">
        <f t="shared" si="20"/>
        <v>100</v>
      </c>
    </row>
    <row r="66" spans="1:14" ht="12.75">
      <c r="A66" t="s">
        <v>46</v>
      </c>
      <c r="J66" s="1"/>
      <c r="K66" s="1"/>
      <c r="L66" s="1"/>
      <c r="M66" s="1"/>
      <c r="N66" s="1"/>
    </row>
    <row r="67" spans="10:14" ht="12.75">
      <c r="J67" s="1"/>
      <c r="K67" s="1"/>
      <c r="L67" s="1"/>
      <c r="M67" s="1"/>
      <c r="N67" s="1"/>
    </row>
    <row r="68" spans="1:9" ht="12.75">
      <c r="A68" s="4" t="str">
        <f>CONCATENATE("White New Admissions: ",$A$1)</f>
        <v>White New Admissions: MARYLAND</v>
      </c>
      <c r="I68" s="4" t="str">
        <f>CONCATENATE("Black New Admissions: ",$A$1)</f>
        <v>Black New Admissions: MARYLAND</v>
      </c>
    </row>
    <row r="69" spans="1:15" s="4" customFormat="1" ht="12.75">
      <c r="A69" s="18" t="s">
        <v>32</v>
      </c>
      <c r="B69" s="14" t="s">
        <v>26</v>
      </c>
      <c r="C69" s="14" t="s">
        <v>27</v>
      </c>
      <c r="D69" s="14" t="s">
        <v>28</v>
      </c>
      <c r="E69" s="14" t="s">
        <v>29</v>
      </c>
      <c r="F69" s="14" t="s">
        <v>30</v>
      </c>
      <c r="G69" s="14" t="s">
        <v>31</v>
      </c>
      <c r="I69" s="18" t="s">
        <v>32</v>
      </c>
      <c r="J69" s="14" t="s">
        <v>26</v>
      </c>
      <c r="K69" s="14" t="s">
        <v>27</v>
      </c>
      <c r="L69" s="14" t="s">
        <v>28</v>
      </c>
      <c r="M69" s="14" t="s">
        <v>29</v>
      </c>
      <c r="N69" s="14" t="s">
        <v>30</v>
      </c>
      <c r="O69" s="14" t="s">
        <v>31</v>
      </c>
    </row>
    <row r="70" spans="1:15" ht="12.75">
      <c r="A70" s="9">
        <v>1983</v>
      </c>
      <c r="B70">
        <v>353</v>
      </c>
      <c r="C70">
        <v>378</v>
      </c>
      <c r="D70">
        <v>221</v>
      </c>
      <c r="E70">
        <v>184</v>
      </c>
      <c r="F70">
        <v>142</v>
      </c>
      <c r="G70">
        <v>1278</v>
      </c>
      <c r="I70" s="9">
        <v>1983</v>
      </c>
      <c r="J70">
        <v>771</v>
      </c>
      <c r="K70">
        <v>1272</v>
      </c>
      <c r="L70">
        <v>662</v>
      </c>
      <c r="M70">
        <v>305</v>
      </c>
      <c r="N70">
        <v>242</v>
      </c>
      <c r="O70">
        <v>3252</v>
      </c>
    </row>
    <row r="71" spans="1:15" ht="12.75">
      <c r="A71" s="9">
        <v>1984</v>
      </c>
      <c r="B71">
        <v>372</v>
      </c>
      <c r="C71">
        <v>294</v>
      </c>
      <c r="D71">
        <v>252</v>
      </c>
      <c r="E71">
        <v>169</v>
      </c>
      <c r="F71">
        <v>166</v>
      </c>
      <c r="G71">
        <v>1253</v>
      </c>
      <c r="I71" s="9">
        <v>1984</v>
      </c>
      <c r="J71">
        <v>745</v>
      </c>
      <c r="K71">
        <v>973</v>
      </c>
      <c r="L71">
        <v>566</v>
      </c>
      <c r="M71">
        <v>235</v>
      </c>
      <c r="N71">
        <v>282</v>
      </c>
      <c r="O71">
        <v>2801</v>
      </c>
    </row>
    <row r="72" spans="1:15" ht="12.75">
      <c r="A72" s="9">
        <v>1985</v>
      </c>
      <c r="B72">
        <v>292</v>
      </c>
      <c r="C72">
        <v>270</v>
      </c>
      <c r="D72">
        <v>151</v>
      </c>
      <c r="E72">
        <v>113</v>
      </c>
      <c r="F72">
        <v>69</v>
      </c>
      <c r="G72">
        <v>895</v>
      </c>
      <c r="I72" s="9">
        <v>1985</v>
      </c>
      <c r="J72">
        <v>538</v>
      </c>
      <c r="K72">
        <v>744</v>
      </c>
      <c r="L72">
        <v>272</v>
      </c>
      <c r="M72">
        <v>236</v>
      </c>
      <c r="N72">
        <v>133</v>
      </c>
      <c r="O72">
        <v>1923</v>
      </c>
    </row>
    <row r="73" spans="1:15" ht="12.75">
      <c r="A73" s="9">
        <v>1986</v>
      </c>
      <c r="B73">
        <v>309</v>
      </c>
      <c r="C73">
        <v>269</v>
      </c>
      <c r="D73">
        <v>140</v>
      </c>
      <c r="E73">
        <v>139</v>
      </c>
      <c r="F73">
        <v>93</v>
      </c>
      <c r="G73">
        <v>950</v>
      </c>
      <c r="I73" s="9">
        <v>1986</v>
      </c>
      <c r="J73">
        <v>581</v>
      </c>
      <c r="K73">
        <v>699</v>
      </c>
      <c r="L73">
        <v>263</v>
      </c>
      <c r="M73">
        <v>358</v>
      </c>
      <c r="N73">
        <v>164</v>
      </c>
      <c r="O73">
        <v>2065</v>
      </c>
    </row>
    <row r="74" spans="1:15" ht="12.75">
      <c r="A74" s="9">
        <v>1987</v>
      </c>
      <c r="B74">
        <v>286</v>
      </c>
      <c r="C74">
        <v>270</v>
      </c>
      <c r="D74">
        <v>145</v>
      </c>
      <c r="E74">
        <v>238</v>
      </c>
      <c r="F74">
        <v>95</v>
      </c>
      <c r="G74">
        <v>1034</v>
      </c>
      <c r="I74" s="9">
        <v>1987</v>
      </c>
      <c r="J74">
        <v>604</v>
      </c>
      <c r="K74">
        <v>772</v>
      </c>
      <c r="L74">
        <v>258</v>
      </c>
      <c r="M74">
        <v>526</v>
      </c>
      <c r="N74">
        <v>153</v>
      </c>
      <c r="O74">
        <v>2313</v>
      </c>
    </row>
    <row r="75" spans="1:15" ht="12.75">
      <c r="A75" s="9">
        <v>1988</v>
      </c>
      <c r="B75">
        <v>318</v>
      </c>
      <c r="C75">
        <v>295</v>
      </c>
      <c r="D75">
        <v>164</v>
      </c>
      <c r="E75">
        <v>269</v>
      </c>
      <c r="F75">
        <v>95</v>
      </c>
      <c r="G75">
        <v>1141</v>
      </c>
      <c r="I75" s="9">
        <v>1988</v>
      </c>
      <c r="J75">
        <v>634</v>
      </c>
      <c r="K75">
        <v>807</v>
      </c>
      <c r="L75">
        <v>297</v>
      </c>
      <c r="M75">
        <v>770</v>
      </c>
      <c r="N75">
        <v>199</v>
      </c>
      <c r="O75">
        <v>2707</v>
      </c>
    </row>
    <row r="76" spans="1:15" ht="12.75">
      <c r="A76" s="9">
        <v>1989</v>
      </c>
      <c r="B76">
        <v>361</v>
      </c>
      <c r="C76">
        <v>299</v>
      </c>
      <c r="D76">
        <v>181</v>
      </c>
      <c r="E76">
        <v>329</v>
      </c>
      <c r="F76">
        <v>114</v>
      </c>
      <c r="G76">
        <v>1284</v>
      </c>
      <c r="I76" s="9">
        <v>1989</v>
      </c>
      <c r="J76">
        <v>729</v>
      </c>
      <c r="K76">
        <v>874</v>
      </c>
      <c r="L76">
        <v>444</v>
      </c>
      <c r="M76">
        <v>1393</v>
      </c>
      <c r="N76">
        <v>272</v>
      </c>
      <c r="O76">
        <v>3712</v>
      </c>
    </row>
    <row r="77" spans="1:15" ht="12.75">
      <c r="A77" s="9">
        <v>1990</v>
      </c>
      <c r="B77">
        <v>361</v>
      </c>
      <c r="C77">
        <v>265</v>
      </c>
      <c r="D77">
        <v>213</v>
      </c>
      <c r="E77">
        <v>271</v>
      </c>
      <c r="F77">
        <v>106</v>
      </c>
      <c r="G77">
        <v>1216</v>
      </c>
      <c r="I77" s="9">
        <v>1990</v>
      </c>
      <c r="J77">
        <v>788</v>
      </c>
      <c r="K77">
        <v>756</v>
      </c>
      <c r="L77">
        <v>463</v>
      </c>
      <c r="M77">
        <v>1542</v>
      </c>
      <c r="N77">
        <v>263</v>
      </c>
      <c r="O77">
        <v>3812</v>
      </c>
    </row>
    <row r="78" spans="1:15" ht="12.75">
      <c r="A78" s="9">
        <v>1991</v>
      </c>
      <c r="B78">
        <v>361</v>
      </c>
      <c r="C78">
        <v>268</v>
      </c>
      <c r="D78">
        <v>231</v>
      </c>
      <c r="E78">
        <v>231</v>
      </c>
      <c r="F78">
        <v>115</v>
      </c>
      <c r="G78">
        <v>1206</v>
      </c>
      <c r="I78" s="9">
        <v>1991</v>
      </c>
      <c r="J78">
        <v>903</v>
      </c>
      <c r="K78">
        <v>845</v>
      </c>
      <c r="L78">
        <v>395</v>
      </c>
      <c r="M78">
        <v>1402</v>
      </c>
      <c r="N78">
        <v>270</v>
      </c>
      <c r="O78">
        <v>3815</v>
      </c>
    </row>
    <row r="79" spans="1:15" ht="12.75">
      <c r="A79" s="9">
        <v>1992</v>
      </c>
      <c r="B79">
        <v>359</v>
      </c>
      <c r="C79">
        <v>266</v>
      </c>
      <c r="D79">
        <v>235</v>
      </c>
      <c r="E79">
        <v>216</v>
      </c>
      <c r="F79">
        <v>139</v>
      </c>
      <c r="G79">
        <v>1215</v>
      </c>
      <c r="I79" s="9">
        <v>1992</v>
      </c>
      <c r="J79">
        <v>871</v>
      </c>
      <c r="K79">
        <v>869</v>
      </c>
      <c r="L79">
        <v>411</v>
      </c>
      <c r="M79">
        <v>1564</v>
      </c>
      <c r="N79">
        <v>297</v>
      </c>
      <c r="O79">
        <v>4012</v>
      </c>
    </row>
    <row r="80" spans="1:15" ht="12.75">
      <c r="A80" s="9">
        <v>1993</v>
      </c>
      <c r="B80">
        <v>334</v>
      </c>
      <c r="C80">
        <v>317</v>
      </c>
      <c r="D80">
        <v>204</v>
      </c>
      <c r="E80">
        <v>241</v>
      </c>
      <c r="F80">
        <v>132</v>
      </c>
      <c r="G80">
        <v>1228</v>
      </c>
      <c r="I80" s="9">
        <v>1993</v>
      </c>
      <c r="J80">
        <v>888</v>
      </c>
      <c r="K80">
        <v>917</v>
      </c>
      <c r="L80">
        <v>388</v>
      </c>
      <c r="M80">
        <v>1441</v>
      </c>
      <c r="N80">
        <v>318</v>
      </c>
      <c r="O80">
        <v>3952</v>
      </c>
    </row>
    <row r="81" spans="1:15" ht="12.75">
      <c r="A81" s="9">
        <v>1994</v>
      </c>
      <c r="B81">
        <v>373</v>
      </c>
      <c r="C81">
        <v>308</v>
      </c>
      <c r="D81">
        <v>244</v>
      </c>
      <c r="E81">
        <v>241</v>
      </c>
      <c r="F81">
        <v>162</v>
      </c>
      <c r="G81">
        <v>1328</v>
      </c>
      <c r="I81" s="9">
        <v>1994</v>
      </c>
      <c r="J81">
        <v>916</v>
      </c>
      <c r="K81">
        <v>851</v>
      </c>
      <c r="L81">
        <v>510</v>
      </c>
      <c r="M81">
        <v>1623</v>
      </c>
      <c r="N81">
        <v>361</v>
      </c>
      <c r="O81">
        <v>4261</v>
      </c>
    </row>
    <row r="82" spans="1:15" ht="12.75">
      <c r="A82" s="9">
        <v>1995</v>
      </c>
      <c r="B82">
        <v>367</v>
      </c>
      <c r="C82">
        <v>281</v>
      </c>
      <c r="D82">
        <v>246</v>
      </c>
      <c r="E82">
        <v>235</v>
      </c>
      <c r="F82">
        <v>200</v>
      </c>
      <c r="G82">
        <v>1329</v>
      </c>
      <c r="I82" s="9">
        <v>1995</v>
      </c>
      <c r="J82">
        <v>875</v>
      </c>
      <c r="K82">
        <v>814</v>
      </c>
      <c r="L82">
        <v>556</v>
      </c>
      <c r="M82">
        <v>1944</v>
      </c>
      <c r="N82">
        <v>468</v>
      </c>
      <c r="O82">
        <v>4657</v>
      </c>
    </row>
    <row r="83" spans="1:15" ht="12.75">
      <c r="A83" s="9">
        <v>1996</v>
      </c>
      <c r="B83">
        <v>360</v>
      </c>
      <c r="C83">
        <v>348</v>
      </c>
      <c r="D83">
        <v>276</v>
      </c>
      <c r="E83">
        <v>246</v>
      </c>
      <c r="F83">
        <v>228</v>
      </c>
      <c r="G83">
        <v>1458</v>
      </c>
      <c r="I83" s="9">
        <v>1996</v>
      </c>
      <c r="J83">
        <v>883</v>
      </c>
      <c r="K83">
        <v>888</v>
      </c>
      <c r="L83">
        <v>641</v>
      </c>
      <c r="M83">
        <v>1931</v>
      </c>
      <c r="N83">
        <v>609</v>
      </c>
      <c r="O83">
        <v>4952</v>
      </c>
    </row>
    <row r="84" spans="1:15" ht="12.75">
      <c r="A84" s="9">
        <v>1997</v>
      </c>
      <c r="B84">
        <v>465</v>
      </c>
      <c r="C84">
        <v>330</v>
      </c>
      <c r="D84">
        <v>368</v>
      </c>
      <c r="E84">
        <v>315</v>
      </c>
      <c r="F84">
        <v>302</v>
      </c>
      <c r="G84">
        <v>1780</v>
      </c>
      <c r="I84" s="9">
        <v>1997</v>
      </c>
      <c r="J84">
        <v>1121</v>
      </c>
      <c r="K84">
        <v>946</v>
      </c>
      <c r="L84">
        <v>706</v>
      </c>
      <c r="M84">
        <v>2332</v>
      </c>
      <c r="N84">
        <v>718</v>
      </c>
      <c r="O84">
        <v>5823</v>
      </c>
    </row>
    <row r="85" spans="1:15" ht="12.75">
      <c r="A85" s="9">
        <v>1998</v>
      </c>
      <c r="B85">
        <v>514</v>
      </c>
      <c r="C85">
        <v>371</v>
      </c>
      <c r="D85">
        <v>404</v>
      </c>
      <c r="E85">
        <v>336</v>
      </c>
      <c r="F85">
        <v>322</v>
      </c>
      <c r="G85">
        <v>1947</v>
      </c>
      <c r="I85" s="9">
        <v>1998</v>
      </c>
      <c r="J85">
        <v>1310</v>
      </c>
      <c r="K85">
        <v>901</v>
      </c>
      <c r="L85">
        <v>754</v>
      </c>
      <c r="M85">
        <v>2701</v>
      </c>
      <c r="N85">
        <v>810</v>
      </c>
      <c r="O85">
        <v>6476</v>
      </c>
    </row>
    <row r="86" spans="1:15" ht="12.75">
      <c r="A86" s="9">
        <v>1999</v>
      </c>
      <c r="B86">
        <v>465</v>
      </c>
      <c r="C86">
        <v>342</v>
      </c>
      <c r="D86">
        <v>317</v>
      </c>
      <c r="E86">
        <v>266</v>
      </c>
      <c r="F86">
        <v>207</v>
      </c>
      <c r="G86">
        <v>1597</v>
      </c>
      <c r="I86" s="9">
        <v>1999</v>
      </c>
      <c r="J86">
        <v>1203</v>
      </c>
      <c r="K86">
        <v>817</v>
      </c>
      <c r="L86">
        <v>564</v>
      </c>
      <c r="M86">
        <v>2722</v>
      </c>
      <c r="N86">
        <v>515</v>
      </c>
      <c r="O86">
        <v>5821</v>
      </c>
    </row>
    <row r="88" spans="1:9" ht="12.75">
      <c r="A88" s="4" t="str">
        <f>CONCATENATE("Percent of Total Offenses, White New Admissions: ",$A$1)</f>
        <v>Percent of Total Offenses, White New Admissions: MARYLAND</v>
      </c>
      <c r="I88" s="4" t="str">
        <f>CONCATENATE("Percent of Total Offenses, Black New Admissions: ",$A$1)</f>
        <v>Percent of Total Offenses, Black New Admissions: MARYLAND</v>
      </c>
    </row>
    <row r="89" spans="1:15" s="4" customFormat="1" ht="12.75">
      <c r="A89" s="18" t="s">
        <v>32</v>
      </c>
      <c r="B89" s="14" t="s">
        <v>26</v>
      </c>
      <c r="C89" s="14" t="s">
        <v>27</v>
      </c>
      <c r="D89" s="14" t="s">
        <v>28</v>
      </c>
      <c r="E89" s="14" t="s">
        <v>29</v>
      </c>
      <c r="F89" s="14" t="s">
        <v>30</v>
      </c>
      <c r="G89" s="14" t="s">
        <v>31</v>
      </c>
      <c r="I89" s="18" t="s">
        <v>32</v>
      </c>
      <c r="J89" s="14" t="s">
        <v>26</v>
      </c>
      <c r="K89" s="14" t="s">
        <v>27</v>
      </c>
      <c r="L89" s="14" t="s">
        <v>28</v>
      </c>
      <c r="M89" s="14" t="s">
        <v>29</v>
      </c>
      <c r="N89" s="14" t="s">
        <v>30</v>
      </c>
      <c r="O89" s="14" t="s">
        <v>31</v>
      </c>
    </row>
    <row r="90" spans="1:15" ht="12.75">
      <c r="A90" s="9">
        <v>1983</v>
      </c>
      <c r="B90" s="1">
        <f aca="true" t="shared" si="21" ref="B90:G90">(B70/$G70)*100</f>
        <v>27.62128325508607</v>
      </c>
      <c r="C90" s="1">
        <f t="shared" si="21"/>
        <v>29.577464788732392</v>
      </c>
      <c r="D90" s="1">
        <f t="shared" si="21"/>
        <v>17.29264475743349</v>
      </c>
      <c r="E90" s="1">
        <f t="shared" si="21"/>
        <v>14.397496087636933</v>
      </c>
      <c r="F90" s="1">
        <f t="shared" si="21"/>
        <v>11.11111111111111</v>
      </c>
      <c r="G90" s="1">
        <f t="shared" si="21"/>
        <v>100</v>
      </c>
      <c r="I90" s="9">
        <v>1983</v>
      </c>
      <c r="J90" s="1">
        <f aca="true" t="shared" si="22" ref="J90:O90">(J70/$O70)*100</f>
        <v>23.70848708487085</v>
      </c>
      <c r="K90" s="1">
        <f t="shared" si="22"/>
        <v>39.11439114391143</v>
      </c>
      <c r="L90" s="1">
        <f t="shared" si="22"/>
        <v>20.35670356703567</v>
      </c>
      <c r="M90" s="1">
        <f t="shared" si="22"/>
        <v>9.378843788437885</v>
      </c>
      <c r="N90" s="1">
        <f t="shared" si="22"/>
        <v>7.441574415744158</v>
      </c>
      <c r="O90" s="1">
        <f t="shared" si="22"/>
        <v>100</v>
      </c>
    </row>
    <row r="91" spans="1:15" ht="12.75">
      <c r="A91" s="9">
        <v>1984</v>
      </c>
      <c r="B91" s="1">
        <f aca="true" t="shared" si="23" ref="B91:G91">(B71/$G71)*100</f>
        <v>29.68874700718276</v>
      </c>
      <c r="C91" s="1">
        <f t="shared" si="23"/>
        <v>23.463687150837988</v>
      </c>
      <c r="D91" s="1">
        <f t="shared" si="23"/>
        <v>20.11173184357542</v>
      </c>
      <c r="E91" s="1">
        <f t="shared" si="23"/>
        <v>13.487629688747008</v>
      </c>
      <c r="F91" s="1">
        <f t="shared" si="23"/>
        <v>13.248204309656824</v>
      </c>
      <c r="G91" s="1">
        <f t="shared" si="23"/>
        <v>100</v>
      </c>
      <c r="I91" s="9">
        <v>1984</v>
      </c>
      <c r="J91" s="1">
        <f aca="true" t="shared" si="24" ref="J91:O91">(J71/$O71)*100</f>
        <v>26.59764369867904</v>
      </c>
      <c r="K91" s="1">
        <f t="shared" si="24"/>
        <v>34.737593716529815</v>
      </c>
      <c r="L91" s="1">
        <f t="shared" si="24"/>
        <v>20.20706890396287</v>
      </c>
      <c r="M91" s="1">
        <f t="shared" si="24"/>
        <v>8.389860764012852</v>
      </c>
      <c r="N91" s="1">
        <f t="shared" si="24"/>
        <v>10.067832916815425</v>
      </c>
      <c r="O91" s="1">
        <f t="shared" si="24"/>
        <v>100</v>
      </c>
    </row>
    <row r="92" spans="1:15" ht="12.75">
      <c r="A92" s="9">
        <v>1985</v>
      </c>
      <c r="B92" s="1">
        <f aca="true" t="shared" si="25" ref="B92:G92">(B72/$G72)*100</f>
        <v>32.625698324022345</v>
      </c>
      <c r="C92" s="1">
        <f t="shared" si="25"/>
        <v>30.16759776536313</v>
      </c>
      <c r="D92" s="1">
        <f t="shared" si="25"/>
        <v>16.87150837988827</v>
      </c>
      <c r="E92" s="1">
        <f t="shared" si="25"/>
        <v>12.625698324022347</v>
      </c>
      <c r="F92" s="1">
        <f t="shared" si="25"/>
        <v>7.709497206703911</v>
      </c>
      <c r="G92" s="1">
        <f t="shared" si="25"/>
        <v>100</v>
      </c>
      <c r="I92" s="9">
        <v>1985</v>
      </c>
      <c r="J92" s="1">
        <f aca="true" t="shared" si="26" ref="J92:O92">(J72/$O72)*100</f>
        <v>27.97711908476339</v>
      </c>
      <c r="K92" s="1">
        <f t="shared" si="26"/>
        <v>38.68954758190328</v>
      </c>
      <c r="L92" s="1">
        <f t="shared" si="26"/>
        <v>14.144565782631306</v>
      </c>
      <c r="M92" s="1">
        <f t="shared" si="26"/>
        <v>12.272490899635985</v>
      </c>
      <c r="N92" s="1">
        <f t="shared" si="26"/>
        <v>6.916276651066043</v>
      </c>
      <c r="O92" s="1">
        <f t="shared" si="26"/>
        <v>100</v>
      </c>
    </row>
    <row r="93" spans="1:15" ht="12.75">
      <c r="A93" s="9">
        <v>1986</v>
      </c>
      <c r="B93" s="1">
        <f aca="true" t="shared" si="27" ref="B93:G93">(B73/$G73)*100</f>
        <v>32.526315789473685</v>
      </c>
      <c r="C93" s="1">
        <f t="shared" si="27"/>
        <v>28.315789473684212</v>
      </c>
      <c r="D93" s="1">
        <f t="shared" si="27"/>
        <v>14.736842105263156</v>
      </c>
      <c r="E93" s="1">
        <f t="shared" si="27"/>
        <v>14.631578947368421</v>
      </c>
      <c r="F93" s="1">
        <f t="shared" si="27"/>
        <v>9.789473684210526</v>
      </c>
      <c r="G93" s="1">
        <f t="shared" si="27"/>
        <v>100</v>
      </c>
      <c r="I93" s="9">
        <v>1986</v>
      </c>
      <c r="J93" s="1">
        <f aca="true" t="shared" si="28" ref="J93:O93">(J73/$O73)*100</f>
        <v>28.135593220338983</v>
      </c>
      <c r="K93" s="1">
        <f t="shared" si="28"/>
        <v>33.8498789346247</v>
      </c>
      <c r="L93" s="1">
        <f t="shared" si="28"/>
        <v>12.736077481840194</v>
      </c>
      <c r="M93" s="1">
        <f t="shared" si="28"/>
        <v>17.336561743341406</v>
      </c>
      <c r="N93" s="1">
        <f t="shared" si="28"/>
        <v>7.941888619854722</v>
      </c>
      <c r="O93" s="1">
        <f t="shared" si="28"/>
        <v>100</v>
      </c>
    </row>
    <row r="94" spans="1:15" ht="12.75">
      <c r="A94" s="9">
        <v>1987</v>
      </c>
      <c r="B94" s="1">
        <f aca="true" t="shared" si="29" ref="B94:G106">(B74/$G74)*100</f>
        <v>27.659574468085108</v>
      </c>
      <c r="C94" s="1">
        <f t="shared" si="29"/>
        <v>26.11218568665377</v>
      </c>
      <c r="D94" s="1">
        <f t="shared" si="29"/>
        <v>14.02321083172147</v>
      </c>
      <c r="E94" s="1">
        <f t="shared" si="29"/>
        <v>23.017408123791103</v>
      </c>
      <c r="F94" s="1">
        <f t="shared" si="29"/>
        <v>9.18762088974855</v>
      </c>
      <c r="G94" s="1">
        <f t="shared" si="29"/>
        <v>100</v>
      </c>
      <c r="I94" s="9">
        <v>1987</v>
      </c>
      <c r="J94" s="1">
        <f aca="true" t="shared" si="30" ref="J94:O104">(J74/$O74)*100</f>
        <v>26.113272805879813</v>
      </c>
      <c r="K94" s="1">
        <f t="shared" si="30"/>
        <v>33.3765672287073</v>
      </c>
      <c r="L94" s="1">
        <f t="shared" si="30"/>
        <v>11.154345006485086</v>
      </c>
      <c r="M94" s="1">
        <f t="shared" si="30"/>
        <v>22.7410289667099</v>
      </c>
      <c r="N94" s="1">
        <f t="shared" si="30"/>
        <v>6.614785992217899</v>
      </c>
      <c r="O94" s="1">
        <f t="shared" si="30"/>
        <v>100</v>
      </c>
    </row>
    <row r="95" spans="1:15" ht="12.75">
      <c r="A95" s="9">
        <v>1988</v>
      </c>
      <c r="B95" s="1">
        <f t="shared" si="29"/>
        <v>27.870289219982467</v>
      </c>
      <c r="C95" s="1">
        <f t="shared" si="29"/>
        <v>25.854513584574935</v>
      </c>
      <c r="D95" s="1">
        <f t="shared" si="29"/>
        <v>14.37335670464505</v>
      </c>
      <c r="E95" s="1">
        <f t="shared" si="29"/>
        <v>23.57581069237511</v>
      </c>
      <c r="F95" s="1">
        <f t="shared" si="29"/>
        <v>8.326029798422436</v>
      </c>
      <c r="G95" s="1">
        <f t="shared" si="29"/>
        <v>100</v>
      </c>
      <c r="I95" s="9">
        <v>1988</v>
      </c>
      <c r="J95" s="1">
        <f t="shared" si="30"/>
        <v>23.42076099002586</v>
      </c>
      <c r="K95" s="1">
        <f t="shared" si="30"/>
        <v>29.811599556704838</v>
      </c>
      <c r="L95" s="1">
        <f t="shared" si="30"/>
        <v>10.97155522718877</v>
      </c>
      <c r="M95" s="1">
        <f t="shared" si="30"/>
        <v>28.444772811230145</v>
      </c>
      <c r="N95" s="1">
        <f t="shared" si="30"/>
        <v>7.351311414850388</v>
      </c>
      <c r="O95" s="1">
        <f t="shared" si="30"/>
        <v>100</v>
      </c>
    </row>
    <row r="96" spans="1:15" ht="12.75">
      <c r="A96" s="9">
        <v>1989</v>
      </c>
      <c r="B96" s="1">
        <f t="shared" si="29"/>
        <v>28.115264797507788</v>
      </c>
      <c r="C96" s="1">
        <f t="shared" si="29"/>
        <v>23.286604361370717</v>
      </c>
      <c r="D96" s="1">
        <f t="shared" si="29"/>
        <v>14.09657320872274</v>
      </c>
      <c r="E96" s="1">
        <f t="shared" si="29"/>
        <v>25.623052959501557</v>
      </c>
      <c r="F96" s="1">
        <f t="shared" si="29"/>
        <v>8.878504672897195</v>
      </c>
      <c r="G96" s="1">
        <f t="shared" si="29"/>
        <v>100</v>
      </c>
      <c r="I96" s="9">
        <v>1989</v>
      </c>
      <c r="J96" s="1">
        <f t="shared" si="30"/>
        <v>19.639008620689655</v>
      </c>
      <c r="K96" s="1">
        <f t="shared" si="30"/>
        <v>23.545258620689655</v>
      </c>
      <c r="L96" s="1">
        <f t="shared" si="30"/>
        <v>11.961206896551724</v>
      </c>
      <c r="M96" s="1">
        <f t="shared" si="30"/>
        <v>37.52693965517241</v>
      </c>
      <c r="N96" s="1">
        <f t="shared" si="30"/>
        <v>7.327586206896551</v>
      </c>
      <c r="O96" s="1">
        <f t="shared" si="30"/>
        <v>100</v>
      </c>
    </row>
    <row r="97" spans="1:15" ht="12.75">
      <c r="A97" s="9">
        <v>1990</v>
      </c>
      <c r="B97" s="1">
        <f t="shared" si="29"/>
        <v>29.6875</v>
      </c>
      <c r="C97" s="1">
        <f t="shared" si="29"/>
        <v>21.792763157894736</v>
      </c>
      <c r="D97" s="1">
        <f t="shared" si="29"/>
        <v>17.516447368421055</v>
      </c>
      <c r="E97" s="1">
        <f t="shared" si="29"/>
        <v>22.286184210526315</v>
      </c>
      <c r="F97" s="1">
        <f t="shared" si="29"/>
        <v>8.717105263157894</v>
      </c>
      <c r="G97" s="1">
        <f t="shared" si="29"/>
        <v>100</v>
      </c>
      <c r="I97" s="9">
        <v>1990</v>
      </c>
      <c r="J97" s="1">
        <f t="shared" si="30"/>
        <v>20.67156348373557</v>
      </c>
      <c r="K97" s="1">
        <f t="shared" si="30"/>
        <v>19.832109129066108</v>
      </c>
      <c r="L97" s="1">
        <f t="shared" si="30"/>
        <v>12.14585519412382</v>
      </c>
      <c r="M97" s="1">
        <f t="shared" si="30"/>
        <v>40.45120671563483</v>
      </c>
      <c r="N97" s="1">
        <f t="shared" si="30"/>
        <v>6.8992654774396645</v>
      </c>
      <c r="O97" s="1">
        <f t="shared" si="30"/>
        <v>100</v>
      </c>
    </row>
    <row r="98" spans="1:15" ht="12.75">
      <c r="A98" s="9">
        <v>1991</v>
      </c>
      <c r="B98" s="1">
        <f t="shared" si="29"/>
        <v>29.933665008291875</v>
      </c>
      <c r="C98" s="1">
        <f t="shared" si="29"/>
        <v>22.22222222222222</v>
      </c>
      <c r="D98" s="1">
        <f t="shared" si="29"/>
        <v>19.154228855721392</v>
      </c>
      <c r="E98" s="1">
        <f t="shared" si="29"/>
        <v>19.154228855721392</v>
      </c>
      <c r="F98" s="1">
        <f t="shared" si="29"/>
        <v>9.535655058043117</v>
      </c>
      <c r="G98" s="1">
        <f t="shared" si="29"/>
        <v>100</v>
      </c>
      <c r="I98" s="9">
        <v>1991</v>
      </c>
      <c r="J98" s="1">
        <f t="shared" si="30"/>
        <v>23.669724770642205</v>
      </c>
      <c r="K98" s="1">
        <f t="shared" si="30"/>
        <v>22.14941022280472</v>
      </c>
      <c r="L98" s="1">
        <f t="shared" si="30"/>
        <v>10.35386631716907</v>
      </c>
      <c r="M98" s="1">
        <f t="shared" si="30"/>
        <v>36.74967234600262</v>
      </c>
      <c r="N98" s="1">
        <f t="shared" si="30"/>
        <v>7.077326343381389</v>
      </c>
      <c r="O98" s="1">
        <f t="shared" si="30"/>
        <v>100</v>
      </c>
    </row>
    <row r="99" spans="1:15" ht="12.75">
      <c r="A99" s="9">
        <v>1992</v>
      </c>
      <c r="B99" s="1">
        <f t="shared" si="29"/>
        <v>29.547325102880656</v>
      </c>
      <c r="C99" s="1">
        <f t="shared" si="29"/>
        <v>21.89300411522634</v>
      </c>
      <c r="D99" s="1">
        <f t="shared" si="29"/>
        <v>19.34156378600823</v>
      </c>
      <c r="E99" s="1">
        <f t="shared" si="29"/>
        <v>17.77777777777778</v>
      </c>
      <c r="F99" s="1">
        <f t="shared" si="29"/>
        <v>11.440329218106996</v>
      </c>
      <c r="G99" s="1">
        <f t="shared" si="29"/>
        <v>100</v>
      </c>
      <c r="I99" s="9">
        <v>1992</v>
      </c>
      <c r="J99" s="1">
        <f t="shared" si="30"/>
        <v>21.7098703888335</v>
      </c>
      <c r="K99" s="1">
        <f t="shared" si="30"/>
        <v>21.660019940179463</v>
      </c>
      <c r="L99" s="1">
        <f t="shared" si="30"/>
        <v>10.244267198404785</v>
      </c>
      <c r="M99" s="1">
        <f t="shared" si="30"/>
        <v>38.983050847457626</v>
      </c>
      <c r="N99" s="1">
        <f t="shared" si="30"/>
        <v>7.4027916251246255</v>
      </c>
      <c r="O99" s="1">
        <f t="shared" si="30"/>
        <v>100</v>
      </c>
    </row>
    <row r="100" spans="1:15" ht="12.75">
      <c r="A100" s="9">
        <v>1993</v>
      </c>
      <c r="B100" s="1">
        <f t="shared" si="29"/>
        <v>27.19869706840391</v>
      </c>
      <c r="C100" s="1">
        <f t="shared" si="29"/>
        <v>25.814332247557005</v>
      </c>
      <c r="D100" s="1">
        <f t="shared" si="29"/>
        <v>16.612377850162865</v>
      </c>
      <c r="E100" s="1">
        <f t="shared" si="29"/>
        <v>19.62540716612378</v>
      </c>
      <c r="F100" s="1">
        <f t="shared" si="29"/>
        <v>10.749185667752444</v>
      </c>
      <c r="G100" s="1">
        <f t="shared" si="29"/>
        <v>100</v>
      </c>
      <c r="I100" s="9">
        <v>1993</v>
      </c>
      <c r="J100" s="1">
        <f t="shared" si="30"/>
        <v>22.469635627530366</v>
      </c>
      <c r="K100" s="1">
        <f t="shared" si="30"/>
        <v>23.203441295546558</v>
      </c>
      <c r="L100" s="1">
        <f t="shared" si="30"/>
        <v>9.817813765182185</v>
      </c>
      <c r="M100" s="1">
        <f t="shared" si="30"/>
        <v>36.46255060728745</v>
      </c>
      <c r="N100" s="1">
        <f t="shared" si="30"/>
        <v>8.04655870445344</v>
      </c>
      <c r="O100" s="1">
        <f t="shared" si="30"/>
        <v>100</v>
      </c>
    </row>
    <row r="101" spans="1:15" ht="12.75">
      <c r="A101" s="9">
        <v>1994</v>
      </c>
      <c r="B101" s="1">
        <f t="shared" si="29"/>
        <v>28.087349397590362</v>
      </c>
      <c r="C101" s="1">
        <f t="shared" si="29"/>
        <v>23.19277108433735</v>
      </c>
      <c r="D101" s="1">
        <f t="shared" si="29"/>
        <v>18.373493975903614</v>
      </c>
      <c r="E101" s="1">
        <f t="shared" si="29"/>
        <v>18.147590361445783</v>
      </c>
      <c r="F101" s="1">
        <f t="shared" si="29"/>
        <v>12.198795180722891</v>
      </c>
      <c r="G101" s="1">
        <f t="shared" si="29"/>
        <v>100</v>
      </c>
      <c r="I101" s="9">
        <v>1994</v>
      </c>
      <c r="J101" s="1">
        <f t="shared" si="30"/>
        <v>21.497301103027457</v>
      </c>
      <c r="K101" s="1">
        <f t="shared" si="30"/>
        <v>19.97183759680826</v>
      </c>
      <c r="L101" s="1">
        <f t="shared" si="30"/>
        <v>11.969021356489087</v>
      </c>
      <c r="M101" s="1">
        <f t="shared" si="30"/>
        <v>38.08965031682703</v>
      </c>
      <c r="N101" s="1">
        <f t="shared" si="30"/>
        <v>8.472189626848158</v>
      </c>
      <c r="O101" s="1">
        <f t="shared" si="30"/>
        <v>100</v>
      </c>
    </row>
    <row r="102" spans="1:15" ht="12.75">
      <c r="A102" s="9">
        <v>1995</v>
      </c>
      <c r="B102" s="1">
        <f t="shared" si="29"/>
        <v>27.614747930775017</v>
      </c>
      <c r="C102" s="1">
        <f t="shared" si="29"/>
        <v>21.143717080511664</v>
      </c>
      <c r="D102" s="1">
        <f t="shared" si="29"/>
        <v>18.510158013544018</v>
      </c>
      <c r="E102" s="1">
        <f t="shared" si="29"/>
        <v>17.682468021068473</v>
      </c>
      <c r="F102" s="1">
        <f t="shared" si="29"/>
        <v>15.04890895410083</v>
      </c>
      <c r="G102" s="1">
        <f t="shared" si="29"/>
        <v>100</v>
      </c>
      <c r="I102" s="9">
        <v>1995</v>
      </c>
      <c r="J102" s="1">
        <f t="shared" si="30"/>
        <v>18.788919905518576</v>
      </c>
      <c r="K102" s="1">
        <f t="shared" si="30"/>
        <v>17.479063774962423</v>
      </c>
      <c r="L102" s="1">
        <f t="shared" si="30"/>
        <v>11.939016534249516</v>
      </c>
      <c r="M102" s="1">
        <f t="shared" si="30"/>
        <v>41.743611767232125</v>
      </c>
      <c r="N102" s="1">
        <f t="shared" si="30"/>
        <v>10.049388018037362</v>
      </c>
      <c r="O102" s="1">
        <f t="shared" si="30"/>
        <v>100</v>
      </c>
    </row>
    <row r="103" spans="1:15" ht="12.75">
      <c r="A103" s="9">
        <v>1996</v>
      </c>
      <c r="B103" s="1">
        <f t="shared" si="29"/>
        <v>24.691358024691358</v>
      </c>
      <c r="C103" s="1">
        <f t="shared" si="29"/>
        <v>23.868312757201647</v>
      </c>
      <c r="D103" s="1">
        <f t="shared" si="29"/>
        <v>18.930041152263374</v>
      </c>
      <c r="E103" s="1">
        <f t="shared" si="29"/>
        <v>16.872427983539097</v>
      </c>
      <c r="F103" s="1">
        <f t="shared" si="29"/>
        <v>15.637860082304528</v>
      </c>
      <c r="G103" s="1">
        <f t="shared" si="29"/>
        <v>100</v>
      </c>
      <c r="I103" s="9">
        <v>1996</v>
      </c>
      <c r="J103" s="1">
        <f t="shared" si="30"/>
        <v>17.831179321486267</v>
      </c>
      <c r="K103" s="1">
        <f t="shared" si="30"/>
        <v>17.932148626817447</v>
      </c>
      <c r="L103" s="1">
        <f t="shared" si="30"/>
        <v>12.94426494345719</v>
      </c>
      <c r="M103" s="1">
        <f t="shared" si="30"/>
        <v>38.99434571890145</v>
      </c>
      <c r="N103" s="1">
        <f t="shared" si="30"/>
        <v>12.298061389337642</v>
      </c>
      <c r="O103" s="1">
        <f t="shared" si="30"/>
        <v>100</v>
      </c>
    </row>
    <row r="104" spans="1:15" ht="12.75">
      <c r="A104" s="9">
        <v>1997</v>
      </c>
      <c r="B104" s="1">
        <f t="shared" si="29"/>
        <v>26.12359550561798</v>
      </c>
      <c r="C104" s="1">
        <f t="shared" si="29"/>
        <v>18.53932584269663</v>
      </c>
      <c r="D104" s="1">
        <f t="shared" si="29"/>
        <v>20.674157303370784</v>
      </c>
      <c r="E104" s="1">
        <f t="shared" si="29"/>
        <v>17.696629213483146</v>
      </c>
      <c r="F104" s="1">
        <f t="shared" si="29"/>
        <v>16.96629213483146</v>
      </c>
      <c r="G104" s="1">
        <f t="shared" si="29"/>
        <v>100</v>
      </c>
      <c r="I104" s="9">
        <v>1997</v>
      </c>
      <c r="J104" s="1">
        <f t="shared" si="30"/>
        <v>19.251245062682464</v>
      </c>
      <c r="K104" s="1">
        <f t="shared" si="30"/>
        <v>16.245921346385025</v>
      </c>
      <c r="L104" s="1">
        <f t="shared" si="30"/>
        <v>12.12433453546282</v>
      </c>
      <c r="M104" s="1">
        <f t="shared" si="30"/>
        <v>40.048085179460756</v>
      </c>
      <c r="N104" s="1">
        <f t="shared" si="30"/>
        <v>12.330413876008931</v>
      </c>
      <c r="O104" s="1">
        <f t="shared" si="30"/>
        <v>100</v>
      </c>
    </row>
    <row r="105" spans="1:15" ht="12.75">
      <c r="A105" s="9">
        <v>1998</v>
      </c>
      <c r="B105" s="1">
        <f t="shared" si="29"/>
        <v>26.39958911145352</v>
      </c>
      <c r="C105" s="1">
        <f t="shared" si="29"/>
        <v>19.054956343091938</v>
      </c>
      <c r="D105" s="1">
        <f t="shared" si="29"/>
        <v>20.749871597329225</v>
      </c>
      <c r="E105" s="1">
        <f t="shared" si="29"/>
        <v>17.257318952234208</v>
      </c>
      <c r="F105" s="1">
        <f t="shared" si="29"/>
        <v>16.538263995891114</v>
      </c>
      <c r="G105" s="1">
        <f t="shared" si="29"/>
        <v>100</v>
      </c>
      <c r="I105" s="9">
        <v>1998</v>
      </c>
      <c r="J105" s="1">
        <f aca="true" t="shared" si="31" ref="J105:O105">(J85/$O85)*100</f>
        <v>20.22853613341569</v>
      </c>
      <c r="K105" s="1">
        <f t="shared" si="31"/>
        <v>13.912909203211859</v>
      </c>
      <c r="L105" s="1">
        <f t="shared" si="31"/>
        <v>11.642989499691167</v>
      </c>
      <c r="M105" s="1">
        <f t="shared" si="31"/>
        <v>41.70784434836319</v>
      </c>
      <c r="N105" s="1">
        <f t="shared" si="31"/>
        <v>12.507720815318097</v>
      </c>
      <c r="O105" s="1">
        <f t="shared" si="31"/>
        <v>100</v>
      </c>
    </row>
    <row r="106" spans="1:15" ht="12.75">
      <c r="A106" s="9">
        <v>1999</v>
      </c>
      <c r="B106" s="1">
        <f t="shared" si="29"/>
        <v>29.117094552285533</v>
      </c>
      <c r="C106" s="1">
        <f t="shared" si="29"/>
        <v>21.415153412648717</v>
      </c>
      <c r="D106" s="1">
        <f t="shared" si="29"/>
        <v>19.849718221665626</v>
      </c>
      <c r="E106" s="1">
        <f t="shared" si="29"/>
        <v>16.656230432060113</v>
      </c>
      <c r="F106" s="1">
        <f t="shared" si="29"/>
        <v>12.961803381340012</v>
      </c>
      <c r="G106" s="1">
        <f t="shared" si="29"/>
        <v>100</v>
      </c>
      <c r="I106" s="9">
        <v>1999</v>
      </c>
      <c r="J106" s="1">
        <f aca="true" t="shared" si="32" ref="J106:O106">(J86/$O86)*100</f>
        <v>20.666552138807763</v>
      </c>
      <c r="K106" s="1">
        <f t="shared" si="32"/>
        <v>14.035389108400617</v>
      </c>
      <c r="L106" s="1">
        <f t="shared" si="32"/>
        <v>9.689056863081944</v>
      </c>
      <c r="M106" s="1">
        <f t="shared" si="32"/>
        <v>46.76172478955506</v>
      </c>
      <c r="N106" s="1">
        <f t="shared" si="32"/>
        <v>8.847277100154614</v>
      </c>
      <c r="O106" s="1">
        <f t="shared" si="32"/>
        <v>100</v>
      </c>
    </row>
    <row r="108" spans="1:9" ht="12.75">
      <c r="A108" s="4" t="str">
        <f>CONCATENATE("Admissions by Admission-Type, All Races: ",$A$1)</f>
        <v>Admissions by Admission-Type, All Races: MARYLAND</v>
      </c>
      <c r="I108" s="4" t="str">
        <f>CONCATENATE("Percent of Total, Admissions by Admission-Type, All Races: ",$A$1)</f>
        <v>Percent of Total, Admissions by Admission-Type, All Races: MARYLAND</v>
      </c>
    </row>
    <row r="109" spans="1:13" s="4" customFormat="1" ht="12.75">
      <c r="A109" s="18" t="s">
        <v>32</v>
      </c>
      <c r="B109" s="14" t="s">
        <v>36</v>
      </c>
      <c r="C109" s="14" t="s">
        <v>33</v>
      </c>
      <c r="D109" s="14" t="s">
        <v>47</v>
      </c>
      <c r="E109" s="14" t="s">
        <v>34</v>
      </c>
      <c r="F109" s="14" t="s">
        <v>48</v>
      </c>
      <c r="G109" s="14" t="s">
        <v>25</v>
      </c>
      <c r="I109" s="18" t="s">
        <v>32</v>
      </c>
      <c r="J109" s="14" t="s">
        <v>36</v>
      </c>
      <c r="K109" s="14" t="s">
        <v>35</v>
      </c>
      <c r="L109" s="14" t="s">
        <v>34</v>
      </c>
      <c r="M109" s="14" t="s">
        <v>25</v>
      </c>
    </row>
    <row r="110" spans="1:13" ht="12.75">
      <c r="A110" s="9">
        <v>1983</v>
      </c>
      <c r="B110">
        <v>4530</v>
      </c>
      <c r="C110">
        <v>1</v>
      </c>
      <c r="D110">
        <v>730</v>
      </c>
      <c r="F110" s="2">
        <f>SUM(C110:D110)</f>
        <v>731</v>
      </c>
      <c r="G110">
        <v>5261</v>
      </c>
      <c r="I110" s="9">
        <v>1983</v>
      </c>
      <c r="J110" s="1">
        <f>(B110/$G110)*100</f>
        <v>86.10530317430147</v>
      </c>
      <c r="K110" s="1">
        <f>((C110+D110)/$G110)*100</f>
        <v>13.894696825698535</v>
      </c>
      <c r="L110" s="1">
        <f>(E110/$G110)*100</f>
        <v>0</v>
      </c>
      <c r="M110" s="1">
        <f>(G110/$G110)*100</f>
        <v>100</v>
      </c>
    </row>
    <row r="111" spans="1:13" ht="12.75">
      <c r="A111" s="9">
        <v>1984</v>
      </c>
      <c r="B111">
        <v>4056</v>
      </c>
      <c r="C111">
        <v>1</v>
      </c>
      <c r="D111">
        <v>805</v>
      </c>
      <c r="F111" s="2">
        <f>SUM(C111:D111)</f>
        <v>806</v>
      </c>
      <c r="G111">
        <v>4862</v>
      </c>
      <c r="I111" s="9">
        <v>1984</v>
      </c>
      <c r="J111" s="1">
        <f>(B111/$G111)*100</f>
        <v>83.42245989304813</v>
      </c>
      <c r="K111" s="1">
        <f>((C111+D111)/$G111)*100</f>
        <v>16.577540106951872</v>
      </c>
      <c r="L111" s="1">
        <f>(E111/$G111)*100</f>
        <v>0</v>
      </c>
      <c r="M111" s="1">
        <f>(G111/$G111)*100</f>
        <v>100</v>
      </c>
    </row>
    <row r="112" spans="1:13" ht="12.75">
      <c r="A112" s="9">
        <v>1985</v>
      </c>
      <c r="B112">
        <v>2818</v>
      </c>
      <c r="C112">
        <v>4</v>
      </c>
      <c r="D112">
        <v>580</v>
      </c>
      <c r="F112" s="2">
        <f>SUM(C112:D112)</f>
        <v>584</v>
      </c>
      <c r="G112">
        <v>3402</v>
      </c>
      <c r="I112" s="9">
        <v>1985</v>
      </c>
      <c r="J112" s="1">
        <f>(B112/$G112)*100</f>
        <v>82.83362727807172</v>
      </c>
      <c r="K112" s="1">
        <f>((C112+D112)/$G112)*100</f>
        <v>17.166372721928276</v>
      </c>
      <c r="L112" s="1">
        <f>(E112/$G112)*100</f>
        <v>0</v>
      </c>
      <c r="M112" s="1">
        <f>(G112/$G112)*100</f>
        <v>100</v>
      </c>
    </row>
    <row r="113" spans="1:13" ht="12.75">
      <c r="A113" s="9">
        <v>1986</v>
      </c>
      <c r="B113">
        <v>3015</v>
      </c>
      <c r="C113">
        <v>3</v>
      </c>
      <c r="D113">
        <v>744</v>
      </c>
      <c r="F113" s="2">
        <f>SUM(C113:D113)</f>
        <v>747</v>
      </c>
      <c r="G113">
        <v>3762</v>
      </c>
      <c r="I113" s="9">
        <v>1986</v>
      </c>
      <c r="J113" s="1">
        <f>(B113/$G113)*100</f>
        <v>80.14354066985646</v>
      </c>
      <c r="K113" s="1">
        <f>((C113+D113)/$G113)*100</f>
        <v>19.85645933014354</v>
      </c>
      <c r="L113" s="1">
        <f>(E113/$G113)*100</f>
        <v>0</v>
      </c>
      <c r="M113" s="1">
        <f>(G113/$G113)*100</f>
        <v>100</v>
      </c>
    </row>
    <row r="114" spans="1:13" ht="12.75">
      <c r="A114" s="9">
        <v>1987</v>
      </c>
      <c r="B114">
        <v>3350</v>
      </c>
      <c r="C114">
        <v>2</v>
      </c>
      <c r="D114">
        <v>720</v>
      </c>
      <c r="F114" s="2">
        <f aca="true" t="shared" si="33" ref="F114:F126">SUM(C114:D114)</f>
        <v>722</v>
      </c>
      <c r="G114">
        <v>4072</v>
      </c>
      <c r="I114" s="9">
        <v>1987</v>
      </c>
      <c r="J114" s="1">
        <f aca="true" t="shared" si="34" ref="J114:J126">(B114/$G114)*100</f>
        <v>82.26915520628684</v>
      </c>
      <c r="K114" s="1">
        <f aca="true" t="shared" si="35" ref="K114:K126">((C114+D114)/$G114)*100</f>
        <v>17.730844793713164</v>
      </c>
      <c r="L114" s="1">
        <f aca="true" t="shared" si="36" ref="L114:L126">(E114/$G114)*100</f>
        <v>0</v>
      </c>
      <c r="M114" s="1">
        <f aca="true" t="shared" si="37" ref="M114:M126">(G114/$G114)*100</f>
        <v>100</v>
      </c>
    </row>
    <row r="115" spans="1:13" ht="12.75">
      <c r="A115" s="9">
        <v>1988</v>
      </c>
      <c r="B115">
        <v>3849</v>
      </c>
      <c r="C115">
        <v>2</v>
      </c>
      <c r="D115">
        <v>936</v>
      </c>
      <c r="F115" s="2">
        <f t="shared" si="33"/>
        <v>938</v>
      </c>
      <c r="G115">
        <v>4787</v>
      </c>
      <c r="I115" s="9">
        <v>1988</v>
      </c>
      <c r="J115" s="1">
        <f t="shared" si="34"/>
        <v>80.4052642573637</v>
      </c>
      <c r="K115" s="1">
        <f t="shared" si="35"/>
        <v>19.594735742636306</v>
      </c>
      <c r="L115" s="1">
        <f t="shared" si="36"/>
        <v>0</v>
      </c>
      <c r="M115" s="1">
        <f t="shared" si="37"/>
        <v>100</v>
      </c>
    </row>
    <row r="116" spans="1:13" ht="12.75">
      <c r="A116" s="9">
        <v>1989</v>
      </c>
      <c r="B116">
        <v>4998</v>
      </c>
      <c r="C116">
        <v>0</v>
      </c>
      <c r="D116">
        <v>1259</v>
      </c>
      <c r="F116" s="2">
        <f t="shared" si="33"/>
        <v>1259</v>
      </c>
      <c r="G116">
        <v>6257</v>
      </c>
      <c r="I116" s="9">
        <v>1989</v>
      </c>
      <c r="J116" s="1">
        <f t="shared" si="34"/>
        <v>79.8785360396356</v>
      </c>
      <c r="K116" s="1">
        <f t="shared" si="35"/>
        <v>20.12146396036439</v>
      </c>
      <c r="L116" s="1">
        <f t="shared" si="36"/>
        <v>0</v>
      </c>
      <c r="M116" s="1">
        <f t="shared" si="37"/>
        <v>100</v>
      </c>
    </row>
    <row r="117" spans="1:13" ht="12.75">
      <c r="A117" s="9">
        <v>1990</v>
      </c>
      <c r="B117">
        <v>5032</v>
      </c>
      <c r="C117">
        <v>1</v>
      </c>
      <c r="D117">
        <v>1535</v>
      </c>
      <c r="F117" s="2">
        <f t="shared" si="33"/>
        <v>1536</v>
      </c>
      <c r="G117">
        <v>6568</v>
      </c>
      <c r="I117" s="9">
        <v>1990</v>
      </c>
      <c r="J117" s="1">
        <f t="shared" si="34"/>
        <v>76.61388550548112</v>
      </c>
      <c r="K117" s="1">
        <f t="shared" si="35"/>
        <v>23.38611449451888</v>
      </c>
      <c r="L117" s="1">
        <f t="shared" si="36"/>
        <v>0</v>
      </c>
      <c r="M117" s="1">
        <f t="shared" si="37"/>
        <v>100</v>
      </c>
    </row>
    <row r="118" spans="1:13" ht="12.75">
      <c r="A118" s="9">
        <v>1991</v>
      </c>
      <c r="B118">
        <v>5023</v>
      </c>
      <c r="C118">
        <v>2</v>
      </c>
      <c r="D118">
        <v>1707</v>
      </c>
      <c r="F118" s="2">
        <f t="shared" si="33"/>
        <v>1709</v>
      </c>
      <c r="G118">
        <v>6732</v>
      </c>
      <c r="I118" s="9">
        <v>1991</v>
      </c>
      <c r="J118" s="1">
        <f t="shared" si="34"/>
        <v>74.61378490790256</v>
      </c>
      <c r="K118" s="1">
        <f t="shared" si="35"/>
        <v>25.386215092097448</v>
      </c>
      <c r="L118" s="1">
        <f t="shared" si="36"/>
        <v>0</v>
      </c>
      <c r="M118" s="1">
        <f t="shared" si="37"/>
        <v>100</v>
      </c>
    </row>
    <row r="119" spans="1:13" ht="12.75">
      <c r="A119" s="9">
        <v>1992</v>
      </c>
      <c r="B119">
        <v>5229</v>
      </c>
      <c r="C119">
        <v>0</v>
      </c>
      <c r="D119">
        <v>1855</v>
      </c>
      <c r="F119" s="2">
        <f t="shared" si="33"/>
        <v>1855</v>
      </c>
      <c r="G119">
        <v>7084</v>
      </c>
      <c r="I119" s="9">
        <v>1992</v>
      </c>
      <c r="J119" s="1">
        <f t="shared" si="34"/>
        <v>73.81422924901186</v>
      </c>
      <c r="K119" s="1">
        <f t="shared" si="35"/>
        <v>26.18577075098814</v>
      </c>
      <c r="L119" s="1">
        <f t="shared" si="36"/>
        <v>0</v>
      </c>
      <c r="M119" s="1">
        <f t="shared" si="37"/>
        <v>100</v>
      </c>
    </row>
    <row r="120" spans="1:13" ht="12.75">
      <c r="A120" s="9">
        <v>1993</v>
      </c>
      <c r="B120">
        <v>5180</v>
      </c>
      <c r="C120">
        <v>4</v>
      </c>
      <c r="D120">
        <v>1670</v>
      </c>
      <c r="F120" s="2">
        <f t="shared" si="33"/>
        <v>1674</v>
      </c>
      <c r="G120">
        <v>6854</v>
      </c>
      <c r="I120" s="9">
        <v>1993</v>
      </c>
      <c r="J120" s="1">
        <f t="shared" si="34"/>
        <v>75.57630580682813</v>
      </c>
      <c r="K120" s="1">
        <f t="shared" si="35"/>
        <v>24.423694193171873</v>
      </c>
      <c r="L120" s="1">
        <f t="shared" si="36"/>
        <v>0</v>
      </c>
      <c r="M120" s="1">
        <f t="shared" si="37"/>
        <v>100</v>
      </c>
    </row>
    <row r="121" spans="1:13" ht="12.75">
      <c r="A121" s="9">
        <v>1994</v>
      </c>
      <c r="B121">
        <v>5592</v>
      </c>
      <c r="C121">
        <v>9</v>
      </c>
      <c r="D121">
        <v>1873</v>
      </c>
      <c r="F121" s="2">
        <f t="shared" si="33"/>
        <v>1882</v>
      </c>
      <c r="G121">
        <v>7474</v>
      </c>
      <c r="I121" s="9">
        <v>1994</v>
      </c>
      <c r="J121" s="1">
        <f t="shared" si="34"/>
        <v>74.81937382927481</v>
      </c>
      <c r="K121" s="1">
        <f t="shared" si="35"/>
        <v>25.18062617072518</v>
      </c>
      <c r="L121" s="1">
        <f t="shared" si="36"/>
        <v>0</v>
      </c>
      <c r="M121" s="1">
        <f t="shared" si="37"/>
        <v>100</v>
      </c>
    </row>
    <row r="122" spans="1:13" ht="12.75">
      <c r="A122" s="9">
        <v>1995</v>
      </c>
      <c r="B122">
        <v>5987</v>
      </c>
      <c r="C122">
        <v>3</v>
      </c>
      <c r="D122">
        <v>2054</v>
      </c>
      <c r="F122" s="2">
        <f t="shared" si="33"/>
        <v>2057</v>
      </c>
      <c r="G122">
        <v>8044</v>
      </c>
      <c r="I122" s="9">
        <v>1995</v>
      </c>
      <c r="J122" s="1">
        <f t="shared" si="34"/>
        <v>74.42814520139234</v>
      </c>
      <c r="K122" s="1">
        <f t="shared" si="35"/>
        <v>25.571854798607657</v>
      </c>
      <c r="L122" s="1">
        <f t="shared" si="36"/>
        <v>0</v>
      </c>
      <c r="M122" s="1">
        <f t="shared" si="37"/>
        <v>100</v>
      </c>
    </row>
    <row r="123" spans="1:13" ht="12.75">
      <c r="A123" s="9">
        <v>1996</v>
      </c>
      <c r="B123">
        <v>6413</v>
      </c>
      <c r="C123">
        <v>2</v>
      </c>
      <c r="D123">
        <v>1853</v>
      </c>
      <c r="F123" s="2">
        <f t="shared" si="33"/>
        <v>1855</v>
      </c>
      <c r="G123">
        <v>8268</v>
      </c>
      <c r="I123" s="9">
        <v>1996</v>
      </c>
      <c r="J123" s="1">
        <f t="shared" si="34"/>
        <v>77.56410256410257</v>
      </c>
      <c r="K123" s="1">
        <f t="shared" si="35"/>
        <v>22.435897435897438</v>
      </c>
      <c r="L123" s="1">
        <f t="shared" si="36"/>
        <v>0</v>
      </c>
      <c r="M123" s="1">
        <f t="shared" si="37"/>
        <v>100</v>
      </c>
    </row>
    <row r="124" spans="1:13" ht="12.75">
      <c r="A124" s="9">
        <v>1997</v>
      </c>
      <c r="B124">
        <v>7611</v>
      </c>
      <c r="C124">
        <v>3</v>
      </c>
      <c r="D124">
        <v>486</v>
      </c>
      <c r="F124" s="2">
        <f t="shared" si="33"/>
        <v>489</v>
      </c>
      <c r="G124">
        <v>8100</v>
      </c>
      <c r="I124" s="9">
        <v>1997</v>
      </c>
      <c r="J124" s="1">
        <f t="shared" si="34"/>
        <v>93.96296296296296</v>
      </c>
      <c r="K124" s="1">
        <f t="shared" si="35"/>
        <v>6.037037037037037</v>
      </c>
      <c r="L124" s="1">
        <f t="shared" si="36"/>
        <v>0</v>
      </c>
      <c r="M124" s="1">
        <f t="shared" si="37"/>
        <v>100</v>
      </c>
    </row>
    <row r="125" spans="1:13" ht="12.75">
      <c r="A125" s="9">
        <v>1998</v>
      </c>
      <c r="B125">
        <v>8428</v>
      </c>
      <c r="C125">
        <v>2</v>
      </c>
      <c r="D125">
        <v>27</v>
      </c>
      <c r="F125" s="2">
        <f t="shared" si="33"/>
        <v>29</v>
      </c>
      <c r="G125">
        <v>8457</v>
      </c>
      <c r="I125" s="9">
        <v>1998</v>
      </c>
      <c r="J125" s="1">
        <f t="shared" si="34"/>
        <v>99.6570888021757</v>
      </c>
      <c r="K125" s="1">
        <f t="shared" si="35"/>
        <v>0.3429111978242876</v>
      </c>
      <c r="L125" s="1">
        <f t="shared" si="36"/>
        <v>0</v>
      </c>
      <c r="M125" s="1">
        <f t="shared" si="37"/>
        <v>100</v>
      </c>
    </row>
    <row r="126" spans="1:13" ht="12.75">
      <c r="A126" s="9">
        <v>1999</v>
      </c>
      <c r="B126">
        <v>7420</v>
      </c>
      <c r="C126">
        <v>6</v>
      </c>
      <c r="D126">
        <v>12</v>
      </c>
      <c r="F126" s="2">
        <f t="shared" si="33"/>
        <v>18</v>
      </c>
      <c r="G126">
        <v>7438</v>
      </c>
      <c r="I126" s="9">
        <v>1999</v>
      </c>
      <c r="J126" s="1">
        <f t="shared" si="34"/>
        <v>99.75799946222102</v>
      </c>
      <c r="K126" s="1">
        <f t="shared" si="35"/>
        <v>0.24200053777897285</v>
      </c>
      <c r="L126" s="1">
        <f t="shared" si="36"/>
        <v>0</v>
      </c>
      <c r="M126" s="1">
        <f t="shared" si="37"/>
        <v>100</v>
      </c>
    </row>
  </sheetData>
  <mergeCells count="12">
    <mergeCell ref="N26:P26"/>
    <mergeCell ref="Q26:S26"/>
    <mergeCell ref="N3:P3"/>
    <mergeCell ref="Q3:S3"/>
    <mergeCell ref="B26:D26"/>
    <mergeCell ref="E26:G26"/>
    <mergeCell ref="B3:D3"/>
    <mergeCell ref="E3:G3"/>
    <mergeCell ref="H3:J3"/>
    <mergeCell ref="K3:M3"/>
    <mergeCell ref="H26:J26"/>
    <mergeCell ref="K26:M26"/>
  </mergeCells>
  <printOptions/>
  <pageMargins left="0.75" right="0.75" top="1" bottom="1" header="0.5" footer="0.5"/>
  <pageSetup horizontalDpi="600" verticalDpi="600" orientation="landscape" scale="64" r:id="rId1"/>
  <rowBreaks count="2" manualBreakCount="2">
    <brk id="44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zoomScale="55" zoomScaleNormal="55" workbookViewId="0" topLeftCell="A1">
      <selection activeCell="B69" sqref="B69:F85"/>
    </sheetView>
  </sheetViews>
  <sheetFormatPr defaultColWidth="9.140625" defaultRowHeight="12.75"/>
  <cols>
    <col min="1" max="1" width="5.8515625" style="0" customWidth="1"/>
    <col min="10" max="10" width="8.140625" style="0" customWidth="1"/>
    <col min="17" max="17" width="9.28125" style="0" bestFit="1" customWidth="1"/>
    <col min="33" max="33" width="10.57421875" style="0" customWidth="1"/>
  </cols>
  <sheetData>
    <row r="1" ht="12.75">
      <c r="A1" s="4" t="s">
        <v>49</v>
      </c>
    </row>
    <row r="2" spans="1:44" ht="12.75">
      <c r="A2" s="30" t="str">
        <f>CONCATENATE("Total Admissions, All Races: ",$A$1)</f>
        <v>Total Admissions, All Races: MARYLAND</v>
      </c>
      <c r="B2" s="30"/>
      <c r="C2" s="30"/>
      <c r="D2" s="30"/>
      <c r="E2" s="30"/>
      <c r="F2" s="30"/>
      <c r="G2" s="30"/>
      <c r="H2" s="30"/>
      <c r="J2" s="30" t="str">
        <f>CONCATENATE("Total Admissions, BW + Balance: ",$A$1)</f>
        <v>Total Admissions, BW + Balance: MARYLAND</v>
      </c>
      <c r="K2" s="30"/>
      <c r="L2" s="30"/>
      <c r="M2" s="30"/>
      <c r="N2" s="30"/>
      <c r="P2" s="30" t="str">
        <f>CONCATENATE("Percent of Total, Total Admissions by Race: ",$A$1)</f>
        <v>Percent of Total, Total Admissions by Race: MARYLAND</v>
      </c>
      <c r="Q2" s="30"/>
      <c r="R2" s="30"/>
      <c r="S2" s="30"/>
      <c r="T2" s="30"/>
      <c r="U2" s="30"/>
      <c r="V2" s="30"/>
      <c r="W2" s="30"/>
      <c r="Z2" s="30" t="str">
        <f>CONCATENATE("Total Population, By Race: ",$A$1)</f>
        <v>Total Population, By Race: MARYLAND</v>
      </c>
      <c r="AA2" s="30"/>
      <c r="AB2" s="30"/>
      <c r="AC2" s="30"/>
      <c r="AD2" s="30"/>
      <c r="AE2" s="30"/>
      <c r="AF2" s="30"/>
      <c r="AG2" s="30"/>
      <c r="AJ2" s="30" t="str">
        <f>CONCATENATE("Total Admissions, per 100,000 By Race: ",$A$1)</f>
        <v>Total Admissions, per 100,000 By Race: MARYLAND</v>
      </c>
      <c r="AK2" s="30"/>
      <c r="AL2" s="30"/>
      <c r="AM2" s="30"/>
      <c r="AN2" s="30"/>
      <c r="AO2" s="30"/>
      <c r="AP2" s="30"/>
      <c r="AQ2" s="30"/>
      <c r="AR2" s="30"/>
    </row>
    <row r="3" spans="1:44" s="5" customFormat="1" ht="12.75">
      <c r="A3" s="20" t="s">
        <v>37</v>
      </c>
      <c r="B3" s="19" t="s">
        <v>23</v>
      </c>
      <c r="C3" s="19" t="s">
        <v>24</v>
      </c>
      <c r="D3" s="19" t="s">
        <v>40</v>
      </c>
      <c r="E3" s="19" t="s">
        <v>41</v>
      </c>
      <c r="F3" s="19" t="s">
        <v>38</v>
      </c>
      <c r="G3" s="19" t="s">
        <v>39</v>
      </c>
      <c r="H3" s="19" t="s">
        <v>25</v>
      </c>
      <c r="J3" s="20" t="s">
        <v>37</v>
      </c>
      <c r="K3" s="19" t="s">
        <v>23</v>
      </c>
      <c r="L3" s="19" t="s">
        <v>24</v>
      </c>
      <c r="M3" s="19" t="s">
        <v>42</v>
      </c>
      <c r="N3" s="19" t="s">
        <v>25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37</v>
      </c>
      <c r="AA3" s="19" t="s">
        <v>23</v>
      </c>
      <c r="AB3" s="19" t="s">
        <v>24</v>
      </c>
      <c r="AC3" s="19" t="s">
        <v>40</v>
      </c>
      <c r="AD3" s="19" t="s">
        <v>41</v>
      </c>
      <c r="AE3" s="19" t="s">
        <v>38</v>
      </c>
      <c r="AF3" s="19" t="s">
        <v>39</v>
      </c>
      <c r="AG3" s="19" t="s">
        <v>25</v>
      </c>
      <c r="AJ3" s="20" t="s">
        <v>37</v>
      </c>
      <c r="AK3" s="19" t="s">
        <v>23</v>
      </c>
      <c r="AL3" s="19" t="s">
        <v>24</v>
      </c>
      <c r="AM3" s="19" t="s">
        <v>40</v>
      </c>
      <c r="AN3" s="19" t="s">
        <v>41</v>
      </c>
      <c r="AO3" s="19" t="s">
        <v>38</v>
      </c>
      <c r="AP3" s="19" t="s">
        <v>39</v>
      </c>
      <c r="AQ3" s="19" t="s">
        <v>25</v>
      </c>
      <c r="AR3" s="19" t="s">
        <v>42</v>
      </c>
    </row>
    <row r="4" spans="1:44" ht="12.75">
      <c r="A4" s="9">
        <v>1983</v>
      </c>
      <c r="B4">
        <v>1519</v>
      </c>
      <c r="C4">
        <v>3742</v>
      </c>
      <c r="D4">
        <v>0</v>
      </c>
      <c r="E4">
        <v>0</v>
      </c>
      <c r="F4">
        <v>0</v>
      </c>
      <c r="G4" s="2"/>
      <c r="H4" s="2">
        <f>SUM(B4:G4)</f>
        <v>5261</v>
      </c>
      <c r="J4" s="9">
        <v>1983</v>
      </c>
      <c r="K4" s="2">
        <f>B4</f>
        <v>1519</v>
      </c>
      <c r="L4" s="2">
        <f>C4</f>
        <v>3742</v>
      </c>
      <c r="M4" s="2">
        <f aca="true" t="shared" si="1" ref="M4:M21">N4-K4-L4</f>
        <v>0</v>
      </c>
      <c r="N4" s="2">
        <f>H4</f>
        <v>5261</v>
      </c>
      <c r="P4" s="9">
        <f aca="true" t="shared" si="2" ref="P4:P21">A4</f>
        <v>1983</v>
      </c>
      <c r="Q4" s="7">
        <f aca="true" t="shared" si="3" ref="Q4:W7">(B4/$H4)*100</f>
        <v>28.872837863524044</v>
      </c>
      <c r="R4" s="7">
        <f t="shared" si="3"/>
        <v>71.12716213647595</v>
      </c>
      <c r="S4" s="7">
        <f t="shared" si="3"/>
        <v>0</v>
      </c>
      <c r="T4" s="7">
        <f t="shared" si="3"/>
        <v>0</v>
      </c>
      <c r="U4" s="7">
        <f t="shared" si="3"/>
        <v>0</v>
      </c>
      <c r="V4" s="7">
        <f t="shared" si="3"/>
        <v>0</v>
      </c>
      <c r="W4" s="7">
        <f t="shared" si="3"/>
        <v>100</v>
      </c>
      <c r="Z4" s="9">
        <v>1983</v>
      </c>
      <c r="AA4" s="2">
        <v>3129645</v>
      </c>
      <c r="AB4" s="2">
        <v>1007651</v>
      </c>
      <c r="AC4">
        <v>8785</v>
      </c>
      <c r="AD4">
        <v>86977</v>
      </c>
      <c r="AE4">
        <v>80267</v>
      </c>
      <c r="AG4">
        <f>SUM(AA4:AE4)</f>
        <v>4313325</v>
      </c>
      <c r="AJ4" s="9">
        <v>1983</v>
      </c>
      <c r="AK4" s="1">
        <f aca="true" t="shared" si="4" ref="AK4:AO7">(B4/AA4)*100000</f>
        <v>48.53585630319094</v>
      </c>
      <c r="AL4" s="1">
        <f t="shared" si="4"/>
        <v>371.3587343236895</v>
      </c>
      <c r="AM4" s="1">
        <f t="shared" si="4"/>
        <v>0</v>
      </c>
      <c r="AN4" s="1">
        <f t="shared" si="4"/>
        <v>0</v>
      </c>
      <c r="AO4" s="1">
        <f t="shared" si="4"/>
        <v>0</v>
      </c>
      <c r="AP4" s="1"/>
      <c r="AQ4" s="1">
        <f>(H4/AG4)*100000</f>
        <v>121.97086934093767</v>
      </c>
      <c r="AR4" s="1">
        <f>(SUM(D4:F4)/SUM(AC4:AE4))*100000</f>
        <v>0</v>
      </c>
    </row>
    <row r="5" spans="1:44" ht="12.75">
      <c r="A5" s="9">
        <v>1984</v>
      </c>
      <c r="B5">
        <v>1517</v>
      </c>
      <c r="C5">
        <v>3342</v>
      </c>
      <c r="D5">
        <v>3</v>
      </c>
      <c r="E5">
        <v>0</v>
      </c>
      <c r="F5">
        <v>0</v>
      </c>
      <c r="G5" s="2"/>
      <c r="H5" s="2">
        <f aca="true" t="shared" si="5" ref="H5:H21">SUM(B5:G5)</f>
        <v>4862</v>
      </c>
      <c r="J5" s="9">
        <v>1984</v>
      </c>
      <c r="K5" s="2">
        <f aca="true" t="shared" si="6" ref="K5:L21">B5</f>
        <v>1517</v>
      </c>
      <c r="L5" s="2">
        <f t="shared" si="6"/>
        <v>3342</v>
      </c>
      <c r="M5" s="2">
        <f t="shared" si="1"/>
        <v>3</v>
      </c>
      <c r="N5" s="2">
        <f aca="true" t="shared" si="7" ref="N5:N21">H5</f>
        <v>4862</v>
      </c>
      <c r="P5" s="9">
        <f t="shared" si="2"/>
        <v>1984</v>
      </c>
      <c r="Q5" s="7">
        <f t="shared" si="3"/>
        <v>31.201151789387083</v>
      </c>
      <c r="R5" s="7">
        <f t="shared" si="3"/>
        <v>68.73714520773345</v>
      </c>
      <c r="S5" s="7">
        <f t="shared" si="3"/>
        <v>0.061703002879473466</v>
      </c>
      <c r="T5" s="7">
        <f t="shared" si="3"/>
        <v>0</v>
      </c>
      <c r="U5" s="7">
        <f t="shared" si="3"/>
        <v>0</v>
      </c>
      <c r="V5" s="7">
        <f t="shared" si="3"/>
        <v>0</v>
      </c>
      <c r="W5" s="7">
        <f t="shared" si="3"/>
        <v>100</v>
      </c>
      <c r="Z5" s="9">
        <v>1984</v>
      </c>
      <c r="AA5">
        <v>3147403</v>
      </c>
      <c r="AB5" s="2">
        <v>1029041</v>
      </c>
      <c r="AC5">
        <v>9227</v>
      </c>
      <c r="AD5">
        <v>93506</v>
      </c>
      <c r="AE5">
        <v>86072</v>
      </c>
      <c r="AG5">
        <f>SUM(AA5:AE5)</f>
        <v>4365249</v>
      </c>
      <c r="AJ5" s="9">
        <v>1984</v>
      </c>
      <c r="AK5" s="1">
        <f t="shared" si="4"/>
        <v>48.19846711717565</v>
      </c>
      <c r="AL5" s="1">
        <f t="shared" si="4"/>
        <v>324.7684008703249</v>
      </c>
      <c r="AM5" s="1">
        <f t="shared" si="4"/>
        <v>32.513276254470576</v>
      </c>
      <c r="AN5" s="1">
        <f t="shared" si="4"/>
        <v>0</v>
      </c>
      <c r="AO5" s="1">
        <f t="shared" si="4"/>
        <v>0</v>
      </c>
      <c r="AP5" s="1"/>
      <c r="AQ5" s="1">
        <f>(H5/AG5)*100000</f>
        <v>111.37967158345377</v>
      </c>
      <c r="AR5" s="1">
        <f>(SUM(D5:F5)/SUM(AC5:AE5))*100000</f>
        <v>1.5889409708429334</v>
      </c>
    </row>
    <row r="6" spans="1:44" ht="12.75">
      <c r="A6" s="9">
        <v>1985</v>
      </c>
      <c r="B6">
        <v>1069</v>
      </c>
      <c r="C6">
        <v>2332</v>
      </c>
      <c r="D6">
        <v>1</v>
      </c>
      <c r="E6">
        <v>0</v>
      </c>
      <c r="F6">
        <v>0</v>
      </c>
      <c r="G6" s="2"/>
      <c r="H6" s="2">
        <f t="shared" si="5"/>
        <v>3402</v>
      </c>
      <c r="J6" s="9">
        <v>1985</v>
      </c>
      <c r="K6" s="2">
        <f t="shared" si="6"/>
        <v>1069</v>
      </c>
      <c r="L6" s="2">
        <f t="shared" si="6"/>
        <v>2332</v>
      </c>
      <c r="M6" s="2">
        <f t="shared" si="1"/>
        <v>1</v>
      </c>
      <c r="N6" s="2">
        <f t="shared" si="7"/>
        <v>3402</v>
      </c>
      <c r="P6" s="9">
        <f t="shared" si="2"/>
        <v>1985</v>
      </c>
      <c r="Q6" s="7">
        <f t="shared" si="3"/>
        <v>31.42269253380364</v>
      </c>
      <c r="R6" s="7">
        <f t="shared" si="3"/>
        <v>68.54791299235744</v>
      </c>
      <c r="S6" s="7">
        <f t="shared" si="3"/>
        <v>0.029394473838918283</v>
      </c>
      <c r="T6" s="7">
        <f t="shared" si="3"/>
        <v>0</v>
      </c>
      <c r="U6" s="7">
        <f t="shared" si="3"/>
        <v>0</v>
      </c>
      <c r="V6" s="7">
        <f t="shared" si="3"/>
        <v>0</v>
      </c>
      <c r="W6" s="7">
        <f t="shared" si="3"/>
        <v>100</v>
      </c>
      <c r="Z6" s="9">
        <v>1985</v>
      </c>
      <c r="AA6" s="2">
        <v>3163669</v>
      </c>
      <c r="AB6" s="2">
        <v>1047989</v>
      </c>
      <c r="AC6" s="2">
        <v>9650</v>
      </c>
      <c r="AD6">
        <v>100087</v>
      </c>
      <c r="AE6">
        <v>91690</v>
      </c>
      <c r="AG6">
        <f>SUM(AA6:AE6)</f>
        <v>4413085</v>
      </c>
      <c r="AJ6" s="9">
        <v>1985</v>
      </c>
      <c r="AK6" s="1">
        <f t="shared" si="4"/>
        <v>33.789881305534806</v>
      </c>
      <c r="AL6" s="1">
        <f t="shared" si="4"/>
        <v>222.52141959505303</v>
      </c>
      <c r="AM6" s="1">
        <f t="shared" si="4"/>
        <v>10.362694300518134</v>
      </c>
      <c r="AN6" s="1">
        <f t="shared" si="4"/>
        <v>0</v>
      </c>
      <c r="AO6" s="1">
        <f t="shared" si="4"/>
        <v>0</v>
      </c>
      <c r="AP6" s="1"/>
      <c r="AQ6" s="1">
        <f>(H6/AG6)*100000</f>
        <v>77.08892985292601</v>
      </c>
      <c r="AR6" s="1">
        <f>(SUM(D6:F6)/SUM(AC6:AE6))*100000</f>
        <v>0.4964577737840508</v>
      </c>
    </row>
    <row r="7" spans="1:44" ht="12.75">
      <c r="A7" s="9">
        <v>1986</v>
      </c>
      <c r="B7">
        <v>1175</v>
      </c>
      <c r="C7">
        <v>2587</v>
      </c>
      <c r="D7">
        <v>0</v>
      </c>
      <c r="E7">
        <v>0</v>
      </c>
      <c r="F7">
        <v>0</v>
      </c>
      <c r="G7" s="2"/>
      <c r="H7" s="2">
        <f t="shared" si="5"/>
        <v>3762</v>
      </c>
      <c r="J7" s="9">
        <v>1986</v>
      </c>
      <c r="K7" s="2">
        <f t="shared" si="6"/>
        <v>1175</v>
      </c>
      <c r="L7" s="2">
        <f t="shared" si="6"/>
        <v>2587</v>
      </c>
      <c r="M7" s="2">
        <f t="shared" si="1"/>
        <v>0</v>
      </c>
      <c r="N7" s="2">
        <f t="shared" si="7"/>
        <v>3762</v>
      </c>
      <c r="P7" s="9">
        <f t="shared" si="2"/>
        <v>1986</v>
      </c>
      <c r="Q7" s="7">
        <f t="shared" si="3"/>
        <v>31.23338649654439</v>
      </c>
      <c r="R7" s="7">
        <f t="shared" si="3"/>
        <v>68.7666135034556</v>
      </c>
      <c r="S7" s="7">
        <f t="shared" si="3"/>
        <v>0</v>
      </c>
      <c r="T7" s="7">
        <f t="shared" si="3"/>
        <v>0</v>
      </c>
      <c r="U7" s="7">
        <f t="shared" si="3"/>
        <v>0</v>
      </c>
      <c r="V7" s="7">
        <f t="shared" si="3"/>
        <v>0</v>
      </c>
      <c r="W7" s="7">
        <f t="shared" si="3"/>
        <v>100</v>
      </c>
      <c r="Z7" s="9">
        <v>1986</v>
      </c>
      <c r="AA7" s="2">
        <v>3198456</v>
      </c>
      <c r="AB7" s="2">
        <v>1072825</v>
      </c>
      <c r="AC7" s="2">
        <v>10137</v>
      </c>
      <c r="AD7">
        <v>107357</v>
      </c>
      <c r="AE7">
        <v>98190</v>
      </c>
      <c r="AG7">
        <f>SUM(AA7:AE7)</f>
        <v>4486965</v>
      </c>
      <c r="AJ7" s="9">
        <v>1986</v>
      </c>
      <c r="AK7" s="1">
        <f t="shared" si="4"/>
        <v>36.73647534935606</v>
      </c>
      <c r="AL7" s="1">
        <f t="shared" si="4"/>
        <v>241.1390487730991</v>
      </c>
      <c r="AM7" s="1">
        <f t="shared" si="4"/>
        <v>0</v>
      </c>
      <c r="AN7" s="1">
        <f t="shared" si="4"/>
        <v>0</v>
      </c>
      <c r="AO7" s="1">
        <f t="shared" si="4"/>
        <v>0</v>
      </c>
      <c r="AP7" s="1"/>
      <c r="AQ7" s="1">
        <f>(H7/AG7)*100000</f>
        <v>83.8428648317961</v>
      </c>
      <c r="AR7" s="1">
        <f>(SUM(D7:F7)/SUM(AC7:AE7))*100000</f>
        <v>0</v>
      </c>
    </row>
    <row r="8" spans="1:44" ht="12.75">
      <c r="A8" s="9">
        <v>1987</v>
      </c>
      <c r="B8">
        <v>1242</v>
      </c>
      <c r="C8">
        <v>2827</v>
      </c>
      <c r="D8">
        <v>3</v>
      </c>
      <c r="E8">
        <v>0</v>
      </c>
      <c r="F8">
        <v>0</v>
      </c>
      <c r="G8" s="2"/>
      <c r="H8" s="2">
        <f t="shared" si="5"/>
        <v>4072</v>
      </c>
      <c r="J8" s="9">
        <v>1987</v>
      </c>
      <c r="K8" s="2">
        <f t="shared" si="6"/>
        <v>1242</v>
      </c>
      <c r="L8" s="2">
        <f t="shared" si="6"/>
        <v>2827</v>
      </c>
      <c r="M8" s="2">
        <f t="shared" si="1"/>
        <v>3</v>
      </c>
      <c r="N8" s="2">
        <f t="shared" si="7"/>
        <v>4072</v>
      </c>
      <c r="P8" s="9">
        <f t="shared" si="2"/>
        <v>1987</v>
      </c>
      <c r="Q8" s="7">
        <f aca="true" t="shared" si="8" ref="Q8:Q21">(B8/$H8)*100</f>
        <v>30.50098231827112</v>
      </c>
      <c r="R8" s="7">
        <f aca="true" t="shared" si="9" ref="R8:W19">(C8/$H8)*100</f>
        <v>69.4253438113949</v>
      </c>
      <c r="S8" s="7">
        <f t="shared" si="9"/>
        <v>0.07367387033398821</v>
      </c>
      <c r="T8" s="7">
        <f t="shared" si="9"/>
        <v>0</v>
      </c>
      <c r="U8" s="7">
        <f t="shared" si="9"/>
        <v>0</v>
      </c>
      <c r="V8" s="7">
        <f t="shared" si="9"/>
        <v>0</v>
      </c>
      <c r="W8" s="7">
        <f t="shared" si="9"/>
        <v>100</v>
      </c>
      <c r="Z8" s="9">
        <v>1987</v>
      </c>
      <c r="AA8" s="2">
        <v>3238736</v>
      </c>
      <c r="AB8" s="2">
        <v>1096172</v>
      </c>
      <c r="AC8" s="2">
        <v>10693</v>
      </c>
      <c r="AD8">
        <v>114863</v>
      </c>
      <c r="AE8">
        <v>105123</v>
      </c>
      <c r="AG8">
        <f aca="true" t="shared" si="10" ref="AG8:AG20">SUM(AA8:AE8)</f>
        <v>4565587</v>
      </c>
      <c r="AJ8" s="9">
        <v>1987</v>
      </c>
      <c r="AK8" s="1">
        <f aca="true" t="shared" si="11" ref="AK8:AK20">(B8/AA8)*100000</f>
        <v>38.348293902312506</v>
      </c>
      <c r="AL8" s="1">
        <f aca="true" t="shared" si="12" ref="AL8:AO19">(C8/AB8)*100000</f>
        <v>257.897483241681</v>
      </c>
      <c r="AM8" s="1">
        <f t="shared" si="12"/>
        <v>28.055737398297953</v>
      </c>
      <c r="AN8" s="1">
        <f t="shared" si="12"/>
        <v>0</v>
      </c>
      <c r="AO8" s="1">
        <f t="shared" si="12"/>
        <v>0</v>
      </c>
      <c r="AP8" s="1"/>
      <c r="AQ8" s="1">
        <f aca="true" t="shared" si="13" ref="AQ8:AQ20">(H8/AG8)*100000</f>
        <v>89.18896956733055</v>
      </c>
      <c r="AR8" s="1">
        <f aca="true" t="shared" si="14" ref="AR8:AR20">(SUM(D8:F8)/SUM(AC8:AE8))*100000</f>
        <v>1.3005084988230398</v>
      </c>
    </row>
    <row r="9" spans="1:44" ht="12.75">
      <c r="A9" s="9">
        <v>1988</v>
      </c>
      <c r="B9">
        <v>1394</v>
      </c>
      <c r="C9">
        <v>3392</v>
      </c>
      <c r="D9">
        <v>1</v>
      </c>
      <c r="E9">
        <v>0</v>
      </c>
      <c r="F9">
        <v>0</v>
      </c>
      <c r="G9" s="2"/>
      <c r="H9" s="2">
        <f t="shared" si="5"/>
        <v>4787</v>
      </c>
      <c r="J9" s="9">
        <v>1988</v>
      </c>
      <c r="K9" s="2">
        <f t="shared" si="6"/>
        <v>1394</v>
      </c>
      <c r="L9" s="2">
        <f t="shared" si="6"/>
        <v>3392</v>
      </c>
      <c r="M9" s="2">
        <f t="shared" si="1"/>
        <v>1</v>
      </c>
      <c r="N9" s="2">
        <f t="shared" si="7"/>
        <v>4787</v>
      </c>
      <c r="P9" s="9">
        <f t="shared" si="2"/>
        <v>1988</v>
      </c>
      <c r="Q9" s="7">
        <f t="shared" si="8"/>
        <v>29.120534781700442</v>
      </c>
      <c r="R9" s="7">
        <f t="shared" si="9"/>
        <v>70.85857530812618</v>
      </c>
      <c r="S9" s="7">
        <f t="shared" si="9"/>
        <v>0.020889910173386254</v>
      </c>
      <c r="T9" s="7">
        <f t="shared" si="9"/>
        <v>0</v>
      </c>
      <c r="U9" s="7">
        <f t="shared" si="9"/>
        <v>0</v>
      </c>
      <c r="V9" s="7">
        <f t="shared" si="9"/>
        <v>0</v>
      </c>
      <c r="W9" s="7">
        <f t="shared" si="9"/>
        <v>100</v>
      </c>
      <c r="Z9" s="9">
        <v>1988</v>
      </c>
      <c r="AA9" s="2">
        <v>3281297</v>
      </c>
      <c r="AB9" s="2">
        <v>1129461</v>
      </c>
      <c r="AC9" s="2">
        <v>11282</v>
      </c>
      <c r="AD9">
        <v>123179</v>
      </c>
      <c r="AE9">
        <v>112698</v>
      </c>
      <c r="AG9">
        <f t="shared" si="10"/>
        <v>4657917</v>
      </c>
      <c r="AJ9" s="9">
        <v>1988</v>
      </c>
      <c r="AK9" s="1">
        <f t="shared" si="11"/>
        <v>42.4832010025304</v>
      </c>
      <c r="AL9" s="1">
        <f t="shared" si="12"/>
        <v>300.32024124781645</v>
      </c>
      <c r="AM9" s="1">
        <f t="shared" si="12"/>
        <v>8.863676653075695</v>
      </c>
      <c r="AN9" s="1">
        <f t="shared" si="12"/>
        <v>0</v>
      </c>
      <c r="AO9" s="1">
        <f t="shared" si="12"/>
        <v>0</v>
      </c>
      <c r="AP9" s="1"/>
      <c r="AQ9" s="1">
        <f t="shared" si="13"/>
        <v>102.77126020064333</v>
      </c>
      <c r="AR9" s="1">
        <f t="shared" si="14"/>
        <v>0.4045978499670253</v>
      </c>
    </row>
    <row r="10" spans="1:44" ht="12.75">
      <c r="A10" s="9">
        <v>1989</v>
      </c>
      <c r="B10">
        <v>1651</v>
      </c>
      <c r="C10">
        <v>4603</v>
      </c>
      <c r="D10">
        <v>3</v>
      </c>
      <c r="E10">
        <v>0</v>
      </c>
      <c r="F10">
        <v>0</v>
      </c>
      <c r="G10" s="2"/>
      <c r="H10" s="2">
        <f t="shared" si="5"/>
        <v>6257</v>
      </c>
      <c r="J10" s="9">
        <v>1989</v>
      </c>
      <c r="K10" s="2">
        <f t="shared" si="6"/>
        <v>1651</v>
      </c>
      <c r="L10" s="2">
        <f t="shared" si="6"/>
        <v>4603</v>
      </c>
      <c r="M10" s="2">
        <f t="shared" si="1"/>
        <v>3</v>
      </c>
      <c r="N10" s="2">
        <f t="shared" si="7"/>
        <v>6257</v>
      </c>
      <c r="P10" s="9">
        <f t="shared" si="2"/>
        <v>1989</v>
      </c>
      <c r="Q10" s="7">
        <f t="shared" si="8"/>
        <v>26.38644717915934</v>
      </c>
      <c r="R10" s="7">
        <f t="shared" si="9"/>
        <v>73.56560652069682</v>
      </c>
      <c r="S10" s="7">
        <f t="shared" si="9"/>
        <v>0.0479463001438389</v>
      </c>
      <c r="T10" s="7">
        <f t="shared" si="9"/>
        <v>0</v>
      </c>
      <c r="U10" s="7">
        <f t="shared" si="9"/>
        <v>0</v>
      </c>
      <c r="V10" s="7">
        <f t="shared" si="9"/>
        <v>0</v>
      </c>
      <c r="W10" s="7">
        <f t="shared" si="9"/>
        <v>100</v>
      </c>
      <c r="Z10" s="9">
        <v>1989</v>
      </c>
      <c r="AA10" s="2">
        <v>3308264</v>
      </c>
      <c r="AB10" s="2">
        <v>1156742</v>
      </c>
      <c r="AC10" s="2">
        <v>11776</v>
      </c>
      <c r="AD10" s="2">
        <v>130941</v>
      </c>
      <c r="AE10">
        <v>119580</v>
      </c>
      <c r="AG10">
        <f t="shared" si="10"/>
        <v>4727303</v>
      </c>
      <c r="AJ10" s="9">
        <v>1989</v>
      </c>
      <c r="AK10" s="1">
        <f t="shared" si="11"/>
        <v>49.90532799075285</v>
      </c>
      <c r="AL10" s="1">
        <f t="shared" si="12"/>
        <v>397.9279735671394</v>
      </c>
      <c r="AM10" s="1">
        <f t="shared" si="12"/>
        <v>25.475543478260867</v>
      </c>
      <c r="AN10" s="1">
        <f t="shared" si="12"/>
        <v>0</v>
      </c>
      <c r="AO10" s="1">
        <f t="shared" si="12"/>
        <v>0</v>
      </c>
      <c r="AP10" s="1"/>
      <c r="AQ10" s="1">
        <f t="shared" si="13"/>
        <v>132.35876777942943</v>
      </c>
      <c r="AR10" s="1">
        <f t="shared" si="14"/>
        <v>1.1437416363892838</v>
      </c>
    </row>
    <row r="11" spans="1:44" ht="12.75">
      <c r="A11" s="9">
        <v>1990</v>
      </c>
      <c r="B11">
        <v>1584</v>
      </c>
      <c r="C11">
        <v>4980</v>
      </c>
      <c r="D11">
        <v>4</v>
      </c>
      <c r="E11">
        <v>0</v>
      </c>
      <c r="F11">
        <v>0</v>
      </c>
      <c r="G11" s="2"/>
      <c r="H11" s="2">
        <f t="shared" si="5"/>
        <v>6568</v>
      </c>
      <c r="J11" s="9">
        <v>1990</v>
      </c>
      <c r="K11" s="2">
        <f t="shared" si="6"/>
        <v>1584</v>
      </c>
      <c r="L11" s="2">
        <f t="shared" si="6"/>
        <v>4980</v>
      </c>
      <c r="M11" s="2">
        <f t="shared" si="1"/>
        <v>4</v>
      </c>
      <c r="N11" s="2">
        <f t="shared" si="7"/>
        <v>6568</v>
      </c>
      <c r="P11" s="9">
        <f t="shared" si="2"/>
        <v>1990</v>
      </c>
      <c r="Q11" s="7">
        <f t="shared" si="8"/>
        <v>24.116930572472594</v>
      </c>
      <c r="R11" s="7">
        <f t="shared" si="9"/>
        <v>75.82216808769793</v>
      </c>
      <c r="S11" s="7">
        <f t="shared" si="9"/>
        <v>0.06090133982947624</v>
      </c>
      <c r="T11" s="7">
        <f t="shared" si="9"/>
        <v>0</v>
      </c>
      <c r="U11" s="7">
        <f t="shared" si="9"/>
        <v>0</v>
      </c>
      <c r="V11" s="7">
        <f t="shared" si="9"/>
        <v>0</v>
      </c>
      <c r="W11" s="7">
        <f t="shared" si="9"/>
        <v>100</v>
      </c>
      <c r="Z11" s="9">
        <v>1990</v>
      </c>
      <c r="AA11" s="2">
        <v>3335830</v>
      </c>
      <c r="AB11" s="2">
        <v>1184174</v>
      </c>
      <c r="AC11" s="2">
        <v>12213</v>
      </c>
      <c r="AD11" s="2">
        <v>138884</v>
      </c>
      <c r="AE11" s="2">
        <v>126330</v>
      </c>
      <c r="AG11">
        <f t="shared" si="10"/>
        <v>4797431</v>
      </c>
      <c r="AJ11" s="9">
        <v>1990</v>
      </c>
      <c r="AK11" s="1">
        <f t="shared" si="11"/>
        <v>47.48443415881505</v>
      </c>
      <c r="AL11" s="1">
        <f t="shared" si="12"/>
        <v>420.54630485046965</v>
      </c>
      <c r="AM11" s="1">
        <f t="shared" si="12"/>
        <v>32.75198558912634</v>
      </c>
      <c r="AN11" s="1">
        <f t="shared" si="12"/>
        <v>0</v>
      </c>
      <c r="AO11" s="1">
        <f t="shared" si="12"/>
        <v>0</v>
      </c>
      <c r="AP11" s="1"/>
      <c r="AQ11" s="1">
        <f t="shared" si="13"/>
        <v>136.90660689022937</v>
      </c>
      <c r="AR11" s="1">
        <f t="shared" si="14"/>
        <v>1.4418207312193838</v>
      </c>
    </row>
    <row r="12" spans="1:44" ht="12.75">
      <c r="A12" s="9">
        <v>1991</v>
      </c>
      <c r="B12">
        <v>1568</v>
      </c>
      <c r="C12">
        <v>5162</v>
      </c>
      <c r="D12">
        <v>2</v>
      </c>
      <c r="E12">
        <v>0</v>
      </c>
      <c r="F12">
        <v>0</v>
      </c>
      <c r="G12" s="2"/>
      <c r="H12" s="2">
        <f t="shared" si="5"/>
        <v>6732</v>
      </c>
      <c r="J12" s="9">
        <v>1991</v>
      </c>
      <c r="K12" s="2">
        <f t="shared" si="6"/>
        <v>1568</v>
      </c>
      <c r="L12" s="2">
        <f t="shared" si="6"/>
        <v>5162</v>
      </c>
      <c r="M12" s="2">
        <f t="shared" si="1"/>
        <v>2</v>
      </c>
      <c r="N12" s="2">
        <f t="shared" si="7"/>
        <v>6732</v>
      </c>
      <c r="P12" s="9">
        <f t="shared" si="2"/>
        <v>1991</v>
      </c>
      <c r="Q12" s="7">
        <f t="shared" si="8"/>
        <v>23.291740938799762</v>
      </c>
      <c r="R12" s="7">
        <f t="shared" si="9"/>
        <v>76.67855020796198</v>
      </c>
      <c r="S12" s="7">
        <f t="shared" si="9"/>
        <v>0.029708853238265005</v>
      </c>
      <c r="T12" s="7">
        <f t="shared" si="9"/>
        <v>0</v>
      </c>
      <c r="U12" s="7">
        <f t="shared" si="9"/>
        <v>0</v>
      </c>
      <c r="V12" s="7">
        <f t="shared" si="9"/>
        <v>0</v>
      </c>
      <c r="W12" s="7">
        <f t="shared" si="9"/>
        <v>100</v>
      </c>
      <c r="Z12" s="9">
        <v>1991</v>
      </c>
      <c r="AA12" s="2">
        <v>3349785</v>
      </c>
      <c r="AB12" s="2">
        <v>1213722</v>
      </c>
      <c r="AC12" s="2">
        <v>12445</v>
      </c>
      <c r="AD12" s="2">
        <v>146477</v>
      </c>
      <c r="AE12" s="2">
        <v>133747</v>
      </c>
      <c r="AG12">
        <f t="shared" si="10"/>
        <v>4856176</v>
      </c>
      <c r="AJ12" s="9">
        <v>1991</v>
      </c>
      <c r="AK12" s="1">
        <f t="shared" si="11"/>
        <v>46.80897430730629</v>
      </c>
      <c r="AL12" s="1">
        <f t="shared" si="12"/>
        <v>425.3033231662605</v>
      </c>
      <c r="AM12" s="1">
        <f t="shared" si="12"/>
        <v>16.070711128967456</v>
      </c>
      <c r="AN12" s="1">
        <f t="shared" si="12"/>
        <v>0</v>
      </c>
      <c r="AO12" s="1">
        <f t="shared" si="12"/>
        <v>0</v>
      </c>
      <c r="AP12" s="1"/>
      <c r="AQ12" s="1">
        <f t="shared" si="13"/>
        <v>138.62759504597858</v>
      </c>
      <c r="AR12" s="1">
        <f t="shared" si="14"/>
        <v>0.68336585015837</v>
      </c>
    </row>
    <row r="13" spans="1:44" ht="12.75">
      <c r="A13" s="9">
        <v>1992</v>
      </c>
      <c r="B13">
        <v>1653</v>
      </c>
      <c r="C13">
        <v>5429</v>
      </c>
      <c r="D13">
        <v>2</v>
      </c>
      <c r="E13">
        <v>0</v>
      </c>
      <c r="F13">
        <v>0</v>
      </c>
      <c r="G13" s="2"/>
      <c r="H13" s="2">
        <f t="shared" si="5"/>
        <v>7084</v>
      </c>
      <c r="J13" s="9">
        <v>1992</v>
      </c>
      <c r="K13" s="2">
        <f t="shared" si="6"/>
        <v>1653</v>
      </c>
      <c r="L13" s="2">
        <f t="shared" si="6"/>
        <v>5429</v>
      </c>
      <c r="M13" s="2">
        <f t="shared" si="1"/>
        <v>2</v>
      </c>
      <c r="N13" s="2">
        <f t="shared" si="7"/>
        <v>7084</v>
      </c>
      <c r="P13" s="9">
        <f t="shared" si="2"/>
        <v>1992</v>
      </c>
      <c r="Q13" s="7">
        <f t="shared" si="8"/>
        <v>23.334274421230944</v>
      </c>
      <c r="R13" s="7">
        <f t="shared" si="9"/>
        <v>76.63749294184076</v>
      </c>
      <c r="S13" s="7">
        <f t="shared" si="9"/>
        <v>0.0282326369282891</v>
      </c>
      <c r="T13" s="7">
        <f t="shared" si="9"/>
        <v>0</v>
      </c>
      <c r="U13" s="7">
        <f t="shared" si="9"/>
        <v>0</v>
      </c>
      <c r="V13" s="7">
        <f t="shared" si="9"/>
        <v>0</v>
      </c>
      <c r="W13" s="7">
        <f t="shared" si="9"/>
        <v>100</v>
      </c>
      <c r="Z13" s="9">
        <v>1992</v>
      </c>
      <c r="AA13" s="2">
        <v>3357799</v>
      </c>
      <c r="AB13" s="2">
        <v>1239666</v>
      </c>
      <c r="AC13" s="2">
        <v>12522</v>
      </c>
      <c r="AD13" s="2">
        <v>152853</v>
      </c>
      <c r="AE13" s="2">
        <v>139705</v>
      </c>
      <c r="AG13">
        <f t="shared" si="10"/>
        <v>4902545</v>
      </c>
      <c r="AJ13" s="9">
        <v>1992</v>
      </c>
      <c r="AK13" s="1">
        <f t="shared" si="11"/>
        <v>49.22867628467338</v>
      </c>
      <c r="AL13" s="1">
        <f t="shared" si="12"/>
        <v>437.9405420492294</v>
      </c>
      <c r="AM13" s="1">
        <f t="shared" si="12"/>
        <v>15.971889474524836</v>
      </c>
      <c r="AN13" s="1">
        <f t="shared" si="12"/>
        <v>0</v>
      </c>
      <c r="AO13" s="1">
        <f t="shared" si="12"/>
        <v>0</v>
      </c>
      <c r="AP13" s="1"/>
      <c r="AQ13" s="1">
        <f t="shared" si="13"/>
        <v>144.49637892156014</v>
      </c>
      <c r="AR13" s="1">
        <f t="shared" si="14"/>
        <v>0.6555657532450505</v>
      </c>
    </row>
    <row r="14" spans="1:44" ht="12.75">
      <c r="A14" s="9">
        <v>1993</v>
      </c>
      <c r="B14">
        <v>1595</v>
      </c>
      <c r="C14">
        <v>5259</v>
      </c>
      <c r="D14">
        <v>0</v>
      </c>
      <c r="E14">
        <v>0</v>
      </c>
      <c r="F14">
        <v>0</v>
      </c>
      <c r="G14" s="2"/>
      <c r="H14" s="2">
        <f t="shared" si="5"/>
        <v>6854</v>
      </c>
      <c r="J14" s="9">
        <v>1993</v>
      </c>
      <c r="K14" s="2">
        <f t="shared" si="6"/>
        <v>1595</v>
      </c>
      <c r="L14" s="2">
        <f t="shared" si="6"/>
        <v>5259</v>
      </c>
      <c r="M14" s="2">
        <f t="shared" si="1"/>
        <v>0</v>
      </c>
      <c r="N14" s="2">
        <f t="shared" si="7"/>
        <v>6854</v>
      </c>
      <c r="P14" s="9">
        <f t="shared" si="2"/>
        <v>1993</v>
      </c>
      <c r="Q14" s="7">
        <f t="shared" si="8"/>
        <v>23.27108257951561</v>
      </c>
      <c r="R14" s="7">
        <f t="shared" si="9"/>
        <v>76.7289174204844</v>
      </c>
      <c r="S14" s="7">
        <f t="shared" si="9"/>
        <v>0</v>
      </c>
      <c r="T14" s="7">
        <f t="shared" si="9"/>
        <v>0</v>
      </c>
      <c r="U14" s="7">
        <f t="shared" si="9"/>
        <v>0</v>
      </c>
      <c r="V14" s="7">
        <f t="shared" si="9"/>
        <v>0</v>
      </c>
      <c r="W14" s="7">
        <f t="shared" si="9"/>
        <v>100</v>
      </c>
      <c r="Z14" s="9">
        <v>1993</v>
      </c>
      <c r="AA14" s="2">
        <v>3353714</v>
      </c>
      <c r="AB14" s="2">
        <v>1266979</v>
      </c>
      <c r="AC14" s="2">
        <v>12756</v>
      </c>
      <c r="AD14" s="2">
        <v>161424</v>
      </c>
      <c r="AE14" s="2">
        <v>147631</v>
      </c>
      <c r="AG14">
        <f t="shared" si="10"/>
        <v>4942504</v>
      </c>
      <c r="AJ14" s="9">
        <v>1993</v>
      </c>
      <c r="AK14" s="1">
        <f t="shared" si="11"/>
        <v>47.559213457080716</v>
      </c>
      <c r="AL14" s="1">
        <f t="shared" si="12"/>
        <v>415.08186007818597</v>
      </c>
      <c r="AM14" s="1">
        <f t="shared" si="12"/>
        <v>0</v>
      </c>
      <c r="AN14" s="1">
        <f t="shared" si="12"/>
        <v>0</v>
      </c>
      <c r="AO14" s="1">
        <f t="shared" si="12"/>
        <v>0</v>
      </c>
      <c r="AP14" s="1"/>
      <c r="AQ14" s="1">
        <f t="shared" si="13"/>
        <v>138.67464750660798</v>
      </c>
      <c r="AR14" s="1">
        <f t="shared" si="14"/>
        <v>0</v>
      </c>
    </row>
    <row r="15" spans="1:44" ht="12.75">
      <c r="A15" s="9">
        <v>1994</v>
      </c>
      <c r="B15">
        <v>1744</v>
      </c>
      <c r="C15">
        <v>5727</v>
      </c>
      <c r="D15">
        <v>2</v>
      </c>
      <c r="E15">
        <v>1</v>
      </c>
      <c r="F15">
        <v>0</v>
      </c>
      <c r="G15" s="2"/>
      <c r="H15" s="2">
        <f t="shared" si="5"/>
        <v>7474</v>
      </c>
      <c r="J15" s="9">
        <v>1994</v>
      </c>
      <c r="K15" s="2">
        <f t="shared" si="6"/>
        <v>1744</v>
      </c>
      <c r="L15" s="2">
        <f t="shared" si="6"/>
        <v>5727</v>
      </c>
      <c r="M15" s="2">
        <f t="shared" si="1"/>
        <v>3</v>
      </c>
      <c r="N15" s="2">
        <f t="shared" si="7"/>
        <v>7474</v>
      </c>
      <c r="P15" s="9">
        <f t="shared" si="2"/>
        <v>1994</v>
      </c>
      <c r="Q15" s="7">
        <f t="shared" si="8"/>
        <v>23.334225314423335</v>
      </c>
      <c r="R15" s="7">
        <f t="shared" si="9"/>
        <v>76.62563553652663</v>
      </c>
      <c r="S15" s="7">
        <f t="shared" si="9"/>
        <v>0.02675943270002676</v>
      </c>
      <c r="T15" s="7">
        <f t="shared" si="9"/>
        <v>0.01337971635001338</v>
      </c>
      <c r="U15" s="7">
        <f t="shared" si="9"/>
        <v>0</v>
      </c>
      <c r="V15" s="7">
        <f t="shared" si="9"/>
        <v>0</v>
      </c>
      <c r="W15" s="7">
        <f t="shared" si="9"/>
        <v>100</v>
      </c>
      <c r="Z15" s="9">
        <v>1994</v>
      </c>
      <c r="AA15" s="2">
        <v>3353161</v>
      </c>
      <c r="AB15" s="2">
        <v>1295490</v>
      </c>
      <c r="AC15" s="2">
        <v>13041</v>
      </c>
      <c r="AD15" s="2">
        <v>168738</v>
      </c>
      <c r="AE15" s="2">
        <v>154981</v>
      </c>
      <c r="AG15">
        <f t="shared" si="10"/>
        <v>4985411</v>
      </c>
      <c r="AJ15" s="9">
        <v>1994</v>
      </c>
      <c r="AK15" s="1">
        <f t="shared" si="11"/>
        <v>52.010625198133944</v>
      </c>
      <c r="AL15" s="1">
        <f t="shared" si="12"/>
        <v>442.07211171062687</v>
      </c>
      <c r="AM15" s="1">
        <f t="shared" si="12"/>
        <v>15.33624722030519</v>
      </c>
      <c r="AN15" s="1">
        <f t="shared" si="12"/>
        <v>0.5926347355071175</v>
      </c>
      <c r="AO15" s="1">
        <f t="shared" si="12"/>
        <v>0</v>
      </c>
      <c r="AP15" s="1"/>
      <c r="AQ15" s="1">
        <f t="shared" si="13"/>
        <v>149.91742907455372</v>
      </c>
      <c r="AR15" s="1">
        <f t="shared" si="14"/>
        <v>0.8908421427723007</v>
      </c>
    </row>
    <row r="16" spans="1:44" ht="12.75">
      <c r="A16" s="9">
        <v>1995</v>
      </c>
      <c r="B16">
        <v>1792</v>
      </c>
      <c r="C16">
        <v>6251</v>
      </c>
      <c r="D16">
        <v>0</v>
      </c>
      <c r="E16">
        <v>1</v>
      </c>
      <c r="F16">
        <v>0</v>
      </c>
      <c r="G16" s="2"/>
      <c r="H16" s="2">
        <f t="shared" si="5"/>
        <v>8044</v>
      </c>
      <c r="J16" s="9">
        <v>1995</v>
      </c>
      <c r="K16" s="2">
        <f t="shared" si="6"/>
        <v>1792</v>
      </c>
      <c r="L16" s="2">
        <f t="shared" si="6"/>
        <v>6251</v>
      </c>
      <c r="M16" s="2">
        <f t="shared" si="1"/>
        <v>1</v>
      </c>
      <c r="N16" s="2">
        <f t="shared" si="7"/>
        <v>8044</v>
      </c>
      <c r="P16" s="9">
        <f t="shared" si="2"/>
        <v>1995</v>
      </c>
      <c r="Q16" s="7">
        <f t="shared" si="8"/>
        <v>22.27747389358528</v>
      </c>
      <c r="R16" s="7">
        <f t="shared" si="9"/>
        <v>77.71009448035802</v>
      </c>
      <c r="S16" s="7">
        <f t="shared" si="9"/>
        <v>0</v>
      </c>
      <c r="T16" s="7">
        <f t="shared" si="9"/>
        <v>0.012431626056688214</v>
      </c>
      <c r="U16" s="7">
        <f t="shared" si="9"/>
        <v>0</v>
      </c>
      <c r="V16" s="7">
        <f t="shared" si="9"/>
        <v>0</v>
      </c>
      <c r="W16" s="7">
        <f t="shared" si="9"/>
        <v>100</v>
      </c>
      <c r="Z16" s="9">
        <v>1995</v>
      </c>
      <c r="AA16" s="2">
        <v>3350447</v>
      </c>
      <c r="AB16" s="2">
        <v>1323399</v>
      </c>
      <c r="AC16" s="2">
        <v>13272</v>
      </c>
      <c r="AD16" s="2">
        <v>174578</v>
      </c>
      <c r="AE16" s="2">
        <v>161954</v>
      </c>
      <c r="AG16">
        <f t="shared" si="10"/>
        <v>5023650</v>
      </c>
      <c r="AJ16" s="9">
        <v>1995</v>
      </c>
      <c r="AK16" s="1">
        <f t="shared" si="11"/>
        <v>53.485400604755135</v>
      </c>
      <c r="AL16" s="1">
        <f t="shared" si="12"/>
        <v>472.34431943805305</v>
      </c>
      <c r="AM16" s="1">
        <f t="shared" si="12"/>
        <v>0</v>
      </c>
      <c r="AN16" s="1">
        <f t="shared" si="12"/>
        <v>0.5728098614945755</v>
      </c>
      <c r="AO16" s="1">
        <f t="shared" si="12"/>
        <v>0</v>
      </c>
      <c r="AP16" s="1"/>
      <c r="AQ16" s="1">
        <f t="shared" si="13"/>
        <v>160.12262000736516</v>
      </c>
      <c r="AR16" s="1">
        <f t="shared" si="14"/>
        <v>0.28587437536448984</v>
      </c>
    </row>
    <row r="17" spans="1:44" ht="12.75">
      <c r="A17" s="9">
        <v>1996</v>
      </c>
      <c r="B17">
        <v>1904</v>
      </c>
      <c r="C17">
        <v>6360</v>
      </c>
      <c r="D17">
        <v>1</v>
      </c>
      <c r="E17">
        <v>3</v>
      </c>
      <c r="F17">
        <v>0</v>
      </c>
      <c r="G17" s="2"/>
      <c r="H17" s="2">
        <f t="shared" si="5"/>
        <v>8268</v>
      </c>
      <c r="J17" s="9">
        <v>1996</v>
      </c>
      <c r="K17" s="2">
        <f t="shared" si="6"/>
        <v>1904</v>
      </c>
      <c r="L17" s="2">
        <f t="shared" si="6"/>
        <v>6360</v>
      </c>
      <c r="M17" s="2">
        <f t="shared" si="1"/>
        <v>4</v>
      </c>
      <c r="N17" s="2">
        <f t="shared" si="7"/>
        <v>8268</v>
      </c>
      <c r="P17" s="9">
        <f t="shared" si="2"/>
        <v>1996</v>
      </c>
      <c r="Q17" s="7">
        <f t="shared" si="8"/>
        <v>23.028543783260762</v>
      </c>
      <c r="R17" s="7">
        <f t="shared" si="9"/>
        <v>76.92307692307693</v>
      </c>
      <c r="S17" s="7">
        <f t="shared" si="9"/>
        <v>0.012094823415578132</v>
      </c>
      <c r="T17" s="7">
        <f t="shared" si="9"/>
        <v>0.036284470246734396</v>
      </c>
      <c r="U17" s="7">
        <f t="shared" si="9"/>
        <v>0</v>
      </c>
      <c r="V17" s="7">
        <f t="shared" si="9"/>
        <v>0</v>
      </c>
      <c r="W17" s="7">
        <f t="shared" si="9"/>
        <v>100</v>
      </c>
      <c r="Z17" s="9">
        <v>1996</v>
      </c>
      <c r="AA17" s="2">
        <v>3341248</v>
      </c>
      <c r="AB17" s="2">
        <v>1351981</v>
      </c>
      <c r="AC17" s="2">
        <v>13258</v>
      </c>
      <c r="AD17" s="2">
        <v>181981</v>
      </c>
      <c r="AE17" s="2">
        <v>168674</v>
      </c>
      <c r="AG17">
        <f t="shared" si="10"/>
        <v>5057142</v>
      </c>
      <c r="AJ17" s="9">
        <v>1996</v>
      </c>
      <c r="AK17" s="1">
        <f t="shared" si="11"/>
        <v>56.98469553891241</v>
      </c>
      <c r="AL17" s="1">
        <f t="shared" si="12"/>
        <v>470.4208121267976</v>
      </c>
      <c r="AM17" s="1">
        <f t="shared" si="12"/>
        <v>7.54261577915221</v>
      </c>
      <c r="AN17" s="1">
        <f t="shared" si="12"/>
        <v>1.6485237469845755</v>
      </c>
      <c r="AO17" s="1">
        <f t="shared" si="12"/>
        <v>0</v>
      </c>
      <c r="AP17" s="1"/>
      <c r="AQ17" s="1">
        <f t="shared" si="13"/>
        <v>163.49155313416153</v>
      </c>
      <c r="AR17" s="1">
        <f t="shared" si="14"/>
        <v>1.0991638111306823</v>
      </c>
    </row>
    <row r="18" spans="1:44" ht="12.75">
      <c r="A18" s="9">
        <v>1997</v>
      </c>
      <c r="B18">
        <v>1892</v>
      </c>
      <c r="C18">
        <v>6199</v>
      </c>
      <c r="D18">
        <v>3</v>
      </c>
      <c r="E18">
        <v>6</v>
      </c>
      <c r="F18">
        <v>0</v>
      </c>
      <c r="G18" s="2"/>
      <c r="H18" s="2">
        <f t="shared" si="5"/>
        <v>8100</v>
      </c>
      <c r="J18" s="9">
        <v>1997</v>
      </c>
      <c r="K18" s="2">
        <f t="shared" si="6"/>
        <v>1892</v>
      </c>
      <c r="L18" s="2">
        <f t="shared" si="6"/>
        <v>6199</v>
      </c>
      <c r="M18" s="2">
        <f t="shared" si="1"/>
        <v>9</v>
      </c>
      <c r="N18" s="2">
        <f t="shared" si="7"/>
        <v>8100</v>
      </c>
      <c r="P18" s="9">
        <f t="shared" si="2"/>
        <v>1997</v>
      </c>
      <c r="Q18" s="7">
        <f t="shared" si="8"/>
        <v>23.358024691358025</v>
      </c>
      <c r="R18" s="7">
        <f t="shared" si="9"/>
        <v>76.53086419753087</v>
      </c>
      <c r="S18" s="7">
        <f t="shared" si="9"/>
        <v>0.037037037037037035</v>
      </c>
      <c r="T18" s="7">
        <f t="shared" si="9"/>
        <v>0.07407407407407407</v>
      </c>
      <c r="U18" s="7">
        <f t="shared" si="9"/>
        <v>0</v>
      </c>
      <c r="V18" s="7">
        <f t="shared" si="9"/>
        <v>0</v>
      </c>
      <c r="W18" s="7">
        <f t="shared" si="9"/>
        <v>100</v>
      </c>
      <c r="Z18" s="9">
        <v>1997</v>
      </c>
      <c r="AA18" s="2">
        <v>3332863</v>
      </c>
      <c r="AB18" s="2">
        <v>1377902</v>
      </c>
      <c r="AC18" s="2">
        <v>13406</v>
      </c>
      <c r="AD18" s="2">
        <v>190241</v>
      </c>
      <c r="AE18" s="2">
        <v>178502</v>
      </c>
      <c r="AG18">
        <f t="shared" si="10"/>
        <v>5092914</v>
      </c>
      <c r="AJ18" s="9">
        <v>1997</v>
      </c>
      <c r="AK18" s="1">
        <f t="shared" si="11"/>
        <v>56.768009966206236</v>
      </c>
      <c r="AL18" s="1">
        <f t="shared" si="12"/>
        <v>449.88685697531463</v>
      </c>
      <c r="AM18" s="1">
        <f t="shared" si="12"/>
        <v>22.378039683723706</v>
      </c>
      <c r="AN18" s="1">
        <f t="shared" si="12"/>
        <v>3.153894270951057</v>
      </c>
      <c r="AO18" s="1">
        <f t="shared" si="12"/>
        <v>0</v>
      </c>
      <c r="AP18" s="1"/>
      <c r="AQ18" s="1">
        <f t="shared" si="13"/>
        <v>159.04450772190538</v>
      </c>
      <c r="AR18" s="1">
        <f t="shared" si="14"/>
        <v>2.3551023291962037</v>
      </c>
    </row>
    <row r="19" spans="1:44" ht="12.75">
      <c r="A19" s="9">
        <v>1998</v>
      </c>
      <c r="B19">
        <v>1954</v>
      </c>
      <c r="C19">
        <v>6498</v>
      </c>
      <c r="D19">
        <v>3</v>
      </c>
      <c r="E19">
        <v>2</v>
      </c>
      <c r="F19">
        <v>0</v>
      </c>
      <c r="G19" s="2"/>
      <c r="H19" s="2">
        <f t="shared" si="5"/>
        <v>8457</v>
      </c>
      <c r="J19" s="9">
        <v>1998</v>
      </c>
      <c r="K19" s="2">
        <f t="shared" si="6"/>
        <v>1954</v>
      </c>
      <c r="L19" s="2">
        <f t="shared" si="6"/>
        <v>6498</v>
      </c>
      <c r="M19" s="2">
        <f t="shared" si="1"/>
        <v>5</v>
      </c>
      <c r="N19" s="2">
        <f t="shared" si="7"/>
        <v>8457</v>
      </c>
      <c r="P19" s="9">
        <f t="shared" si="2"/>
        <v>1998</v>
      </c>
      <c r="Q19" s="7">
        <f t="shared" si="8"/>
        <v>23.10512001891924</v>
      </c>
      <c r="R19" s="7">
        <f t="shared" si="9"/>
        <v>76.83575736076624</v>
      </c>
      <c r="S19" s="7">
        <f t="shared" si="9"/>
        <v>0.0354735721887194</v>
      </c>
      <c r="T19" s="7">
        <f t="shared" si="9"/>
        <v>0.023649048125812935</v>
      </c>
      <c r="U19" s="7">
        <f t="shared" si="9"/>
        <v>0</v>
      </c>
      <c r="V19" s="7">
        <f t="shared" si="9"/>
        <v>0</v>
      </c>
      <c r="W19" s="7">
        <f t="shared" si="9"/>
        <v>100</v>
      </c>
      <c r="Z19" s="9">
        <v>1998</v>
      </c>
      <c r="AA19" s="2">
        <v>3327085</v>
      </c>
      <c r="AB19" s="2">
        <v>1404853</v>
      </c>
      <c r="AC19" s="2">
        <v>13498</v>
      </c>
      <c r="AD19" s="2">
        <v>196179</v>
      </c>
      <c r="AE19" s="2">
        <v>188457</v>
      </c>
      <c r="AG19">
        <f t="shared" si="10"/>
        <v>5130072</v>
      </c>
      <c r="AJ19" s="9">
        <v>1998</v>
      </c>
      <c r="AK19" s="1">
        <f t="shared" si="11"/>
        <v>58.73008955286685</v>
      </c>
      <c r="AL19" s="1">
        <f t="shared" si="12"/>
        <v>462.5394970149902</v>
      </c>
      <c r="AM19" s="1">
        <f t="shared" si="12"/>
        <v>22.225514891094978</v>
      </c>
      <c r="AN19" s="1">
        <f t="shared" si="12"/>
        <v>1.0194771101901834</v>
      </c>
      <c r="AO19" s="1">
        <f t="shared" si="12"/>
        <v>0</v>
      </c>
      <c r="AP19" s="1"/>
      <c r="AQ19" s="1">
        <f t="shared" si="13"/>
        <v>164.8514874645034</v>
      </c>
      <c r="AR19" s="1">
        <f t="shared" si="14"/>
        <v>1.2558585802769922</v>
      </c>
    </row>
    <row r="20" spans="1:44" ht="12.75">
      <c r="A20" s="9">
        <v>1999</v>
      </c>
      <c r="B20">
        <v>1597</v>
      </c>
      <c r="C20">
        <v>5839</v>
      </c>
      <c r="D20">
        <v>1</v>
      </c>
      <c r="E20">
        <v>1</v>
      </c>
      <c r="F20">
        <v>0</v>
      </c>
      <c r="G20" s="2"/>
      <c r="H20" s="2">
        <f t="shared" si="5"/>
        <v>7438</v>
      </c>
      <c r="J20" s="9">
        <v>1999</v>
      </c>
      <c r="K20" s="2">
        <f t="shared" si="6"/>
        <v>1597</v>
      </c>
      <c r="L20" s="2">
        <f t="shared" si="6"/>
        <v>5839</v>
      </c>
      <c r="M20" s="2">
        <f t="shared" si="1"/>
        <v>2</v>
      </c>
      <c r="N20" s="2">
        <f t="shared" si="7"/>
        <v>7438</v>
      </c>
      <c r="P20" s="9">
        <f t="shared" si="2"/>
        <v>1999</v>
      </c>
      <c r="Q20" s="7">
        <f t="shared" si="8"/>
        <v>21.470825490723314</v>
      </c>
      <c r="R20" s="7">
        <f aca="true" t="shared" si="15" ref="R20:W21">(C20/$H20)*100</f>
        <v>78.50228556063458</v>
      </c>
      <c r="S20" s="7">
        <f t="shared" si="15"/>
        <v>0.013444474321054048</v>
      </c>
      <c r="T20" s="7">
        <f t="shared" si="15"/>
        <v>0.013444474321054048</v>
      </c>
      <c r="U20" s="7">
        <f t="shared" si="15"/>
        <v>0</v>
      </c>
      <c r="V20" s="7">
        <f t="shared" si="15"/>
        <v>0</v>
      </c>
      <c r="W20" s="7">
        <f t="shared" si="15"/>
        <v>100</v>
      </c>
      <c r="Z20" s="9">
        <v>1999</v>
      </c>
      <c r="AA20" s="2">
        <v>3324098</v>
      </c>
      <c r="AB20" s="2">
        <v>1431819</v>
      </c>
      <c r="AC20" s="2">
        <v>13488</v>
      </c>
      <c r="AD20" s="2">
        <v>203073</v>
      </c>
      <c r="AE20" s="2">
        <v>199156</v>
      </c>
      <c r="AG20">
        <f t="shared" si="10"/>
        <v>5171634</v>
      </c>
      <c r="AJ20" s="9">
        <v>1999</v>
      </c>
      <c r="AK20" s="1">
        <f t="shared" si="11"/>
        <v>48.043108235677764</v>
      </c>
      <c r="AL20" s="1">
        <f>(C20/AB20)*100000</f>
        <v>407.8029415729223</v>
      </c>
      <c r="AM20" s="1">
        <f>(D20/AC20)*100000</f>
        <v>7.41399762752076</v>
      </c>
      <c r="AN20" s="1">
        <f>(E20/AD20)*100000</f>
        <v>0.49243375534906164</v>
      </c>
      <c r="AO20" s="1">
        <f>(F20/AE20)*100000</f>
        <v>0</v>
      </c>
      <c r="AP20" s="1"/>
      <c r="AQ20" s="1">
        <f t="shared" si="13"/>
        <v>143.82301609123925</v>
      </c>
      <c r="AR20" s="1">
        <f t="shared" si="14"/>
        <v>0.4810965151773923</v>
      </c>
    </row>
    <row r="21" spans="1:23" s="4" customFormat="1" ht="12.75">
      <c r="A21" s="13" t="s">
        <v>25</v>
      </c>
      <c r="B21" s="21">
        <f aca="true" t="shared" si="16" ref="B21:G21">SUM(B4:B20)</f>
        <v>26850</v>
      </c>
      <c r="C21" s="21">
        <f t="shared" si="16"/>
        <v>80529</v>
      </c>
      <c r="D21" s="21">
        <f t="shared" si="16"/>
        <v>29</v>
      </c>
      <c r="E21" s="21">
        <f t="shared" si="16"/>
        <v>14</v>
      </c>
      <c r="F21" s="21">
        <f t="shared" si="16"/>
        <v>0</v>
      </c>
      <c r="G21" s="21">
        <f t="shared" si="16"/>
        <v>0</v>
      </c>
      <c r="H21" s="21">
        <f t="shared" si="5"/>
        <v>107422</v>
      </c>
      <c r="J21" s="13" t="s">
        <v>25</v>
      </c>
      <c r="K21" s="21">
        <f t="shared" si="6"/>
        <v>26850</v>
      </c>
      <c r="L21" s="21">
        <f t="shared" si="6"/>
        <v>80529</v>
      </c>
      <c r="M21" s="21">
        <f t="shared" si="1"/>
        <v>43</v>
      </c>
      <c r="N21" s="21">
        <f t="shared" si="7"/>
        <v>107422</v>
      </c>
      <c r="P21" s="13" t="str">
        <f t="shared" si="2"/>
        <v>Total</v>
      </c>
      <c r="Q21" s="22">
        <f t="shared" si="8"/>
        <v>24.99488000595781</v>
      </c>
      <c r="R21" s="22">
        <f t="shared" si="15"/>
        <v>74.96509094971235</v>
      </c>
      <c r="S21" s="22">
        <f t="shared" si="15"/>
        <v>0.026996332222449775</v>
      </c>
      <c r="T21" s="22">
        <f t="shared" si="15"/>
        <v>0.013032712107389547</v>
      </c>
      <c r="U21" s="22">
        <f t="shared" si="15"/>
        <v>0</v>
      </c>
      <c r="V21" s="22">
        <f t="shared" si="15"/>
        <v>0</v>
      </c>
      <c r="W21" s="22">
        <f t="shared" si="15"/>
        <v>100</v>
      </c>
    </row>
    <row r="23" spans="1:44" ht="12.75">
      <c r="A23" s="30" t="str">
        <f>CONCATENATE("New Admissions, All Races: ",$A$1)</f>
        <v>New Admissions, All Races: MARYLAND</v>
      </c>
      <c r="B23" s="30"/>
      <c r="C23" s="30"/>
      <c r="D23" s="30"/>
      <c r="E23" s="30"/>
      <c r="F23" s="30"/>
      <c r="G23" s="30"/>
      <c r="H23" s="30"/>
      <c r="J23" s="30" t="str">
        <f>CONCATENATE("New Admissions, BW + Balance: ",$A$1)</f>
        <v>New Admissions, BW + Balance: MARYLAND</v>
      </c>
      <c r="K23" s="30"/>
      <c r="L23" s="30"/>
      <c r="M23" s="30"/>
      <c r="N23" s="30"/>
      <c r="P23" s="30" t="str">
        <f>CONCATENATE("Percent of Total, New Admissions by Race: ",$A$1)</f>
        <v>Percent of Total, New Admissions by Race: MARYLAND</v>
      </c>
      <c r="Q23" s="30"/>
      <c r="R23" s="30"/>
      <c r="S23" s="30"/>
      <c r="T23" s="30"/>
      <c r="U23" s="30"/>
      <c r="V23" s="30"/>
      <c r="W23" s="30"/>
      <c r="Z23" s="30" t="str">
        <f>CONCATENATE("Total Population, By Race: ",$A$1)</f>
        <v>Total Population, By Race: MARYLAND</v>
      </c>
      <c r="AA23" s="30"/>
      <c r="AB23" s="30"/>
      <c r="AC23" s="30"/>
      <c r="AD23" s="30"/>
      <c r="AE23" s="30"/>
      <c r="AF23" s="30"/>
      <c r="AG23" s="30"/>
      <c r="AJ23" s="30" t="str">
        <f>CONCATENATE("New Admissions, per 100,000 By Race: ",$A$1)</f>
        <v>New Admissions, per 100,000 By Race: MARYLAND</v>
      </c>
      <c r="AK23" s="30"/>
      <c r="AL23" s="30"/>
      <c r="AM23" s="30"/>
      <c r="AN23" s="30"/>
      <c r="AO23" s="30"/>
      <c r="AP23" s="30"/>
      <c r="AQ23" s="30"/>
      <c r="AR23" s="30"/>
    </row>
    <row r="24" spans="1:44" s="4" customFormat="1" ht="12.75">
      <c r="A24" s="20" t="s">
        <v>37</v>
      </c>
      <c r="B24" s="19" t="s">
        <v>23</v>
      </c>
      <c r="C24" s="19" t="s">
        <v>24</v>
      </c>
      <c r="D24" s="19" t="s">
        <v>40</v>
      </c>
      <c r="E24" s="19" t="s">
        <v>41</v>
      </c>
      <c r="F24" s="19" t="s">
        <v>38</v>
      </c>
      <c r="G24" s="19" t="s">
        <v>39</v>
      </c>
      <c r="H24" s="19" t="s">
        <v>25</v>
      </c>
      <c r="J24" s="20" t="s">
        <v>37</v>
      </c>
      <c r="K24" s="19" t="s">
        <v>23</v>
      </c>
      <c r="L24" s="19" t="s">
        <v>24</v>
      </c>
      <c r="M24" s="19" t="s">
        <v>42</v>
      </c>
      <c r="N24" s="19" t="s">
        <v>25</v>
      </c>
      <c r="P24" s="20" t="str">
        <f>A24</f>
        <v>Year</v>
      </c>
      <c r="Q24" s="19" t="str">
        <f aca="true" t="shared" si="17" ref="Q24:W24">B24</f>
        <v>White, NH</v>
      </c>
      <c r="R24" s="19" t="str">
        <f t="shared" si="17"/>
        <v>Black, NH</v>
      </c>
      <c r="S24" s="19" t="str">
        <f t="shared" si="17"/>
        <v>Amerind, NH</v>
      </c>
      <c r="T24" s="19" t="str">
        <f t="shared" si="17"/>
        <v>Asian/PI, NH</v>
      </c>
      <c r="U24" s="19" t="str">
        <f t="shared" si="17"/>
        <v>Hisp, All</v>
      </c>
      <c r="V24" s="19" t="str">
        <f t="shared" si="17"/>
        <v>Race/Hisp NK</v>
      </c>
      <c r="W24" s="19" t="str">
        <f t="shared" si="17"/>
        <v>Total</v>
      </c>
      <c r="Z24" s="20" t="s">
        <v>37</v>
      </c>
      <c r="AA24" s="19" t="s">
        <v>23</v>
      </c>
      <c r="AB24" s="19" t="s">
        <v>24</v>
      </c>
      <c r="AC24" s="19" t="s">
        <v>40</v>
      </c>
      <c r="AD24" s="19" t="s">
        <v>41</v>
      </c>
      <c r="AE24" s="19" t="s">
        <v>38</v>
      </c>
      <c r="AF24" s="19" t="s">
        <v>39</v>
      </c>
      <c r="AG24" s="19" t="s">
        <v>25</v>
      </c>
      <c r="AJ24" s="20" t="s">
        <v>37</v>
      </c>
      <c r="AK24" s="19" t="s">
        <v>23</v>
      </c>
      <c r="AL24" s="19" t="s">
        <v>24</v>
      </c>
      <c r="AM24" s="19" t="s">
        <v>40</v>
      </c>
      <c r="AN24" s="19" t="s">
        <v>41</v>
      </c>
      <c r="AO24" s="19" t="s">
        <v>38</v>
      </c>
      <c r="AP24" s="19" t="s">
        <v>39</v>
      </c>
      <c r="AQ24" s="19" t="s">
        <v>25</v>
      </c>
      <c r="AR24" s="19" t="s">
        <v>42</v>
      </c>
    </row>
    <row r="25" spans="1:44" ht="12.75">
      <c r="A25" s="9">
        <v>1983</v>
      </c>
      <c r="B25">
        <v>1278</v>
      </c>
      <c r="C25">
        <v>3252</v>
      </c>
      <c r="D25">
        <v>0</v>
      </c>
      <c r="E25">
        <v>0</v>
      </c>
      <c r="F25">
        <v>0</v>
      </c>
      <c r="G25" s="2"/>
      <c r="H25" s="2">
        <f>SUM(B25:G25)</f>
        <v>4530</v>
      </c>
      <c r="J25" s="9">
        <v>1983</v>
      </c>
      <c r="K25" s="2">
        <f>B25</f>
        <v>1278</v>
      </c>
      <c r="L25" s="2">
        <f>C25</f>
        <v>3252</v>
      </c>
      <c r="M25" s="2">
        <f aca="true" t="shared" si="18" ref="M25:M42">N25-K25-L25</f>
        <v>0</v>
      </c>
      <c r="N25" s="2">
        <f>H25</f>
        <v>4530</v>
      </c>
      <c r="P25" s="9">
        <f aca="true" t="shared" si="19" ref="P25:P42">A25</f>
        <v>1983</v>
      </c>
      <c r="Q25" s="2">
        <f aca="true" t="shared" si="20" ref="Q25:W28">(B25/$H25)*100</f>
        <v>28.211920529801326</v>
      </c>
      <c r="R25" s="2">
        <f t="shared" si="20"/>
        <v>71.78807947019867</v>
      </c>
      <c r="S25" s="1">
        <f t="shared" si="20"/>
        <v>0</v>
      </c>
      <c r="T25" s="1">
        <f t="shared" si="20"/>
        <v>0</v>
      </c>
      <c r="U25" s="1">
        <f t="shared" si="20"/>
        <v>0</v>
      </c>
      <c r="V25" s="1">
        <f t="shared" si="20"/>
        <v>0</v>
      </c>
      <c r="W25" s="2">
        <f t="shared" si="20"/>
        <v>100</v>
      </c>
      <c r="Z25" s="9">
        <v>1983</v>
      </c>
      <c r="AA25" s="2">
        <f>AA4</f>
        <v>3129645</v>
      </c>
      <c r="AB25" s="2">
        <f>AB4</f>
        <v>1007651</v>
      </c>
      <c r="AC25" s="1">
        <f>AC4</f>
        <v>8785</v>
      </c>
      <c r="AD25" s="1">
        <f>AD4</f>
        <v>86977</v>
      </c>
      <c r="AE25" s="1">
        <f>AE4</f>
        <v>80267</v>
      </c>
      <c r="AF25" s="1"/>
      <c r="AG25" s="2">
        <f aca="true" t="shared" si="21" ref="AG25:AG41">AG4</f>
        <v>4313325</v>
      </c>
      <c r="AJ25" s="9">
        <v>1983</v>
      </c>
      <c r="AK25" s="1">
        <f aca="true" t="shared" si="22" ref="AK25:AO28">(B25/AA25)*100000</f>
        <v>40.835302406502976</v>
      </c>
      <c r="AL25" s="1">
        <f t="shared" si="22"/>
        <v>322.7307867505714</v>
      </c>
      <c r="AM25" s="1">
        <f t="shared" si="22"/>
        <v>0</v>
      </c>
      <c r="AN25" s="1">
        <f t="shared" si="22"/>
        <v>0</v>
      </c>
      <c r="AO25" s="1">
        <f t="shared" si="22"/>
        <v>0</v>
      </c>
      <c r="AP25" s="1"/>
      <c r="AQ25" s="1">
        <f>(H25/AG25)*100000</f>
        <v>105.0233868303455</v>
      </c>
      <c r="AR25" s="1">
        <f>(SUM(D25:F25)/SUM(AC25:AE25))*100000</f>
        <v>0</v>
      </c>
    </row>
    <row r="26" spans="1:44" ht="12.75">
      <c r="A26" s="9">
        <v>1984</v>
      </c>
      <c r="B26">
        <v>1253</v>
      </c>
      <c r="C26">
        <v>2801</v>
      </c>
      <c r="D26">
        <v>2</v>
      </c>
      <c r="E26">
        <v>0</v>
      </c>
      <c r="F26">
        <v>0</v>
      </c>
      <c r="G26" s="2"/>
      <c r="H26" s="2">
        <f aca="true" t="shared" si="23" ref="H26:H42">SUM(B26:G26)</f>
        <v>4056</v>
      </c>
      <c r="J26" s="9">
        <v>1984</v>
      </c>
      <c r="K26" s="2">
        <f aca="true" t="shared" si="24" ref="K26:L41">B26</f>
        <v>1253</v>
      </c>
      <c r="L26" s="2">
        <f t="shared" si="24"/>
        <v>2801</v>
      </c>
      <c r="M26" s="2">
        <f t="shared" si="18"/>
        <v>2</v>
      </c>
      <c r="N26" s="2">
        <f aca="true" t="shared" si="25" ref="N26:N41">H26</f>
        <v>4056</v>
      </c>
      <c r="P26" s="9">
        <f t="shared" si="19"/>
        <v>1984</v>
      </c>
      <c r="Q26" s="2">
        <f t="shared" si="20"/>
        <v>30.892504930966467</v>
      </c>
      <c r="R26" s="2">
        <f t="shared" si="20"/>
        <v>69.05818540433924</v>
      </c>
      <c r="S26" s="1">
        <f t="shared" si="20"/>
        <v>0.04930966469428008</v>
      </c>
      <c r="T26" s="1">
        <f t="shared" si="20"/>
        <v>0</v>
      </c>
      <c r="U26" s="1">
        <f t="shared" si="20"/>
        <v>0</v>
      </c>
      <c r="V26" s="1">
        <f t="shared" si="20"/>
        <v>0</v>
      </c>
      <c r="W26" s="2">
        <f t="shared" si="20"/>
        <v>100</v>
      </c>
      <c r="Z26" s="9">
        <v>1984</v>
      </c>
      <c r="AA26" s="2">
        <f aca="true" t="shared" si="26" ref="AA26:AE41">AA5</f>
        <v>3147403</v>
      </c>
      <c r="AB26" s="2">
        <f t="shared" si="26"/>
        <v>1029041</v>
      </c>
      <c r="AC26" s="1">
        <f t="shared" si="26"/>
        <v>9227</v>
      </c>
      <c r="AD26" s="1">
        <f t="shared" si="26"/>
        <v>93506</v>
      </c>
      <c r="AE26" s="1">
        <f t="shared" si="26"/>
        <v>86072</v>
      </c>
      <c r="AF26" s="1"/>
      <c r="AG26" s="2">
        <f t="shared" si="21"/>
        <v>4365249</v>
      </c>
      <c r="AJ26" s="9">
        <v>1984</v>
      </c>
      <c r="AK26" s="1">
        <f t="shared" si="22"/>
        <v>39.81059940528747</v>
      </c>
      <c r="AL26" s="1">
        <f t="shared" si="22"/>
        <v>272.19517978389587</v>
      </c>
      <c r="AM26" s="1">
        <f t="shared" si="22"/>
        <v>21.675517502980384</v>
      </c>
      <c r="AN26" s="1">
        <f t="shared" si="22"/>
        <v>0</v>
      </c>
      <c r="AO26" s="1">
        <f t="shared" si="22"/>
        <v>0</v>
      </c>
      <c r="AP26" s="1"/>
      <c r="AQ26" s="1">
        <f>(H26/AG26)*100000</f>
        <v>92.91566185571546</v>
      </c>
      <c r="AR26" s="1">
        <f>(SUM(D26:F26)/SUM(AC26:AE26))*100000</f>
        <v>1.0592939805619555</v>
      </c>
    </row>
    <row r="27" spans="1:44" ht="12.75">
      <c r="A27" s="9">
        <v>1985</v>
      </c>
      <c r="B27">
        <v>895</v>
      </c>
      <c r="C27">
        <v>1923</v>
      </c>
      <c r="D27">
        <v>0</v>
      </c>
      <c r="E27">
        <v>0</v>
      </c>
      <c r="F27">
        <v>0</v>
      </c>
      <c r="G27" s="2"/>
      <c r="H27" s="2">
        <f t="shared" si="23"/>
        <v>2818</v>
      </c>
      <c r="J27" s="9">
        <v>1985</v>
      </c>
      <c r="K27" s="2">
        <f t="shared" si="24"/>
        <v>895</v>
      </c>
      <c r="L27" s="2">
        <f t="shared" si="24"/>
        <v>1923</v>
      </c>
      <c r="M27" s="2">
        <f t="shared" si="18"/>
        <v>0</v>
      </c>
      <c r="N27" s="2">
        <f t="shared" si="25"/>
        <v>2818</v>
      </c>
      <c r="P27" s="9">
        <f t="shared" si="19"/>
        <v>1985</v>
      </c>
      <c r="Q27" s="2">
        <f t="shared" si="20"/>
        <v>31.76011355571327</v>
      </c>
      <c r="R27" s="2">
        <f t="shared" si="20"/>
        <v>68.23988644428673</v>
      </c>
      <c r="S27" s="1">
        <f t="shared" si="20"/>
        <v>0</v>
      </c>
      <c r="T27" s="1">
        <f t="shared" si="20"/>
        <v>0</v>
      </c>
      <c r="U27" s="1">
        <f t="shared" si="20"/>
        <v>0</v>
      </c>
      <c r="V27" s="1">
        <f t="shared" si="20"/>
        <v>0</v>
      </c>
      <c r="W27" s="2">
        <f t="shared" si="20"/>
        <v>100</v>
      </c>
      <c r="Z27" s="9">
        <v>1985</v>
      </c>
      <c r="AA27" s="2">
        <f t="shared" si="26"/>
        <v>3163669</v>
      </c>
      <c r="AB27" s="2">
        <f t="shared" si="26"/>
        <v>1047989</v>
      </c>
      <c r="AC27" s="1">
        <f t="shared" si="26"/>
        <v>9650</v>
      </c>
      <c r="AD27" s="1">
        <f t="shared" si="26"/>
        <v>100087</v>
      </c>
      <c r="AE27" s="1">
        <f t="shared" si="26"/>
        <v>91690</v>
      </c>
      <c r="AF27" s="1"/>
      <c r="AG27" s="2">
        <f t="shared" si="21"/>
        <v>4413085</v>
      </c>
      <c r="AJ27" s="9">
        <v>1985</v>
      </c>
      <c r="AK27" s="1">
        <f t="shared" si="22"/>
        <v>28.289938043455244</v>
      </c>
      <c r="AL27" s="1">
        <f t="shared" si="22"/>
        <v>183.49429240192407</v>
      </c>
      <c r="AM27" s="1">
        <f t="shared" si="22"/>
        <v>0</v>
      </c>
      <c r="AN27" s="1">
        <f t="shared" si="22"/>
        <v>0</v>
      </c>
      <c r="AO27" s="1">
        <f t="shared" si="22"/>
        <v>0</v>
      </c>
      <c r="AP27" s="1"/>
      <c r="AQ27" s="1">
        <f>(H27/AG27)*100000</f>
        <v>63.8555568270269</v>
      </c>
      <c r="AR27" s="1">
        <f>(SUM(D27:F27)/SUM(AC27:AE27))*100000</f>
        <v>0</v>
      </c>
    </row>
    <row r="28" spans="1:44" ht="12.75">
      <c r="A28" s="9">
        <v>1986</v>
      </c>
      <c r="B28">
        <v>950</v>
      </c>
      <c r="C28">
        <v>2065</v>
      </c>
      <c r="D28">
        <v>0</v>
      </c>
      <c r="E28">
        <v>0</v>
      </c>
      <c r="F28">
        <v>0</v>
      </c>
      <c r="G28" s="2"/>
      <c r="H28" s="2">
        <f t="shared" si="23"/>
        <v>3015</v>
      </c>
      <c r="J28" s="9">
        <v>1986</v>
      </c>
      <c r="K28" s="2">
        <f t="shared" si="24"/>
        <v>950</v>
      </c>
      <c r="L28" s="2">
        <f t="shared" si="24"/>
        <v>2065</v>
      </c>
      <c r="M28" s="2">
        <f t="shared" si="18"/>
        <v>0</v>
      </c>
      <c r="N28" s="2">
        <f t="shared" si="25"/>
        <v>3015</v>
      </c>
      <c r="P28" s="9">
        <f t="shared" si="19"/>
        <v>1986</v>
      </c>
      <c r="Q28" s="2">
        <f t="shared" si="20"/>
        <v>31.509121061359867</v>
      </c>
      <c r="R28" s="2">
        <f t="shared" si="20"/>
        <v>68.49087893864014</v>
      </c>
      <c r="S28" s="1">
        <f t="shared" si="20"/>
        <v>0</v>
      </c>
      <c r="T28" s="1">
        <f t="shared" si="20"/>
        <v>0</v>
      </c>
      <c r="U28" s="1">
        <f t="shared" si="20"/>
        <v>0</v>
      </c>
      <c r="V28" s="1">
        <f t="shared" si="20"/>
        <v>0</v>
      </c>
      <c r="W28" s="2">
        <f t="shared" si="20"/>
        <v>100</v>
      </c>
      <c r="Z28" s="9">
        <v>1986</v>
      </c>
      <c r="AA28" s="2">
        <f t="shared" si="26"/>
        <v>3198456</v>
      </c>
      <c r="AB28" s="2">
        <f t="shared" si="26"/>
        <v>1072825</v>
      </c>
      <c r="AC28" s="1">
        <f t="shared" si="26"/>
        <v>10137</v>
      </c>
      <c r="AD28" s="1">
        <f t="shared" si="26"/>
        <v>107357</v>
      </c>
      <c r="AE28" s="1">
        <f t="shared" si="26"/>
        <v>98190</v>
      </c>
      <c r="AF28" s="1"/>
      <c r="AG28" s="2">
        <f t="shared" si="21"/>
        <v>4486965</v>
      </c>
      <c r="AJ28" s="9">
        <v>1986</v>
      </c>
      <c r="AK28" s="1">
        <f t="shared" si="22"/>
        <v>29.701831133521924</v>
      </c>
      <c r="AL28" s="1">
        <f t="shared" si="22"/>
        <v>192.48246452124064</v>
      </c>
      <c r="AM28" s="1">
        <f t="shared" si="22"/>
        <v>0</v>
      </c>
      <c r="AN28" s="1">
        <f t="shared" si="22"/>
        <v>0</v>
      </c>
      <c r="AO28" s="1">
        <f t="shared" si="22"/>
        <v>0</v>
      </c>
      <c r="AP28" s="1"/>
      <c r="AQ28" s="1">
        <f>(H28/AG28)*100000</f>
        <v>67.19464047524329</v>
      </c>
      <c r="AR28" s="1">
        <f>(SUM(D28:F28)/SUM(AC28:AE28))*100000</f>
        <v>0</v>
      </c>
    </row>
    <row r="29" spans="1:44" ht="12.75">
      <c r="A29" s="9">
        <v>1987</v>
      </c>
      <c r="B29">
        <v>1034</v>
      </c>
      <c r="C29">
        <v>2313</v>
      </c>
      <c r="D29">
        <v>3</v>
      </c>
      <c r="E29">
        <v>0</v>
      </c>
      <c r="F29">
        <v>0</v>
      </c>
      <c r="G29" s="2"/>
      <c r="H29" s="2">
        <f t="shared" si="23"/>
        <v>3350</v>
      </c>
      <c r="J29" s="9">
        <v>1987</v>
      </c>
      <c r="K29" s="2">
        <f t="shared" si="24"/>
        <v>1034</v>
      </c>
      <c r="L29" s="2">
        <f t="shared" si="24"/>
        <v>2313</v>
      </c>
      <c r="M29" s="2">
        <f t="shared" si="18"/>
        <v>3</v>
      </c>
      <c r="N29" s="2">
        <f t="shared" si="25"/>
        <v>3350</v>
      </c>
      <c r="P29" s="9">
        <f t="shared" si="19"/>
        <v>1987</v>
      </c>
      <c r="Q29" s="2">
        <f aca="true" t="shared" si="27" ref="Q29:Q42">(B29/$H29)*100</f>
        <v>30.865671641791042</v>
      </c>
      <c r="R29" s="2">
        <f aca="true" t="shared" si="28" ref="R29:W40">(C29/$H29)*100</f>
        <v>69.04477611940298</v>
      </c>
      <c r="S29" s="1">
        <f t="shared" si="28"/>
        <v>0.08955223880597014</v>
      </c>
      <c r="T29" s="1">
        <f t="shared" si="28"/>
        <v>0</v>
      </c>
      <c r="U29" s="1">
        <f t="shared" si="28"/>
        <v>0</v>
      </c>
      <c r="V29" s="1">
        <f t="shared" si="28"/>
        <v>0</v>
      </c>
      <c r="W29" s="2">
        <f t="shared" si="28"/>
        <v>100</v>
      </c>
      <c r="Z29" s="9">
        <v>1987</v>
      </c>
      <c r="AA29" s="2">
        <f t="shared" si="26"/>
        <v>3238736</v>
      </c>
      <c r="AB29" s="2">
        <f t="shared" si="26"/>
        <v>1096172</v>
      </c>
      <c r="AC29" s="1">
        <f t="shared" si="26"/>
        <v>10693</v>
      </c>
      <c r="AD29" s="1">
        <f t="shared" si="26"/>
        <v>114863</v>
      </c>
      <c r="AE29" s="1">
        <f t="shared" si="26"/>
        <v>105123</v>
      </c>
      <c r="AF29" s="1"/>
      <c r="AG29" s="2">
        <f t="shared" si="21"/>
        <v>4565587</v>
      </c>
      <c r="AJ29" s="9">
        <v>1987</v>
      </c>
      <c r="AK29" s="1">
        <f aca="true" t="shared" si="29" ref="AK29:AK41">(B29/AA29)*100000</f>
        <v>31.926035342182878</v>
      </c>
      <c r="AL29" s="1">
        <f aca="true" t="shared" si="30" ref="AL29:AL40">(C29/AB29)*100000</f>
        <v>211.00703174319358</v>
      </c>
      <c r="AM29" s="1">
        <f aca="true" t="shared" si="31" ref="AM29:AM40">(D29/AC29)*100000</f>
        <v>28.055737398297953</v>
      </c>
      <c r="AN29" s="1">
        <f aca="true" t="shared" si="32" ref="AN29:AN40">(E29/AD29)*100000</f>
        <v>0</v>
      </c>
      <c r="AO29" s="1">
        <f aca="true" t="shared" si="33" ref="AO29:AO40">(F29/AE29)*100000</f>
        <v>0</v>
      </c>
      <c r="AP29" s="1"/>
      <c r="AQ29" s="1">
        <f aca="true" t="shared" si="34" ref="AQ29:AQ41">(H29/AG29)*100000</f>
        <v>73.37501180023511</v>
      </c>
      <c r="AR29" s="1">
        <f aca="true" t="shared" si="35" ref="AR29:AR41">(SUM(D29:F29)/SUM(AC29:AE29))*100000</f>
        <v>1.3005084988230398</v>
      </c>
    </row>
    <row r="30" spans="1:44" ht="12.75">
      <c r="A30" s="9">
        <v>1988</v>
      </c>
      <c r="B30">
        <v>1141</v>
      </c>
      <c r="C30">
        <v>2707</v>
      </c>
      <c r="D30">
        <v>1</v>
      </c>
      <c r="E30">
        <v>0</v>
      </c>
      <c r="F30">
        <v>0</v>
      </c>
      <c r="G30" s="2"/>
      <c r="H30" s="2">
        <f t="shared" si="23"/>
        <v>3849</v>
      </c>
      <c r="J30" s="9">
        <v>1988</v>
      </c>
      <c r="K30" s="2">
        <f t="shared" si="24"/>
        <v>1141</v>
      </c>
      <c r="L30" s="2">
        <f t="shared" si="24"/>
        <v>2707</v>
      </c>
      <c r="M30" s="2">
        <f t="shared" si="18"/>
        <v>1</v>
      </c>
      <c r="N30" s="2">
        <f t="shared" si="25"/>
        <v>3849</v>
      </c>
      <c r="P30" s="9">
        <f t="shared" si="19"/>
        <v>1988</v>
      </c>
      <c r="Q30" s="2">
        <f t="shared" si="27"/>
        <v>29.644063393089116</v>
      </c>
      <c r="R30" s="2">
        <f t="shared" si="28"/>
        <v>70.32995583268381</v>
      </c>
      <c r="S30" s="1">
        <f t="shared" si="28"/>
        <v>0.02598077422707197</v>
      </c>
      <c r="T30" s="1">
        <f t="shared" si="28"/>
        <v>0</v>
      </c>
      <c r="U30" s="1">
        <f t="shared" si="28"/>
        <v>0</v>
      </c>
      <c r="V30" s="1">
        <f t="shared" si="28"/>
        <v>0</v>
      </c>
      <c r="W30" s="2">
        <f t="shared" si="28"/>
        <v>100</v>
      </c>
      <c r="Z30" s="9">
        <v>1988</v>
      </c>
      <c r="AA30" s="2">
        <f t="shared" si="26"/>
        <v>3281297</v>
      </c>
      <c r="AB30" s="2">
        <f t="shared" si="26"/>
        <v>1129461</v>
      </c>
      <c r="AC30" s="1">
        <f t="shared" si="26"/>
        <v>11282</v>
      </c>
      <c r="AD30" s="1">
        <f t="shared" si="26"/>
        <v>123179</v>
      </c>
      <c r="AE30" s="1">
        <f t="shared" si="26"/>
        <v>112698</v>
      </c>
      <c r="AF30" s="1"/>
      <c r="AG30" s="2">
        <f t="shared" si="21"/>
        <v>4657917</v>
      </c>
      <c r="AJ30" s="9">
        <v>1988</v>
      </c>
      <c r="AK30" s="1">
        <f t="shared" si="29"/>
        <v>34.77283525386455</v>
      </c>
      <c r="AL30" s="1">
        <f t="shared" si="30"/>
        <v>239.6718434722403</v>
      </c>
      <c r="AM30" s="1">
        <f t="shared" si="31"/>
        <v>8.863676653075695</v>
      </c>
      <c r="AN30" s="1">
        <f t="shared" si="32"/>
        <v>0</v>
      </c>
      <c r="AO30" s="1">
        <f t="shared" si="33"/>
        <v>0</v>
      </c>
      <c r="AP30" s="1"/>
      <c r="AQ30" s="1">
        <f t="shared" si="34"/>
        <v>82.63350334495011</v>
      </c>
      <c r="AR30" s="1">
        <f t="shared" si="35"/>
        <v>0.4045978499670253</v>
      </c>
    </row>
    <row r="31" spans="1:44" ht="12.75">
      <c r="A31" s="9">
        <v>1989</v>
      </c>
      <c r="B31">
        <v>1284</v>
      </c>
      <c r="C31">
        <v>3712</v>
      </c>
      <c r="D31">
        <v>2</v>
      </c>
      <c r="E31">
        <v>0</v>
      </c>
      <c r="F31">
        <v>0</v>
      </c>
      <c r="G31" s="2"/>
      <c r="H31" s="2">
        <f t="shared" si="23"/>
        <v>4998</v>
      </c>
      <c r="J31" s="9">
        <v>1989</v>
      </c>
      <c r="K31" s="2">
        <f t="shared" si="24"/>
        <v>1284</v>
      </c>
      <c r="L31" s="2">
        <f t="shared" si="24"/>
        <v>3712</v>
      </c>
      <c r="M31" s="2">
        <f t="shared" si="18"/>
        <v>2</v>
      </c>
      <c r="N31" s="2">
        <f t="shared" si="25"/>
        <v>4998</v>
      </c>
      <c r="P31" s="9">
        <f t="shared" si="19"/>
        <v>1989</v>
      </c>
      <c r="Q31" s="2">
        <f t="shared" si="27"/>
        <v>25.690276110444177</v>
      </c>
      <c r="R31" s="2">
        <f t="shared" si="28"/>
        <v>74.26970788315326</v>
      </c>
      <c r="S31" s="1">
        <f t="shared" si="28"/>
        <v>0.040016006402561026</v>
      </c>
      <c r="T31" s="1">
        <f t="shared" si="28"/>
        <v>0</v>
      </c>
      <c r="U31" s="1">
        <f t="shared" si="28"/>
        <v>0</v>
      </c>
      <c r="V31" s="1">
        <f t="shared" si="28"/>
        <v>0</v>
      </c>
      <c r="W31" s="2">
        <f t="shared" si="28"/>
        <v>100</v>
      </c>
      <c r="Z31" s="9">
        <v>1989</v>
      </c>
      <c r="AA31" s="2">
        <f t="shared" si="26"/>
        <v>3308264</v>
      </c>
      <c r="AB31" s="2">
        <f t="shared" si="26"/>
        <v>1156742</v>
      </c>
      <c r="AC31" s="1">
        <f t="shared" si="26"/>
        <v>11776</v>
      </c>
      <c r="AD31" s="1">
        <f t="shared" si="26"/>
        <v>130941</v>
      </c>
      <c r="AE31" s="1">
        <f t="shared" si="26"/>
        <v>119580</v>
      </c>
      <c r="AF31" s="1"/>
      <c r="AG31" s="2">
        <f t="shared" si="21"/>
        <v>4727303</v>
      </c>
      <c r="AJ31" s="9">
        <v>1989</v>
      </c>
      <c r="AK31" s="1">
        <f t="shared" si="29"/>
        <v>38.81189651128205</v>
      </c>
      <c r="AL31" s="1">
        <f t="shared" si="30"/>
        <v>320.90129000243786</v>
      </c>
      <c r="AM31" s="1">
        <f t="shared" si="31"/>
        <v>16.983695652173914</v>
      </c>
      <c r="AN31" s="1">
        <f t="shared" si="32"/>
        <v>0</v>
      </c>
      <c r="AO31" s="1">
        <f t="shared" si="33"/>
        <v>0</v>
      </c>
      <c r="AP31" s="1"/>
      <c r="AQ31" s="1">
        <f t="shared" si="34"/>
        <v>105.72624602230911</v>
      </c>
      <c r="AR31" s="1">
        <f t="shared" si="35"/>
        <v>0.7624944242595226</v>
      </c>
    </row>
    <row r="32" spans="1:44" ht="12.75">
      <c r="A32" s="9">
        <v>1990</v>
      </c>
      <c r="B32">
        <v>1216</v>
      </c>
      <c r="C32">
        <v>3812</v>
      </c>
      <c r="D32">
        <v>4</v>
      </c>
      <c r="E32">
        <v>0</v>
      </c>
      <c r="F32">
        <v>0</v>
      </c>
      <c r="G32" s="2"/>
      <c r="H32" s="2">
        <f t="shared" si="23"/>
        <v>5032</v>
      </c>
      <c r="J32" s="9">
        <v>1990</v>
      </c>
      <c r="K32" s="2">
        <f t="shared" si="24"/>
        <v>1216</v>
      </c>
      <c r="L32" s="2">
        <f t="shared" si="24"/>
        <v>3812</v>
      </c>
      <c r="M32" s="2">
        <f t="shared" si="18"/>
        <v>4</v>
      </c>
      <c r="N32" s="2">
        <f t="shared" si="25"/>
        <v>5032</v>
      </c>
      <c r="P32" s="9">
        <f t="shared" si="19"/>
        <v>1990</v>
      </c>
      <c r="Q32" s="2">
        <f t="shared" si="27"/>
        <v>24.165341812400637</v>
      </c>
      <c r="R32" s="2">
        <f t="shared" si="28"/>
        <v>75.75516693163752</v>
      </c>
      <c r="S32" s="1">
        <f t="shared" si="28"/>
        <v>0.0794912559618442</v>
      </c>
      <c r="T32" s="1">
        <f t="shared" si="28"/>
        <v>0</v>
      </c>
      <c r="U32" s="1">
        <f t="shared" si="28"/>
        <v>0</v>
      </c>
      <c r="V32" s="1">
        <f t="shared" si="28"/>
        <v>0</v>
      </c>
      <c r="W32" s="2">
        <f t="shared" si="28"/>
        <v>100</v>
      </c>
      <c r="Z32" s="9">
        <v>1990</v>
      </c>
      <c r="AA32" s="2">
        <f t="shared" si="26"/>
        <v>3335830</v>
      </c>
      <c r="AB32" s="2">
        <f t="shared" si="26"/>
        <v>1184174</v>
      </c>
      <c r="AC32" s="1">
        <f t="shared" si="26"/>
        <v>12213</v>
      </c>
      <c r="AD32" s="1">
        <f t="shared" si="26"/>
        <v>138884</v>
      </c>
      <c r="AE32" s="1">
        <f t="shared" si="26"/>
        <v>126330</v>
      </c>
      <c r="AF32" s="1"/>
      <c r="AG32" s="2">
        <f t="shared" si="21"/>
        <v>4797431</v>
      </c>
      <c r="AJ32" s="9">
        <v>1990</v>
      </c>
      <c r="AK32" s="1">
        <f t="shared" si="29"/>
        <v>36.45269692999943</v>
      </c>
      <c r="AL32" s="1">
        <f t="shared" si="30"/>
        <v>321.9121514236928</v>
      </c>
      <c r="AM32" s="1">
        <f t="shared" si="31"/>
        <v>32.75198558912634</v>
      </c>
      <c r="AN32" s="1">
        <f t="shared" si="32"/>
        <v>0</v>
      </c>
      <c r="AO32" s="1">
        <f t="shared" si="33"/>
        <v>0</v>
      </c>
      <c r="AP32" s="1"/>
      <c r="AQ32" s="1">
        <f t="shared" si="34"/>
        <v>104.88947105231946</v>
      </c>
      <c r="AR32" s="1">
        <f t="shared" si="35"/>
        <v>1.4418207312193838</v>
      </c>
    </row>
    <row r="33" spans="1:44" ht="12.75">
      <c r="A33" s="9">
        <v>1991</v>
      </c>
      <c r="B33">
        <v>1206</v>
      </c>
      <c r="C33">
        <v>3815</v>
      </c>
      <c r="D33">
        <v>2</v>
      </c>
      <c r="E33">
        <v>0</v>
      </c>
      <c r="F33">
        <v>0</v>
      </c>
      <c r="G33" s="2"/>
      <c r="H33" s="2">
        <f t="shared" si="23"/>
        <v>5023</v>
      </c>
      <c r="J33" s="9">
        <v>1991</v>
      </c>
      <c r="K33" s="2">
        <f t="shared" si="24"/>
        <v>1206</v>
      </c>
      <c r="L33" s="2">
        <f t="shared" si="24"/>
        <v>3815</v>
      </c>
      <c r="M33" s="2">
        <f t="shared" si="18"/>
        <v>2</v>
      </c>
      <c r="N33" s="2">
        <f t="shared" si="25"/>
        <v>5023</v>
      </c>
      <c r="P33" s="9">
        <f t="shared" si="19"/>
        <v>1991</v>
      </c>
      <c r="Q33" s="2">
        <f t="shared" si="27"/>
        <v>24.009556042205855</v>
      </c>
      <c r="R33" s="2">
        <f t="shared" si="28"/>
        <v>75.95062711526977</v>
      </c>
      <c r="S33" s="1">
        <f t="shared" si="28"/>
        <v>0.039816842524387816</v>
      </c>
      <c r="T33" s="1">
        <f t="shared" si="28"/>
        <v>0</v>
      </c>
      <c r="U33" s="1">
        <f t="shared" si="28"/>
        <v>0</v>
      </c>
      <c r="V33" s="1">
        <f t="shared" si="28"/>
        <v>0</v>
      </c>
      <c r="W33" s="2">
        <f t="shared" si="28"/>
        <v>100</v>
      </c>
      <c r="Z33" s="9">
        <v>1991</v>
      </c>
      <c r="AA33" s="2">
        <f t="shared" si="26"/>
        <v>3349785</v>
      </c>
      <c r="AB33" s="2">
        <f t="shared" si="26"/>
        <v>1213722</v>
      </c>
      <c r="AC33" s="1">
        <f t="shared" si="26"/>
        <v>12445</v>
      </c>
      <c r="AD33" s="1">
        <f t="shared" si="26"/>
        <v>146477</v>
      </c>
      <c r="AE33" s="1">
        <f t="shared" si="26"/>
        <v>133747</v>
      </c>
      <c r="AF33" s="1"/>
      <c r="AG33" s="2">
        <f t="shared" si="21"/>
        <v>4856176</v>
      </c>
      <c r="AJ33" s="9">
        <v>1991</v>
      </c>
      <c r="AK33" s="1">
        <f t="shared" si="29"/>
        <v>36.00231059605318</v>
      </c>
      <c r="AL33" s="1">
        <f t="shared" si="30"/>
        <v>314.3223901354676</v>
      </c>
      <c r="AM33" s="1">
        <f t="shared" si="31"/>
        <v>16.070711128967456</v>
      </c>
      <c r="AN33" s="1">
        <f t="shared" si="32"/>
        <v>0</v>
      </c>
      <c r="AO33" s="1">
        <f t="shared" si="33"/>
        <v>0</v>
      </c>
      <c r="AP33" s="1"/>
      <c r="AQ33" s="1">
        <f t="shared" si="34"/>
        <v>103.43529559060462</v>
      </c>
      <c r="AR33" s="1">
        <f t="shared" si="35"/>
        <v>0.68336585015837</v>
      </c>
    </row>
    <row r="34" spans="1:44" ht="12.75">
      <c r="A34" s="9">
        <v>1992</v>
      </c>
      <c r="B34">
        <v>1215</v>
      </c>
      <c r="C34">
        <v>4012</v>
      </c>
      <c r="D34">
        <v>2</v>
      </c>
      <c r="E34">
        <v>0</v>
      </c>
      <c r="F34">
        <v>0</v>
      </c>
      <c r="G34" s="2"/>
      <c r="H34" s="2">
        <f t="shared" si="23"/>
        <v>5229</v>
      </c>
      <c r="J34" s="9">
        <v>1992</v>
      </c>
      <c r="K34" s="2">
        <f t="shared" si="24"/>
        <v>1215</v>
      </c>
      <c r="L34" s="2">
        <f t="shared" si="24"/>
        <v>4012</v>
      </c>
      <c r="M34" s="2">
        <f t="shared" si="18"/>
        <v>2</v>
      </c>
      <c r="N34" s="2">
        <f t="shared" si="25"/>
        <v>5229</v>
      </c>
      <c r="P34" s="9">
        <f t="shared" si="19"/>
        <v>1992</v>
      </c>
      <c r="Q34" s="2">
        <f t="shared" si="27"/>
        <v>23.23580034423408</v>
      </c>
      <c r="R34" s="2">
        <f t="shared" si="28"/>
        <v>76.72595142474661</v>
      </c>
      <c r="S34" s="1">
        <f t="shared" si="28"/>
        <v>0.038248231019315355</v>
      </c>
      <c r="T34" s="1">
        <f t="shared" si="28"/>
        <v>0</v>
      </c>
      <c r="U34" s="1">
        <f t="shared" si="28"/>
        <v>0</v>
      </c>
      <c r="V34" s="1">
        <f t="shared" si="28"/>
        <v>0</v>
      </c>
      <c r="W34" s="2">
        <f t="shared" si="28"/>
        <v>100</v>
      </c>
      <c r="Z34" s="9">
        <v>1992</v>
      </c>
      <c r="AA34" s="2">
        <f t="shared" si="26"/>
        <v>3357799</v>
      </c>
      <c r="AB34" s="2">
        <f t="shared" si="26"/>
        <v>1239666</v>
      </c>
      <c r="AC34" s="1">
        <f t="shared" si="26"/>
        <v>12522</v>
      </c>
      <c r="AD34" s="1">
        <f t="shared" si="26"/>
        <v>152853</v>
      </c>
      <c r="AE34" s="1">
        <f t="shared" si="26"/>
        <v>139705</v>
      </c>
      <c r="AF34" s="1"/>
      <c r="AG34" s="2">
        <f t="shared" si="21"/>
        <v>4902545</v>
      </c>
      <c r="AJ34" s="9">
        <v>1992</v>
      </c>
      <c r="AK34" s="1">
        <f t="shared" si="29"/>
        <v>36.184417232836154</v>
      </c>
      <c r="AL34" s="1">
        <f t="shared" si="30"/>
        <v>323.635559900812</v>
      </c>
      <c r="AM34" s="1">
        <f t="shared" si="31"/>
        <v>15.971889474524836</v>
      </c>
      <c r="AN34" s="1">
        <f t="shared" si="32"/>
        <v>0</v>
      </c>
      <c r="AO34" s="1">
        <f t="shared" si="33"/>
        <v>0</v>
      </c>
      <c r="AP34" s="1"/>
      <c r="AQ34" s="1">
        <f t="shared" si="34"/>
        <v>106.65888839368125</v>
      </c>
      <c r="AR34" s="1">
        <f t="shared" si="35"/>
        <v>0.6555657532450505</v>
      </c>
    </row>
    <row r="35" spans="1:44" ht="12.75">
      <c r="A35" s="9">
        <v>1993</v>
      </c>
      <c r="B35">
        <v>1228</v>
      </c>
      <c r="C35">
        <v>3952</v>
      </c>
      <c r="D35">
        <v>0</v>
      </c>
      <c r="E35">
        <v>0</v>
      </c>
      <c r="F35">
        <v>0</v>
      </c>
      <c r="G35" s="2"/>
      <c r="H35" s="2">
        <f t="shared" si="23"/>
        <v>5180</v>
      </c>
      <c r="J35" s="9">
        <v>1993</v>
      </c>
      <c r="K35" s="2">
        <f t="shared" si="24"/>
        <v>1228</v>
      </c>
      <c r="L35" s="2">
        <f t="shared" si="24"/>
        <v>3952</v>
      </c>
      <c r="M35" s="2">
        <f t="shared" si="18"/>
        <v>0</v>
      </c>
      <c r="N35" s="2">
        <f t="shared" si="25"/>
        <v>5180</v>
      </c>
      <c r="P35" s="9">
        <f t="shared" si="19"/>
        <v>1993</v>
      </c>
      <c r="Q35" s="2">
        <f t="shared" si="27"/>
        <v>23.706563706563706</v>
      </c>
      <c r="R35" s="2">
        <f t="shared" si="28"/>
        <v>76.29343629343629</v>
      </c>
      <c r="S35" s="1">
        <f t="shared" si="28"/>
        <v>0</v>
      </c>
      <c r="T35" s="1">
        <f t="shared" si="28"/>
        <v>0</v>
      </c>
      <c r="U35" s="1">
        <f t="shared" si="28"/>
        <v>0</v>
      </c>
      <c r="V35" s="1">
        <f t="shared" si="28"/>
        <v>0</v>
      </c>
      <c r="W35" s="2">
        <f t="shared" si="28"/>
        <v>100</v>
      </c>
      <c r="Z35" s="9">
        <v>1993</v>
      </c>
      <c r="AA35" s="2">
        <f t="shared" si="26"/>
        <v>3353714</v>
      </c>
      <c r="AB35" s="2">
        <f t="shared" si="26"/>
        <v>1266979</v>
      </c>
      <c r="AC35" s="1">
        <f t="shared" si="26"/>
        <v>12756</v>
      </c>
      <c r="AD35" s="1">
        <f t="shared" si="26"/>
        <v>161424</v>
      </c>
      <c r="AE35" s="1">
        <f t="shared" si="26"/>
        <v>147631</v>
      </c>
      <c r="AF35" s="1"/>
      <c r="AG35" s="2">
        <f t="shared" si="21"/>
        <v>4942504</v>
      </c>
      <c r="AJ35" s="9">
        <v>1993</v>
      </c>
      <c r="AK35" s="1">
        <f t="shared" si="29"/>
        <v>36.616121708648976</v>
      </c>
      <c r="AL35" s="1">
        <f t="shared" si="30"/>
        <v>311.9230863337119</v>
      </c>
      <c r="AM35" s="1">
        <f t="shared" si="31"/>
        <v>0</v>
      </c>
      <c r="AN35" s="1">
        <f t="shared" si="32"/>
        <v>0</v>
      </c>
      <c r="AO35" s="1">
        <f t="shared" si="33"/>
        <v>0</v>
      </c>
      <c r="AP35" s="1"/>
      <c r="AQ35" s="1">
        <f t="shared" si="34"/>
        <v>104.80517567613501</v>
      </c>
      <c r="AR35" s="1">
        <f t="shared" si="35"/>
        <v>0</v>
      </c>
    </row>
    <row r="36" spans="1:44" ht="12.75">
      <c r="A36" s="9">
        <v>1994</v>
      </c>
      <c r="B36">
        <v>1328</v>
      </c>
      <c r="C36">
        <v>4261</v>
      </c>
      <c r="D36">
        <v>2</v>
      </c>
      <c r="E36">
        <v>1</v>
      </c>
      <c r="F36">
        <v>0</v>
      </c>
      <c r="G36" s="2"/>
      <c r="H36" s="2">
        <f t="shared" si="23"/>
        <v>5592</v>
      </c>
      <c r="J36" s="9">
        <v>1994</v>
      </c>
      <c r="K36" s="2">
        <f t="shared" si="24"/>
        <v>1328</v>
      </c>
      <c r="L36" s="2">
        <f t="shared" si="24"/>
        <v>4261</v>
      </c>
      <c r="M36" s="2">
        <f t="shared" si="18"/>
        <v>3</v>
      </c>
      <c r="N36" s="2">
        <f t="shared" si="25"/>
        <v>5592</v>
      </c>
      <c r="P36" s="9">
        <f t="shared" si="19"/>
        <v>1994</v>
      </c>
      <c r="Q36" s="2">
        <f t="shared" si="27"/>
        <v>23.74821173104435</v>
      </c>
      <c r="R36" s="2">
        <f t="shared" si="28"/>
        <v>76.19814020028612</v>
      </c>
      <c r="S36" s="1">
        <f t="shared" si="28"/>
        <v>0.035765379113018594</v>
      </c>
      <c r="T36" s="1">
        <f t="shared" si="28"/>
        <v>0.017882689556509297</v>
      </c>
      <c r="U36" s="1">
        <f t="shared" si="28"/>
        <v>0</v>
      </c>
      <c r="V36" s="1">
        <f t="shared" si="28"/>
        <v>0</v>
      </c>
      <c r="W36" s="2">
        <f t="shared" si="28"/>
        <v>100</v>
      </c>
      <c r="Z36" s="9">
        <v>1994</v>
      </c>
      <c r="AA36" s="2">
        <f t="shared" si="26"/>
        <v>3353161</v>
      </c>
      <c r="AB36" s="2">
        <f t="shared" si="26"/>
        <v>1295490</v>
      </c>
      <c r="AC36" s="1">
        <f t="shared" si="26"/>
        <v>13041</v>
      </c>
      <c r="AD36" s="1">
        <f t="shared" si="26"/>
        <v>168738</v>
      </c>
      <c r="AE36" s="1">
        <f t="shared" si="26"/>
        <v>154981</v>
      </c>
      <c r="AF36" s="1"/>
      <c r="AG36" s="2">
        <f t="shared" si="21"/>
        <v>4985411</v>
      </c>
      <c r="AJ36" s="9">
        <v>1994</v>
      </c>
      <c r="AK36" s="1">
        <f t="shared" si="29"/>
        <v>39.60442102243227</v>
      </c>
      <c r="AL36" s="1">
        <f t="shared" si="30"/>
        <v>328.91029649013115</v>
      </c>
      <c r="AM36" s="1">
        <f t="shared" si="31"/>
        <v>15.33624722030519</v>
      </c>
      <c r="AN36" s="1">
        <f t="shared" si="32"/>
        <v>0.5926347355071175</v>
      </c>
      <c r="AO36" s="1">
        <f t="shared" si="33"/>
        <v>0</v>
      </c>
      <c r="AP36" s="1"/>
      <c r="AQ36" s="1">
        <f t="shared" si="34"/>
        <v>112.16728169452828</v>
      </c>
      <c r="AR36" s="1">
        <f t="shared" si="35"/>
        <v>0.8908421427723007</v>
      </c>
    </row>
    <row r="37" spans="1:44" ht="12.75">
      <c r="A37" s="9">
        <v>1995</v>
      </c>
      <c r="B37">
        <v>1329</v>
      </c>
      <c r="C37">
        <v>4657</v>
      </c>
      <c r="D37">
        <v>0</v>
      </c>
      <c r="E37">
        <v>1</v>
      </c>
      <c r="F37">
        <v>0</v>
      </c>
      <c r="G37" s="2"/>
      <c r="H37" s="2">
        <f t="shared" si="23"/>
        <v>5987</v>
      </c>
      <c r="J37" s="9">
        <v>1995</v>
      </c>
      <c r="K37" s="2">
        <f t="shared" si="24"/>
        <v>1329</v>
      </c>
      <c r="L37" s="2">
        <f t="shared" si="24"/>
        <v>4657</v>
      </c>
      <c r="M37" s="2">
        <f t="shared" si="18"/>
        <v>1</v>
      </c>
      <c r="N37" s="2">
        <f t="shared" si="25"/>
        <v>5987</v>
      </c>
      <c r="P37" s="9">
        <f t="shared" si="19"/>
        <v>1995</v>
      </c>
      <c r="Q37" s="2">
        <f t="shared" si="27"/>
        <v>22.19809587439452</v>
      </c>
      <c r="R37" s="2">
        <f t="shared" si="28"/>
        <v>77.78520126941707</v>
      </c>
      <c r="S37" s="1">
        <f t="shared" si="28"/>
        <v>0</v>
      </c>
      <c r="T37" s="1">
        <f t="shared" si="28"/>
        <v>0.016702856188408218</v>
      </c>
      <c r="U37" s="1">
        <f t="shared" si="28"/>
        <v>0</v>
      </c>
      <c r="V37" s="1">
        <f t="shared" si="28"/>
        <v>0</v>
      </c>
      <c r="W37" s="2">
        <f t="shared" si="28"/>
        <v>100</v>
      </c>
      <c r="Z37" s="9">
        <v>1995</v>
      </c>
      <c r="AA37" s="2">
        <f t="shared" si="26"/>
        <v>3350447</v>
      </c>
      <c r="AB37" s="2">
        <f t="shared" si="26"/>
        <v>1323399</v>
      </c>
      <c r="AC37" s="1">
        <f t="shared" si="26"/>
        <v>13272</v>
      </c>
      <c r="AD37" s="1">
        <f t="shared" si="26"/>
        <v>174578</v>
      </c>
      <c r="AE37" s="1">
        <f t="shared" si="26"/>
        <v>161954</v>
      </c>
      <c r="AF37" s="1"/>
      <c r="AG37" s="2">
        <f t="shared" si="21"/>
        <v>5023650</v>
      </c>
      <c r="AJ37" s="9">
        <v>1995</v>
      </c>
      <c r="AK37" s="1">
        <f t="shared" si="29"/>
        <v>39.666348997611365</v>
      </c>
      <c r="AL37" s="1">
        <f t="shared" si="30"/>
        <v>351.89689579635467</v>
      </c>
      <c r="AM37" s="1">
        <f t="shared" si="31"/>
        <v>0</v>
      </c>
      <c r="AN37" s="1">
        <f t="shared" si="32"/>
        <v>0.5728098614945755</v>
      </c>
      <c r="AO37" s="1">
        <f t="shared" si="33"/>
        <v>0</v>
      </c>
      <c r="AP37" s="1"/>
      <c r="AQ37" s="1">
        <f t="shared" si="34"/>
        <v>119.17629611935546</v>
      </c>
      <c r="AR37" s="1">
        <f t="shared" si="35"/>
        <v>0.28587437536448984</v>
      </c>
    </row>
    <row r="38" spans="1:44" ht="12.75">
      <c r="A38" s="9">
        <v>1996</v>
      </c>
      <c r="B38">
        <v>1458</v>
      </c>
      <c r="C38">
        <v>4952</v>
      </c>
      <c r="D38">
        <v>1</v>
      </c>
      <c r="E38">
        <v>2</v>
      </c>
      <c r="F38">
        <v>0</v>
      </c>
      <c r="G38" s="2"/>
      <c r="H38" s="2">
        <f t="shared" si="23"/>
        <v>6413</v>
      </c>
      <c r="J38" s="9">
        <v>1996</v>
      </c>
      <c r="K38" s="2">
        <f t="shared" si="24"/>
        <v>1458</v>
      </c>
      <c r="L38" s="2">
        <f t="shared" si="24"/>
        <v>4952</v>
      </c>
      <c r="M38" s="2">
        <f t="shared" si="18"/>
        <v>3</v>
      </c>
      <c r="N38" s="2">
        <f t="shared" si="25"/>
        <v>6413</v>
      </c>
      <c r="P38" s="9">
        <f t="shared" si="19"/>
        <v>1996</v>
      </c>
      <c r="Q38" s="2">
        <f t="shared" si="27"/>
        <v>22.735069390300954</v>
      </c>
      <c r="R38" s="2">
        <f t="shared" si="28"/>
        <v>77.21815063152971</v>
      </c>
      <c r="S38" s="1">
        <f t="shared" si="28"/>
        <v>0.01559332605644784</v>
      </c>
      <c r="T38" s="1">
        <f t="shared" si="28"/>
        <v>0.03118665211289568</v>
      </c>
      <c r="U38" s="1">
        <f t="shared" si="28"/>
        <v>0</v>
      </c>
      <c r="V38" s="1">
        <f t="shared" si="28"/>
        <v>0</v>
      </c>
      <c r="W38" s="2">
        <f t="shared" si="28"/>
        <v>100</v>
      </c>
      <c r="Z38" s="9">
        <v>1996</v>
      </c>
      <c r="AA38" s="2">
        <f t="shared" si="26"/>
        <v>3341248</v>
      </c>
      <c r="AB38" s="2">
        <f t="shared" si="26"/>
        <v>1351981</v>
      </c>
      <c r="AC38" s="1">
        <f t="shared" si="26"/>
        <v>13258</v>
      </c>
      <c r="AD38" s="1">
        <f t="shared" si="26"/>
        <v>181981</v>
      </c>
      <c r="AE38" s="1">
        <f t="shared" si="26"/>
        <v>168674</v>
      </c>
      <c r="AF38" s="1"/>
      <c r="AG38" s="2">
        <f t="shared" si="21"/>
        <v>5057142</v>
      </c>
      <c r="AJ38" s="9">
        <v>1996</v>
      </c>
      <c r="AK38" s="1">
        <f t="shared" si="29"/>
        <v>43.63638975616297</v>
      </c>
      <c r="AL38" s="1">
        <f t="shared" si="30"/>
        <v>366.2773367377204</v>
      </c>
      <c r="AM38" s="1">
        <f t="shared" si="31"/>
        <v>7.54261577915221</v>
      </c>
      <c r="AN38" s="1">
        <f t="shared" si="32"/>
        <v>1.0990158313230503</v>
      </c>
      <c r="AO38" s="1">
        <f t="shared" si="33"/>
        <v>0</v>
      </c>
      <c r="AP38" s="1"/>
      <c r="AQ38" s="1">
        <f t="shared" si="34"/>
        <v>126.8107559566253</v>
      </c>
      <c r="AR38" s="1">
        <f t="shared" si="35"/>
        <v>0.8243728583480118</v>
      </c>
    </row>
    <row r="39" spans="1:44" ht="12.75">
      <c r="A39" s="9">
        <v>1997</v>
      </c>
      <c r="B39">
        <v>1780</v>
      </c>
      <c r="C39">
        <v>5823</v>
      </c>
      <c r="D39">
        <v>2</v>
      </c>
      <c r="E39">
        <v>6</v>
      </c>
      <c r="F39">
        <v>0</v>
      </c>
      <c r="G39" s="2"/>
      <c r="H39" s="2">
        <f t="shared" si="23"/>
        <v>7611</v>
      </c>
      <c r="J39" s="9">
        <v>1997</v>
      </c>
      <c r="K39" s="2">
        <f t="shared" si="24"/>
        <v>1780</v>
      </c>
      <c r="L39" s="2">
        <f t="shared" si="24"/>
        <v>5823</v>
      </c>
      <c r="M39" s="2">
        <f t="shared" si="18"/>
        <v>8</v>
      </c>
      <c r="N39" s="2">
        <f t="shared" si="25"/>
        <v>7611</v>
      </c>
      <c r="P39" s="9">
        <f t="shared" si="19"/>
        <v>1997</v>
      </c>
      <c r="Q39" s="2">
        <f t="shared" si="27"/>
        <v>23.38720273288661</v>
      </c>
      <c r="R39" s="2">
        <f t="shared" si="28"/>
        <v>76.50768624359479</v>
      </c>
      <c r="S39" s="1">
        <f t="shared" si="28"/>
        <v>0.026277755879647875</v>
      </c>
      <c r="T39" s="1">
        <f t="shared" si="28"/>
        <v>0.07883326763894363</v>
      </c>
      <c r="U39" s="1">
        <f t="shared" si="28"/>
        <v>0</v>
      </c>
      <c r="V39" s="1">
        <f t="shared" si="28"/>
        <v>0</v>
      </c>
      <c r="W39" s="2">
        <f t="shared" si="28"/>
        <v>100</v>
      </c>
      <c r="Z39" s="9">
        <v>1997</v>
      </c>
      <c r="AA39" s="2">
        <f t="shared" si="26"/>
        <v>3332863</v>
      </c>
      <c r="AB39" s="2">
        <f t="shared" si="26"/>
        <v>1377902</v>
      </c>
      <c r="AC39" s="1">
        <f t="shared" si="26"/>
        <v>13406</v>
      </c>
      <c r="AD39" s="1">
        <f t="shared" si="26"/>
        <v>190241</v>
      </c>
      <c r="AE39" s="1">
        <f t="shared" si="26"/>
        <v>178502</v>
      </c>
      <c r="AF39" s="1"/>
      <c r="AG39" s="2">
        <f t="shared" si="21"/>
        <v>5092914</v>
      </c>
      <c r="AJ39" s="9">
        <v>1997</v>
      </c>
      <c r="AK39" s="1">
        <f t="shared" si="29"/>
        <v>53.40753580330185</v>
      </c>
      <c r="AL39" s="1">
        <f t="shared" si="30"/>
        <v>422.5989947035421</v>
      </c>
      <c r="AM39" s="1">
        <f t="shared" si="31"/>
        <v>14.91869312248247</v>
      </c>
      <c r="AN39" s="1">
        <f t="shared" si="32"/>
        <v>3.153894270951057</v>
      </c>
      <c r="AO39" s="1">
        <f t="shared" si="33"/>
        <v>0</v>
      </c>
      <c r="AP39" s="1"/>
      <c r="AQ39" s="1">
        <f t="shared" si="34"/>
        <v>149.4429318853607</v>
      </c>
      <c r="AR39" s="1">
        <f t="shared" si="35"/>
        <v>2.0934242926188475</v>
      </c>
    </row>
    <row r="40" spans="1:44" ht="12.75">
      <c r="A40" s="9">
        <v>1998</v>
      </c>
      <c r="B40">
        <v>1947</v>
      </c>
      <c r="C40">
        <v>6476</v>
      </c>
      <c r="D40">
        <v>3</v>
      </c>
      <c r="E40">
        <v>2</v>
      </c>
      <c r="F40">
        <v>0</v>
      </c>
      <c r="G40" s="2"/>
      <c r="H40" s="2">
        <f t="shared" si="23"/>
        <v>8428</v>
      </c>
      <c r="J40" s="9">
        <v>1998</v>
      </c>
      <c r="K40" s="2">
        <f t="shared" si="24"/>
        <v>1947</v>
      </c>
      <c r="L40" s="2">
        <f t="shared" si="24"/>
        <v>6476</v>
      </c>
      <c r="M40" s="2">
        <f t="shared" si="18"/>
        <v>5</v>
      </c>
      <c r="N40" s="2">
        <f t="shared" si="25"/>
        <v>8428</v>
      </c>
      <c r="P40" s="9">
        <f t="shared" si="19"/>
        <v>1998</v>
      </c>
      <c r="Q40" s="2">
        <f t="shared" si="27"/>
        <v>23.1015662078785</v>
      </c>
      <c r="R40" s="2">
        <f t="shared" si="28"/>
        <v>76.83910773611771</v>
      </c>
      <c r="S40" s="1">
        <f t="shared" si="28"/>
        <v>0.03559563360227812</v>
      </c>
      <c r="T40" s="1">
        <f t="shared" si="28"/>
        <v>0.023730422401518746</v>
      </c>
      <c r="U40" s="1">
        <f t="shared" si="28"/>
        <v>0</v>
      </c>
      <c r="V40" s="1">
        <f t="shared" si="28"/>
        <v>0</v>
      </c>
      <c r="W40" s="2">
        <f t="shared" si="28"/>
        <v>100</v>
      </c>
      <c r="Z40" s="9">
        <v>1998</v>
      </c>
      <c r="AA40" s="2">
        <f t="shared" si="26"/>
        <v>3327085</v>
      </c>
      <c r="AB40" s="2">
        <f t="shared" si="26"/>
        <v>1404853</v>
      </c>
      <c r="AC40" s="1">
        <f t="shared" si="26"/>
        <v>13498</v>
      </c>
      <c r="AD40" s="1">
        <f t="shared" si="26"/>
        <v>196179</v>
      </c>
      <c r="AE40" s="1">
        <f t="shared" si="26"/>
        <v>188457</v>
      </c>
      <c r="AF40" s="1"/>
      <c r="AG40" s="2">
        <f t="shared" si="21"/>
        <v>5130072</v>
      </c>
      <c r="AJ40" s="9">
        <v>1998</v>
      </c>
      <c r="AK40" s="1">
        <f t="shared" si="29"/>
        <v>58.51969516859353</v>
      </c>
      <c r="AL40" s="1">
        <f t="shared" si="30"/>
        <v>460.9734968712029</v>
      </c>
      <c r="AM40" s="1">
        <f t="shared" si="31"/>
        <v>22.225514891094978</v>
      </c>
      <c r="AN40" s="1">
        <f t="shared" si="32"/>
        <v>1.0194771101901834</v>
      </c>
      <c r="AO40" s="1">
        <f t="shared" si="33"/>
        <v>0</v>
      </c>
      <c r="AP40" s="1"/>
      <c r="AQ40" s="1">
        <f t="shared" si="34"/>
        <v>164.28619325420775</v>
      </c>
      <c r="AR40" s="1">
        <f t="shared" si="35"/>
        <v>1.2558585802769922</v>
      </c>
    </row>
    <row r="41" spans="1:44" ht="12.75">
      <c r="A41" s="9">
        <v>1999</v>
      </c>
      <c r="B41">
        <v>1597</v>
      </c>
      <c r="C41">
        <v>5821</v>
      </c>
      <c r="D41">
        <v>1</v>
      </c>
      <c r="E41">
        <v>1</v>
      </c>
      <c r="F41">
        <v>0</v>
      </c>
      <c r="G41" s="2"/>
      <c r="H41" s="2">
        <f t="shared" si="23"/>
        <v>7420</v>
      </c>
      <c r="J41" s="9">
        <v>1999</v>
      </c>
      <c r="K41" s="2">
        <f t="shared" si="24"/>
        <v>1597</v>
      </c>
      <c r="L41" s="2">
        <f t="shared" si="24"/>
        <v>5821</v>
      </c>
      <c r="M41" s="2">
        <f t="shared" si="18"/>
        <v>2</v>
      </c>
      <c r="N41" s="2">
        <f t="shared" si="25"/>
        <v>7420</v>
      </c>
      <c r="P41" s="9">
        <f t="shared" si="19"/>
        <v>1999</v>
      </c>
      <c r="Q41" s="2">
        <f t="shared" si="27"/>
        <v>21.522911051212937</v>
      </c>
      <c r="R41" s="2">
        <f aca="true" t="shared" si="36" ref="R41:W42">(C41/$H41)*100</f>
        <v>78.45013477088949</v>
      </c>
      <c r="S41" s="1">
        <f t="shared" si="36"/>
        <v>0.013477088948787063</v>
      </c>
      <c r="T41" s="1">
        <f t="shared" si="36"/>
        <v>0.013477088948787063</v>
      </c>
      <c r="U41" s="1">
        <f t="shared" si="36"/>
        <v>0</v>
      </c>
      <c r="V41" s="1">
        <f t="shared" si="36"/>
        <v>0</v>
      </c>
      <c r="W41" s="2">
        <f t="shared" si="36"/>
        <v>100</v>
      </c>
      <c r="Z41" s="9">
        <v>1999</v>
      </c>
      <c r="AA41" s="2">
        <f t="shared" si="26"/>
        <v>3324098</v>
      </c>
      <c r="AB41" s="2">
        <f t="shared" si="26"/>
        <v>1431819</v>
      </c>
      <c r="AC41" s="1">
        <f t="shared" si="26"/>
        <v>13488</v>
      </c>
      <c r="AD41" s="1">
        <f t="shared" si="26"/>
        <v>203073</v>
      </c>
      <c r="AE41" s="1">
        <f t="shared" si="26"/>
        <v>199156</v>
      </c>
      <c r="AF41" s="1"/>
      <c r="AG41" s="2">
        <f t="shared" si="21"/>
        <v>5171634</v>
      </c>
      <c r="AJ41" s="9">
        <v>1999</v>
      </c>
      <c r="AK41" s="1">
        <f t="shared" si="29"/>
        <v>48.043108235677764</v>
      </c>
      <c r="AL41" s="1">
        <f>(C41/AB41)*100000</f>
        <v>406.5457994341464</v>
      </c>
      <c r="AM41" s="1">
        <f>(D41/AC41)*100000</f>
        <v>7.41399762752076</v>
      </c>
      <c r="AN41" s="1">
        <f>(E41/AD41)*100000</f>
        <v>0.49243375534906164</v>
      </c>
      <c r="AO41" s="1">
        <f>(F41/AE41)*100000</f>
        <v>0</v>
      </c>
      <c r="AP41" s="1"/>
      <c r="AQ41" s="1">
        <f t="shared" si="34"/>
        <v>143.4749636188485</v>
      </c>
      <c r="AR41" s="1">
        <f t="shared" si="35"/>
        <v>0.4810965151773923</v>
      </c>
    </row>
    <row r="42" spans="1:23" s="4" customFormat="1" ht="12.75">
      <c r="A42" s="13" t="s">
        <v>25</v>
      </c>
      <c r="B42" s="21">
        <f aca="true" t="shared" si="37" ref="B42:G42">SUM(B25:B41)</f>
        <v>22139</v>
      </c>
      <c r="C42" s="21">
        <f t="shared" si="37"/>
        <v>66354</v>
      </c>
      <c r="D42" s="21">
        <f t="shared" si="37"/>
        <v>25</v>
      </c>
      <c r="E42" s="21">
        <f t="shared" si="37"/>
        <v>13</v>
      </c>
      <c r="F42" s="21">
        <f t="shared" si="37"/>
        <v>0</v>
      </c>
      <c r="G42" s="21">
        <f t="shared" si="37"/>
        <v>0</v>
      </c>
      <c r="H42" s="21">
        <f t="shared" si="23"/>
        <v>88531</v>
      </c>
      <c r="J42" s="13" t="s">
        <v>25</v>
      </c>
      <c r="K42" s="21">
        <f>B42</f>
        <v>22139</v>
      </c>
      <c r="L42" s="21">
        <f>C42</f>
        <v>66354</v>
      </c>
      <c r="M42" s="21">
        <f t="shared" si="18"/>
        <v>38</v>
      </c>
      <c r="N42" s="21">
        <f>H42</f>
        <v>88531</v>
      </c>
      <c r="P42" s="13" t="str">
        <f t="shared" si="19"/>
        <v>Total</v>
      </c>
      <c r="Q42" s="21">
        <f t="shared" si="27"/>
        <v>25.007059674012496</v>
      </c>
      <c r="R42" s="21">
        <f t="shared" si="36"/>
        <v>74.95001750799155</v>
      </c>
      <c r="S42" s="23">
        <f t="shared" si="36"/>
        <v>0.028238696049971198</v>
      </c>
      <c r="T42" s="23">
        <f t="shared" si="36"/>
        <v>0.014684121945985024</v>
      </c>
      <c r="U42" s="23">
        <f t="shared" si="36"/>
        <v>0</v>
      </c>
      <c r="V42" s="23">
        <f t="shared" si="36"/>
        <v>0</v>
      </c>
      <c r="W42" s="21">
        <f t="shared" si="36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30" t="str">
        <f>CONCATENATE("Admissions Balance, All Races: ",$A$1)</f>
        <v>Admissions Balance, All Races: MARYLAND</v>
      </c>
      <c r="B45" s="30"/>
      <c r="C45" s="30"/>
      <c r="D45" s="30"/>
      <c r="E45" s="30"/>
      <c r="F45" s="30"/>
      <c r="G45" s="30"/>
      <c r="H45" s="30"/>
      <c r="J45" s="30" t="str">
        <f>CONCATENATE("Admissions Balance, BW + Balance: ",$A$1)</f>
        <v>Admissions Balance, BW + Balance: MARYLAND</v>
      </c>
      <c r="K45" s="30"/>
      <c r="L45" s="30"/>
      <c r="M45" s="30"/>
      <c r="N45" s="30"/>
      <c r="P45" s="30" t="str">
        <f>CONCATENATE("Percent of Total, Admissions Balance by Race: ",$A$1)</f>
        <v>Percent of Total, Admissions Balance by Race: MARYLAND</v>
      </c>
      <c r="Q45" s="30"/>
      <c r="R45" s="30"/>
      <c r="S45" s="30"/>
      <c r="T45" s="30"/>
      <c r="U45" s="30"/>
      <c r="V45" s="30"/>
      <c r="W45" s="30"/>
      <c r="Z45" s="30" t="str">
        <f>CONCATENATE("Total Population, By Race: ",$A$1)</f>
        <v>Total Population, By Race: MARYLAND</v>
      </c>
      <c r="AA45" s="30"/>
      <c r="AB45" s="30"/>
      <c r="AC45" s="30"/>
      <c r="AD45" s="30"/>
      <c r="AE45" s="30"/>
      <c r="AF45" s="30"/>
      <c r="AG45" s="30"/>
      <c r="AJ45" s="30" t="str">
        <f>CONCATENATE("Admissions Balance, per 100,000 By Race: ",$A$1)</f>
        <v>Admissions Balance, per 100,000 By Race: MARYLAND</v>
      </c>
      <c r="AK45" s="30"/>
      <c r="AL45" s="30"/>
      <c r="AM45" s="30"/>
      <c r="AN45" s="30"/>
      <c r="AO45" s="30"/>
      <c r="AP45" s="30"/>
      <c r="AQ45" s="30"/>
      <c r="AR45" s="30"/>
    </row>
    <row r="46" spans="1:44" ht="12.75">
      <c r="A46" s="20" t="s">
        <v>37</v>
      </c>
      <c r="B46" s="19" t="s">
        <v>23</v>
      </c>
      <c r="C46" s="19" t="s">
        <v>24</v>
      </c>
      <c r="D46" s="19" t="s">
        <v>40</v>
      </c>
      <c r="E46" s="19" t="s">
        <v>41</v>
      </c>
      <c r="F46" s="19" t="s">
        <v>38</v>
      </c>
      <c r="G46" s="19" t="s">
        <v>39</v>
      </c>
      <c r="H46" s="19" t="s">
        <v>25</v>
      </c>
      <c r="J46" s="20" t="s">
        <v>37</v>
      </c>
      <c r="K46" s="19" t="s">
        <v>23</v>
      </c>
      <c r="L46" s="19" t="s">
        <v>24</v>
      </c>
      <c r="M46" s="19" t="s">
        <v>42</v>
      </c>
      <c r="N46" s="19" t="s">
        <v>25</v>
      </c>
      <c r="P46" s="20" t="str">
        <f aca="true" t="shared" si="38" ref="P46:W46">A46</f>
        <v>Year</v>
      </c>
      <c r="Q46" s="19" t="str">
        <f t="shared" si="38"/>
        <v>White, NH</v>
      </c>
      <c r="R46" s="19" t="str">
        <f t="shared" si="38"/>
        <v>Black, NH</v>
      </c>
      <c r="S46" s="19" t="str">
        <f t="shared" si="38"/>
        <v>Amerind, NH</v>
      </c>
      <c r="T46" s="19" t="str">
        <f t="shared" si="38"/>
        <v>Asian/PI, NH</v>
      </c>
      <c r="U46" s="19" t="str">
        <f t="shared" si="38"/>
        <v>Hisp, All</v>
      </c>
      <c r="V46" s="19" t="str">
        <f t="shared" si="38"/>
        <v>Race/Hisp NK</v>
      </c>
      <c r="W46" s="19" t="str">
        <f t="shared" si="38"/>
        <v>Total</v>
      </c>
      <c r="Z46" s="20" t="s">
        <v>37</v>
      </c>
      <c r="AA46" s="19" t="s">
        <v>23</v>
      </c>
      <c r="AB46" s="19" t="s">
        <v>24</v>
      </c>
      <c r="AC46" s="19" t="s">
        <v>40</v>
      </c>
      <c r="AD46" s="19" t="s">
        <v>41</v>
      </c>
      <c r="AE46" s="19" t="s">
        <v>38</v>
      </c>
      <c r="AF46" s="19" t="s">
        <v>39</v>
      </c>
      <c r="AG46" s="19" t="s">
        <v>25</v>
      </c>
      <c r="AJ46" s="20" t="s">
        <v>37</v>
      </c>
      <c r="AK46" s="19" t="s">
        <v>23</v>
      </c>
      <c r="AL46" s="19" t="s">
        <v>24</v>
      </c>
      <c r="AM46" s="19" t="s">
        <v>40</v>
      </c>
      <c r="AN46" s="19" t="s">
        <v>41</v>
      </c>
      <c r="AO46" s="19" t="s">
        <v>38</v>
      </c>
      <c r="AP46" s="19" t="s">
        <v>39</v>
      </c>
      <c r="AQ46" s="19" t="s">
        <v>25</v>
      </c>
      <c r="AR46" s="19" t="s">
        <v>42</v>
      </c>
    </row>
    <row r="47" spans="1:44" ht="12.75">
      <c r="A47" s="9">
        <v>1983</v>
      </c>
      <c r="B47" s="2">
        <f aca="true" t="shared" si="39" ref="B47:H56">B4-B25</f>
        <v>241</v>
      </c>
      <c r="C47" s="2">
        <f t="shared" si="39"/>
        <v>490</v>
      </c>
      <c r="D47">
        <f t="shared" si="39"/>
        <v>0</v>
      </c>
      <c r="E47">
        <f t="shared" si="39"/>
        <v>0</v>
      </c>
      <c r="F47">
        <f t="shared" si="39"/>
        <v>0</v>
      </c>
      <c r="G47" s="2"/>
      <c r="H47" s="2">
        <f t="shared" si="39"/>
        <v>731</v>
      </c>
      <c r="J47" s="9">
        <v>1983</v>
      </c>
      <c r="K47" s="2">
        <f aca="true" t="shared" si="40" ref="K47:N64">K4-K25</f>
        <v>241</v>
      </c>
      <c r="L47" s="2">
        <f t="shared" si="40"/>
        <v>490</v>
      </c>
      <c r="M47" s="2">
        <f t="shared" si="40"/>
        <v>0</v>
      </c>
      <c r="N47" s="2">
        <f t="shared" si="40"/>
        <v>731</v>
      </c>
      <c r="P47" s="9">
        <f>A47</f>
        <v>1983</v>
      </c>
      <c r="Q47" s="2">
        <f aca="true" t="shared" si="41" ref="Q47:W50">(B47/$H47)*100</f>
        <v>32.968536251709985</v>
      </c>
      <c r="R47" s="2">
        <f t="shared" si="41"/>
        <v>67.03146374829001</v>
      </c>
      <c r="S47" s="1">
        <f t="shared" si="41"/>
        <v>0</v>
      </c>
      <c r="T47" s="1">
        <f t="shared" si="41"/>
        <v>0</v>
      </c>
      <c r="U47" s="1">
        <f t="shared" si="41"/>
        <v>0</v>
      </c>
      <c r="V47" s="1">
        <f t="shared" si="41"/>
        <v>0</v>
      </c>
      <c r="W47" s="2">
        <f t="shared" si="41"/>
        <v>100</v>
      </c>
      <c r="Z47" s="9">
        <v>1983</v>
      </c>
      <c r="AA47" s="2">
        <f>AA25</f>
        <v>3129645</v>
      </c>
      <c r="AB47" s="2">
        <f aca="true" t="shared" si="42" ref="AB47:AG47">AB25</f>
        <v>1007651</v>
      </c>
      <c r="AC47" s="1">
        <f t="shared" si="42"/>
        <v>8785</v>
      </c>
      <c r="AD47" s="1">
        <f t="shared" si="42"/>
        <v>86977</v>
      </c>
      <c r="AE47" s="1">
        <f t="shared" si="42"/>
        <v>80267</v>
      </c>
      <c r="AF47" s="1"/>
      <c r="AG47" s="2">
        <f t="shared" si="42"/>
        <v>4313325</v>
      </c>
      <c r="AJ47" s="9">
        <v>1983</v>
      </c>
      <c r="AK47" s="1">
        <f aca="true" t="shared" si="43" ref="AK47:AO50">(B47/AA47)*100000</f>
        <v>7.700553896687963</v>
      </c>
      <c r="AL47" s="1">
        <f t="shared" si="43"/>
        <v>48.62794757311807</v>
      </c>
      <c r="AM47" s="1">
        <f t="shared" si="43"/>
        <v>0</v>
      </c>
      <c r="AN47" s="1">
        <f t="shared" si="43"/>
        <v>0</v>
      </c>
      <c r="AO47" s="1">
        <f t="shared" si="43"/>
        <v>0</v>
      </c>
      <c r="AP47" s="1"/>
      <c r="AQ47" s="1">
        <f>(H47/AG47)*100000</f>
        <v>16.947482510592177</v>
      </c>
      <c r="AR47" s="1">
        <f>(SUM(D47:F47)/SUM(AC47:AE47))*100000</f>
        <v>0</v>
      </c>
    </row>
    <row r="48" spans="1:44" ht="12.75">
      <c r="A48" s="9">
        <v>1984</v>
      </c>
      <c r="B48" s="2">
        <f t="shared" si="39"/>
        <v>264</v>
      </c>
      <c r="C48" s="2">
        <f t="shared" si="39"/>
        <v>541</v>
      </c>
      <c r="D48">
        <f t="shared" si="39"/>
        <v>1</v>
      </c>
      <c r="E48">
        <f t="shared" si="39"/>
        <v>0</v>
      </c>
      <c r="F48">
        <f t="shared" si="39"/>
        <v>0</v>
      </c>
      <c r="G48" s="2"/>
      <c r="H48" s="2">
        <f t="shared" si="39"/>
        <v>806</v>
      </c>
      <c r="J48" s="9">
        <v>1984</v>
      </c>
      <c r="K48" s="2">
        <f t="shared" si="40"/>
        <v>264</v>
      </c>
      <c r="L48" s="2">
        <f t="shared" si="40"/>
        <v>541</v>
      </c>
      <c r="M48" s="2">
        <f t="shared" si="40"/>
        <v>1</v>
      </c>
      <c r="N48" s="2">
        <f t="shared" si="40"/>
        <v>806</v>
      </c>
      <c r="P48" s="9">
        <f aca="true" t="shared" si="44" ref="P48:P64">A48</f>
        <v>1984</v>
      </c>
      <c r="Q48" s="2">
        <f t="shared" si="41"/>
        <v>32.754342431761785</v>
      </c>
      <c r="R48" s="2">
        <f t="shared" si="41"/>
        <v>67.12158808933002</v>
      </c>
      <c r="S48" s="1">
        <f t="shared" si="41"/>
        <v>0.12406947890818859</v>
      </c>
      <c r="T48" s="1">
        <f t="shared" si="41"/>
        <v>0</v>
      </c>
      <c r="U48" s="1">
        <f t="shared" si="41"/>
        <v>0</v>
      </c>
      <c r="V48" s="1">
        <f t="shared" si="41"/>
        <v>0</v>
      </c>
      <c r="W48" s="2">
        <f t="shared" si="41"/>
        <v>100</v>
      </c>
      <c r="Z48" s="9">
        <v>1984</v>
      </c>
      <c r="AA48" s="2">
        <f aca="true" t="shared" si="45" ref="AA48:AG63">AA26</f>
        <v>3147403</v>
      </c>
      <c r="AB48" s="2">
        <f t="shared" si="45"/>
        <v>1029041</v>
      </c>
      <c r="AC48" s="1">
        <f t="shared" si="45"/>
        <v>9227</v>
      </c>
      <c r="AD48" s="1">
        <f t="shared" si="45"/>
        <v>93506</v>
      </c>
      <c r="AE48" s="1">
        <f t="shared" si="45"/>
        <v>86072</v>
      </c>
      <c r="AF48" s="1"/>
      <c r="AG48" s="2">
        <f t="shared" si="45"/>
        <v>4365249</v>
      </c>
      <c r="AJ48" s="9">
        <v>1984</v>
      </c>
      <c r="AK48" s="1">
        <f t="shared" si="43"/>
        <v>8.387867711888182</v>
      </c>
      <c r="AL48" s="1">
        <f t="shared" si="43"/>
        <v>52.57322108642901</v>
      </c>
      <c r="AM48" s="1">
        <f t="shared" si="43"/>
        <v>10.837758751490192</v>
      </c>
      <c r="AN48" s="1">
        <f t="shared" si="43"/>
        <v>0</v>
      </c>
      <c r="AO48" s="1">
        <f t="shared" si="43"/>
        <v>0</v>
      </c>
      <c r="AP48" s="1"/>
      <c r="AQ48" s="1">
        <f>(H48/AG48)*100000</f>
        <v>18.464009727738325</v>
      </c>
      <c r="AR48" s="1">
        <f>(SUM(D48:F48)/SUM(AC48:AE48))*100000</f>
        <v>0.5296469902809777</v>
      </c>
    </row>
    <row r="49" spans="1:44" ht="12.75">
      <c r="A49" s="9">
        <v>1985</v>
      </c>
      <c r="B49" s="2">
        <f t="shared" si="39"/>
        <v>174</v>
      </c>
      <c r="C49" s="2">
        <f t="shared" si="39"/>
        <v>409</v>
      </c>
      <c r="D49">
        <f t="shared" si="39"/>
        <v>1</v>
      </c>
      <c r="E49">
        <f t="shared" si="39"/>
        <v>0</v>
      </c>
      <c r="F49">
        <f t="shared" si="39"/>
        <v>0</v>
      </c>
      <c r="G49" s="2"/>
      <c r="H49" s="2">
        <f t="shared" si="39"/>
        <v>584</v>
      </c>
      <c r="J49" s="9">
        <v>1985</v>
      </c>
      <c r="K49" s="2">
        <f t="shared" si="40"/>
        <v>174</v>
      </c>
      <c r="L49" s="2">
        <f t="shared" si="40"/>
        <v>409</v>
      </c>
      <c r="M49" s="2">
        <f t="shared" si="40"/>
        <v>1</v>
      </c>
      <c r="N49" s="2">
        <f t="shared" si="40"/>
        <v>584</v>
      </c>
      <c r="O49" s="2"/>
      <c r="P49" s="9">
        <f t="shared" si="44"/>
        <v>1985</v>
      </c>
      <c r="Q49" s="2">
        <f t="shared" si="41"/>
        <v>29.794520547945208</v>
      </c>
      <c r="R49" s="2">
        <f t="shared" si="41"/>
        <v>70.03424657534246</v>
      </c>
      <c r="S49" s="1">
        <f t="shared" si="41"/>
        <v>0.17123287671232876</v>
      </c>
      <c r="T49" s="1">
        <f t="shared" si="41"/>
        <v>0</v>
      </c>
      <c r="U49" s="1">
        <f t="shared" si="41"/>
        <v>0</v>
      </c>
      <c r="V49" s="1">
        <f t="shared" si="41"/>
        <v>0</v>
      </c>
      <c r="W49" s="2">
        <f t="shared" si="41"/>
        <v>100</v>
      </c>
      <c r="Z49" s="9">
        <v>1985</v>
      </c>
      <c r="AA49" s="2">
        <f t="shared" si="45"/>
        <v>3163669</v>
      </c>
      <c r="AB49" s="2">
        <f t="shared" si="45"/>
        <v>1047989</v>
      </c>
      <c r="AC49" s="1">
        <f t="shared" si="45"/>
        <v>9650</v>
      </c>
      <c r="AD49" s="1">
        <f t="shared" si="45"/>
        <v>100087</v>
      </c>
      <c r="AE49" s="1">
        <f t="shared" si="45"/>
        <v>91690</v>
      </c>
      <c r="AF49" s="1"/>
      <c r="AG49" s="2">
        <f t="shared" si="45"/>
        <v>4413085</v>
      </c>
      <c r="AJ49" s="9">
        <v>1985</v>
      </c>
      <c r="AK49" s="1">
        <f t="shared" si="43"/>
        <v>5.499943262079567</v>
      </c>
      <c r="AL49" s="1">
        <f t="shared" si="43"/>
        <v>39.02712719312893</v>
      </c>
      <c r="AM49" s="1">
        <f t="shared" si="43"/>
        <v>10.362694300518134</v>
      </c>
      <c r="AN49" s="1">
        <f t="shared" si="43"/>
        <v>0</v>
      </c>
      <c r="AO49" s="1">
        <f t="shared" si="43"/>
        <v>0</v>
      </c>
      <c r="AP49" s="1"/>
      <c r="AQ49" s="1">
        <f>(H49/AG49)*100000</f>
        <v>13.233373025899116</v>
      </c>
      <c r="AR49" s="1">
        <f>(SUM(D49:F49)/SUM(AC49:AE49))*100000</f>
        <v>0.4964577737840508</v>
      </c>
    </row>
    <row r="50" spans="1:44" ht="12.75">
      <c r="A50" s="9">
        <v>1986</v>
      </c>
      <c r="B50" s="2">
        <f t="shared" si="39"/>
        <v>225</v>
      </c>
      <c r="C50" s="2">
        <f t="shared" si="39"/>
        <v>522</v>
      </c>
      <c r="D50">
        <f t="shared" si="39"/>
        <v>0</v>
      </c>
      <c r="E50">
        <f t="shared" si="39"/>
        <v>0</v>
      </c>
      <c r="F50">
        <f t="shared" si="39"/>
        <v>0</v>
      </c>
      <c r="G50" s="2"/>
      <c r="H50" s="2">
        <f t="shared" si="39"/>
        <v>747</v>
      </c>
      <c r="J50" s="9">
        <v>1986</v>
      </c>
      <c r="K50" s="2">
        <f t="shared" si="40"/>
        <v>225</v>
      </c>
      <c r="L50" s="2">
        <f t="shared" si="40"/>
        <v>522</v>
      </c>
      <c r="M50" s="2">
        <f t="shared" si="40"/>
        <v>0</v>
      </c>
      <c r="N50" s="2">
        <f t="shared" si="40"/>
        <v>747</v>
      </c>
      <c r="O50" s="2"/>
      <c r="P50" s="9">
        <f t="shared" si="44"/>
        <v>1986</v>
      </c>
      <c r="Q50" s="2">
        <f t="shared" si="41"/>
        <v>30.120481927710845</v>
      </c>
      <c r="R50" s="2">
        <f t="shared" si="41"/>
        <v>69.87951807228916</v>
      </c>
      <c r="S50" s="1">
        <f t="shared" si="41"/>
        <v>0</v>
      </c>
      <c r="T50" s="1">
        <f t="shared" si="41"/>
        <v>0</v>
      </c>
      <c r="U50" s="1">
        <f t="shared" si="41"/>
        <v>0</v>
      </c>
      <c r="V50" s="1">
        <f t="shared" si="41"/>
        <v>0</v>
      </c>
      <c r="W50" s="2">
        <f t="shared" si="41"/>
        <v>100</v>
      </c>
      <c r="Z50" s="9">
        <v>1986</v>
      </c>
      <c r="AA50" s="2">
        <f t="shared" si="45"/>
        <v>3198456</v>
      </c>
      <c r="AB50" s="2">
        <f t="shared" si="45"/>
        <v>1072825</v>
      </c>
      <c r="AC50" s="1">
        <f t="shared" si="45"/>
        <v>10137</v>
      </c>
      <c r="AD50" s="1">
        <f t="shared" si="45"/>
        <v>107357</v>
      </c>
      <c r="AE50" s="1">
        <f t="shared" si="45"/>
        <v>98190</v>
      </c>
      <c r="AF50" s="1"/>
      <c r="AG50" s="2">
        <f t="shared" si="45"/>
        <v>4486965</v>
      </c>
      <c r="AJ50" s="9">
        <v>1986</v>
      </c>
      <c r="AK50" s="1">
        <f t="shared" si="43"/>
        <v>7.03464421583414</v>
      </c>
      <c r="AL50" s="1">
        <f t="shared" si="43"/>
        <v>48.65658425185841</v>
      </c>
      <c r="AM50" s="1">
        <f t="shared" si="43"/>
        <v>0</v>
      </c>
      <c r="AN50" s="1">
        <f t="shared" si="43"/>
        <v>0</v>
      </c>
      <c r="AO50" s="1">
        <f t="shared" si="43"/>
        <v>0</v>
      </c>
      <c r="AP50" s="1"/>
      <c r="AQ50" s="1">
        <f>(H50/AG50)*100000</f>
        <v>16.648224356552817</v>
      </c>
      <c r="AR50" s="1">
        <f>(SUM(D50:F50)/SUM(AC50:AE50))*100000</f>
        <v>0</v>
      </c>
    </row>
    <row r="51" spans="1:44" ht="12.75">
      <c r="A51" s="9">
        <v>1987</v>
      </c>
      <c r="B51" s="2">
        <f t="shared" si="39"/>
        <v>208</v>
      </c>
      <c r="C51" s="2">
        <f t="shared" si="39"/>
        <v>514</v>
      </c>
      <c r="D51">
        <f t="shared" si="39"/>
        <v>0</v>
      </c>
      <c r="E51">
        <f t="shared" si="39"/>
        <v>0</v>
      </c>
      <c r="F51">
        <f t="shared" si="39"/>
        <v>0</v>
      </c>
      <c r="G51" s="2"/>
      <c r="H51" s="2">
        <f t="shared" si="39"/>
        <v>722</v>
      </c>
      <c r="J51" s="9">
        <v>1987</v>
      </c>
      <c r="K51" s="2">
        <f t="shared" si="40"/>
        <v>208</v>
      </c>
      <c r="L51" s="2">
        <f t="shared" si="40"/>
        <v>514</v>
      </c>
      <c r="M51" s="2">
        <f t="shared" si="40"/>
        <v>0</v>
      </c>
      <c r="N51" s="2">
        <f t="shared" si="40"/>
        <v>722</v>
      </c>
      <c r="O51" s="2"/>
      <c r="P51" s="9">
        <f t="shared" si="44"/>
        <v>1987</v>
      </c>
      <c r="Q51" s="2">
        <f aca="true" t="shared" si="46" ref="Q51:Q64">(B51/$H51)*100</f>
        <v>28.80886426592798</v>
      </c>
      <c r="R51" s="2">
        <f aca="true" t="shared" si="47" ref="R51:R64">(C51/$H51)*100</f>
        <v>71.19113573407202</v>
      </c>
      <c r="S51" s="1">
        <f aca="true" t="shared" si="48" ref="S51:S64">(D51/$H51)*100</f>
        <v>0</v>
      </c>
      <c r="T51" s="1">
        <f aca="true" t="shared" si="49" ref="T51:T64">(E51/$H51)*100</f>
        <v>0</v>
      </c>
      <c r="U51" s="1">
        <f aca="true" t="shared" si="50" ref="U51:U64">(F51/$H51)*100</f>
        <v>0</v>
      </c>
      <c r="V51" s="1">
        <f aca="true" t="shared" si="51" ref="V51:V64">(G51/$H51)*100</f>
        <v>0</v>
      </c>
      <c r="W51" s="2">
        <f aca="true" t="shared" si="52" ref="W51:W64">(H51/$H51)*100</f>
        <v>100</v>
      </c>
      <c r="Z51" s="9">
        <v>1987</v>
      </c>
      <c r="AA51" s="2">
        <f t="shared" si="45"/>
        <v>3238736</v>
      </c>
      <c r="AB51" s="2">
        <f t="shared" si="45"/>
        <v>1096172</v>
      </c>
      <c r="AC51" s="1">
        <f t="shared" si="45"/>
        <v>10693</v>
      </c>
      <c r="AD51" s="1">
        <f t="shared" si="45"/>
        <v>114863</v>
      </c>
      <c r="AE51" s="1">
        <f t="shared" si="45"/>
        <v>105123</v>
      </c>
      <c r="AF51" s="1"/>
      <c r="AG51" s="2">
        <f t="shared" si="45"/>
        <v>4565587</v>
      </c>
      <c r="AJ51" s="9">
        <v>1987</v>
      </c>
      <c r="AK51" s="1">
        <f aca="true" t="shared" si="53" ref="AK51:AK63">(B51/AA51)*100000</f>
        <v>6.422258560129631</v>
      </c>
      <c r="AL51" s="1">
        <f aca="true" t="shared" si="54" ref="AL51:AL62">(C51/AB51)*100000</f>
        <v>46.890451498487465</v>
      </c>
      <c r="AM51" s="1">
        <f aca="true" t="shared" si="55" ref="AM51:AM62">(D51/AC51)*100000</f>
        <v>0</v>
      </c>
      <c r="AN51" s="1">
        <f aca="true" t="shared" si="56" ref="AN51:AN62">(E51/AD51)*100000</f>
        <v>0</v>
      </c>
      <c r="AO51" s="1">
        <f aca="true" t="shared" si="57" ref="AO51:AO62">(F51/AE51)*100000</f>
        <v>0</v>
      </c>
      <c r="AP51" s="1"/>
      <c r="AQ51" s="1">
        <f aca="true" t="shared" si="58" ref="AQ51:AQ63">(H51/AG51)*100000</f>
        <v>15.813957767095445</v>
      </c>
      <c r="AR51" s="1">
        <f aca="true" t="shared" si="59" ref="AR51:AR63">(SUM(D51:F51)/SUM(AC51:AE51))*100000</f>
        <v>0</v>
      </c>
    </row>
    <row r="52" spans="1:44" ht="12.75">
      <c r="A52" s="9">
        <v>1988</v>
      </c>
      <c r="B52" s="2">
        <f t="shared" si="39"/>
        <v>253</v>
      </c>
      <c r="C52" s="2">
        <f t="shared" si="39"/>
        <v>685</v>
      </c>
      <c r="D52">
        <f t="shared" si="39"/>
        <v>0</v>
      </c>
      <c r="E52">
        <f t="shared" si="39"/>
        <v>0</v>
      </c>
      <c r="F52">
        <f t="shared" si="39"/>
        <v>0</v>
      </c>
      <c r="G52" s="2"/>
      <c r="H52" s="2">
        <f t="shared" si="39"/>
        <v>938</v>
      </c>
      <c r="J52" s="9">
        <v>1988</v>
      </c>
      <c r="K52" s="2">
        <f t="shared" si="40"/>
        <v>253</v>
      </c>
      <c r="L52" s="2">
        <f t="shared" si="40"/>
        <v>685</v>
      </c>
      <c r="M52" s="2">
        <f t="shared" si="40"/>
        <v>0</v>
      </c>
      <c r="N52" s="2">
        <f t="shared" si="40"/>
        <v>938</v>
      </c>
      <c r="O52" s="2"/>
      <c r="P52" s="9">
        <f t="shared" si="44"/>
        <v>1988</v>
      </c>
      <c r="Q52" s="2">
        <f t="shared" si="46"/>
        <v>26.972281449893394</v>
      </c>
      <c r="R52" s="2">
        <f t="shared" si="47"/>
        <v>73.02771855010661</v>
      </c>
      <c r="S52" s="1">
        <f t="shared" si="48"/>
        <v>0</v>
      </c>
      <c r="T52" s="1">
        <f t="shared" si="49"/>
        <v>0</v>
      </c>
      <c r="U52" s="1">
        <f t="shared" si="50"/>
        <v>0</v>
      </c>
      <c r="V52" s="1">
        <f t="shared" si="51"/>
        <v>0</v>
      </c>
      <c r="W52" s="2">
        <f t="shared" si="52"/>
        <v>100</v>
      </c>
      <c r="Z52" s="9">
        <v>1988</v>
      </c>
      <c r="AA52" s="2">
        <f t="shared" si="45"/>
        <v>3281297</v>
      </c>
      <c r="AB52" s="2">
        <f t="shared" si="45"/>
        <v>1129461</v>
      </c>
      <c r="AC52" s="1">
        <f t="shared" si="45"/>
        <v>11282</v>
      </c>
      <c r="AD52" s="1">
        <f t="shared" si="45"/>
        <v>123179</v>
      </c>
      <c r="AE52" s="1">
        <f t="shared" si="45"/>
        <v>112698</v>
      </c>
      <c r="AF52" s="1"/>
      <c r="AG52" s="2">
        <f t="shared" si="45"/>
        <v>4657917</v>
      </c>
      <c r="AJ52" s="9">
        <v>1988</v>
      </c>
      <c r="AK52" s="1">
        <f t="shared" si="53"/>
        <v>7.710365748665847</v>
      </c>
      <c r="AL52" s="1">
        <f t="shared" si="54"/>
        <v>60.648397775576136</v>
      </c>
      <c r="AM52" s="1">
        <f t="shared" si="55"/>
        <v>0</v>
      </c>
      <c r="AN52" s="1">
        <f t="shared" si="56"/>
        <v>0</v>
      </c>
      <c r="AO52" s="1">
        <f t="shared" si="57"/>
        <v>0</v>
      </c>
      <c r="AP52" s="1"/>
      <c r="AQ52" s="1">
        <f t="shared" si="58"/>
        <v>20.13775685569322</v>
      </c>
      <c r="AR52" s="1">
        <f t="shared" si="59"/>
        <v>0</v>
      </c>
    </row>
    <row r="53" spans="1:44" ht="12.75">
      <c r="A53" s="9">
        <v>1989</v>
      </c>
      <c r="B53" s="2">
        <f t="shared" si="39"/>
        <v>367</v>
      </c>
      <c r="C53" s="2">
        <f t="shared" si="39"/>
        <v>891</v>
      </c>
      <c r="D53">
        <f t="shared" si="39"/>
        <v>1</v>
      </c>
      <c r="E53">
        <f t="shared" si="39"/>
        <v>0</v>
      </c>
      <c r="F53">
        <f t="shared" si="39"/>
        <v>0</v>
      </c>
      <c r="G53" s="2"/>
      <c r="H53" s="2">
        <f t="shared" si="39"/>
        <v>1259</v>
      </c>
      <c r="J53" s="9">
        <v>1989</v>
      </c>
      <c r="K53" s="2">
        <f t="shared" si="40"/>
        <v>367</v>
      </c>
      <c r="L53" s="2">
        <f t="shared" si="40"/>
        <v>891</v>
      </c>
      <c r="M53" s="2">
        <f t="shared" si="40"/>
        <v>1</v>
      </c>
      <c r="N53" s="2">
        <f t="shared" si="40"/>
        <v>1259</v>
      </c>
      <c r="O53" s="2"/>
      <c r="P53" s="9">
        <f t="shared" si="44"/>
        <v>1989</v>
      </c>
      <c r="Q53" s="2">
        <f t="shared" si="46"/>
        <v>29.15011914217633</v>
      </c>
      <c r="R53" s="2">
        <f t="shared" si="47"/>
        <v>70.77045274027004</v>
      </c>
      <c r="S53" s="1">
        <f t="shared" si="48"/>
        <v>0.07942811755361398</v>
      </c>
      <c r="T53" s="1">
        <f t="shared" si="49"/>
        <v>0</v>
      </c>
      <c r="U53" s="1">
        <f t="shared" si="50"/>
        <v>0</v>
      </c>
      <c r="V53" s="1">
        <f t="shared" si="51"/>
        <v>0</v>
      </c>
      <c r="W53" s="2">
        <f t="shared" si="52"/>
        <v>100</v>
      </c>
      <c r="Z53" s="9">
        <v>1989</v>
      </c>
      <c r="AA53" s="2">
        <f t="shared" si="45"/>
        <v>3308264</v>
      </c>
      <c r="AB53" s="2">
        <f t="shared" si="45"/>
        <v>1156742</v>
      </c>
      <c r="AC53" s="1">
        <f t="shared" si="45"/>
        <v>11776</v>
      </c>
      <c r="AD53" s="1">
        <f t="shared" si="45"/>
        <v>130941</v>
      </c>
      <c r="AE53" s="1">
        <f t="shared" si="45"/>
        <v>119580</v>
      </c>
      <c r="AF53" s="1"/>
      <c r="AG53" s="2">
        <f t="shared" si="45"/>
        <v>4727303</v>
      </c>
      <c r="AJ53" s="9">
        <v>1989</v>
      </c>
      <c r="AK53" s="1">
        <f t="shared" si="53"/>
        <v>11.093431479470805</v>
      </c>
      <c r="AL53" s="1">
        <f t="shared" si="54"/>
        <v>77.02668356470154</v>
      </c>
      <c r="AM53" s="1">
        <f t="shared" si="55"/>
        <v>8.491847826086957</v>
      </c>
      <c r="AN53" s="1">
        <f t="shared" si="56"/>
        <v>0</v>
      </c>
      <c r="AO53" s="1">
        <f t="shared" si="57"/>
        <v>0</v>
      </c>
      <c r="AP53" s="1"/>
      <c r="AQ53" s="1">
        <f t="shared" si="58"/>
        <v>26.632521757120283</v>
      </c>
      <c r="AR53" s="1">
        <f t="shared" si="59"/>
        <v>0.3812472121297613</v>
      </c>
    </row>
    <row r="54" spans="1:44" ht="12.75">
      <c r="A54" s="9">
        <v>1990</v>
      </c>
      <c r="B54" s="2">
        <f t="shared" si="39"/>
        <v>368</v>
      </c>
      <c r="C54" s="2">
        <f t="shared" si="39"/>
        <v>1168</v>
      </c>
      <c r="D54">
        <f t="shared" si="39"/>
        <v>0</v>
      </c>
      <c r="E54">
        <f t="shared" si="39"/>
        <v>0</v>
      </c>
      <c r="F54">
        <f t="shared" si="39"/>
        <v>0</v>
      </c>
      <c r="G54" s="2"/>
      <c r="H54" s="2">
        <f t="shared" si="39"/>
        <v>1536</v>
      </c>
      <c r="J54" s="9">
        <v>1990</v>
      </c>
      <c r="K54" s="2">
        <f t="shared" si="40"/>
        <v>368</v>
      </c>
      <c r="L54" s="2">
        <f t="shared" si="40"/>
        <v>1168</v>
      </c>
      <c r="M54" s="2">
        <f t="shared" si="40"/>
        <v>0</v>
      </c>
      <c r="N54" s="2">
        <f t="shared" si="40"/>
        <v>1536</v>
      </c>
      <c r="O54" s="2"/>
      <c r="P54" s="9">
        <f t="shared" si="44"/>
        <v>1990</v>
      </c>
      <c r="Q54" s="2">
        <f t="shared" si="46"/>
        <v>23.958333333333336</v>
      </c>
      <c r="R54" s="2">
        <f t="shared" si="47"/>
        <v>76.04166666666666</v>
      </c>
      <c r="S54" s="1">
        <f t="shared" si="48"/>
        <v>0</v>
      </c>
      <c r="T54" s="1">
        <f t="shared" si="49"/>
        <v>0</v>
      </c>
      <c r="U54" s="1">
        <f t="shared" si="50"/>
        <v>0</v>
      </c>
      <c r="V54" s="1">
        <f t="shared" si="51"/>
        <v>0</v>
      </c>
      <c r="W54" s="2">
        <f t="shared" si="52"/>
        <v>100</v>
      </c>
      <c r="Z54" s="9">
        <v>1990</v>
      </c>
      <c r="AA54" s="2">
        <f t="shared" si="45"/>
        <v>3335830</v>
      </c>
      <c r="AB54" s="2">
        <f t="shared" si="45"/>
        <v>1184174</v>
      </c>
      <c r="AC54" s="1">
        <f t="shared" si="45"/>
        <v>12213</v>
      </c>
      <c r="AD54" s="1">
        <f t="shared" si="45"/>
        <v>138884</v>
      </c>
      <c r="AE54" s="1">
        <f t="shared" si="45"/>
        <v>126330</v>
      </c>
      <c r="AF54" s="1"/>
      <c r="AG54" s="2">
        <f t="shared" si="45"/>
        <v>4797431</v>
      </c>
      <c r="AJ54" s="9">
        <v>1990</v>
      </c>
      <c r="AK54" s="1">
        <f t="shared" si="53"/>
        <v>11.031737228815617</v>
      </c>
      <c r="AL54" s="1">
        <f t="shared" si="54"/>
        <v>98.6341534267768</v>
      </c>
      <c r="AM54" s="1">
        <f t="shared" si="55"/>
        <v>0</v>
      </c>
      <c r="AN54" s="1">
        <f t="shared" si="56"/>
        <v>0</v>
      </c>
      <c r="AO54" s="1">
        <f t="shared" si="57"/>
        <v>0</v>
      </c>
      <c r="AP54" s="1"/>
      <c r="AQ54" s="1">
        <f t="shared" si="58"/>
        <v>32.01713583790991</v>
      </c>
      <c r="AR54" s="1">
        <f t="shared" si="59"/>
        <v>0</v>
      </c>
    </row>
    <row r="55" spans="1:44" ht="12.75">
      <c r="A55" s="9">
        <v>1991</v>
      </c>
      <c r="B55" s="2">
        <f t="shared" si="39"/>
        <v>362</v>
      </c>
      <c r="C55" s="2">
        <f t="shared" si="39"/>
        <v>1347</v>
      </c>
      <c r="D55">
        <f t="shared" si="39"/>
        <v>0</v>
      </c>
      <c r="E55">
        <f t="shared" si="39"/>
        <v>0</v>
      </c>
      <c r="F55">
        <f t="shared" si="39"/>
        <v>0</v>
      </c>
      <c r="G55" s="2"/>
      <c r="H55" s="2">
        <f t="shared" si="39"/>
        <v>1709</v>
      </c>
      <c r="J55" s="9">
        <v>1991</v>
      </c>
      <c r="K55" s="2">
        <f t="shared" si="40"/>
        <v>362</v>
      </c>
      <c r="L55" s="2">
        <f t="shared" si="40"/>
        <v>1347</v>
      </c>
      <c r="M55" s="2">
        <f t="shared" si="40"/>
        <v>0</v>
      </c>
      <c r="N55" s="2">
        <f t="shared" si="40"/>
        <v>1709</v>
      </c>
      <c r="O55" s="2"/>
      <c r="P55" s="9">
        <f t="shared" si="44"/>
        <v>1991</v>
      </c>
      <c r="Q55" s="2">
        <f t="shared" si="46"/>
        <v>21.18197776477472</v>
      </c>
      <c r="R55" s="2">
        <f t="shared" si="47"/>
        <v>78.81802223522529</v>
      </c>
      <c r="S55" s="1">
        <f t="shared" si="48"/>
        <v>0</v>
      </c>
      <c r="T55" s="1">
        <f t="shared" si="49"/>
        <v>0</v>
      </c>
      <c r="U55" s="1">
        <f t="shared" si="50"/>
        <v>0</v>
      </c>
      <c r="V55" s="1">
        <f t="shared" si="51"/>
        <v>0</v>
      </c>
      <c r="W55" s="2">
        <f t="shared" si="52"/>
        <v>100</v>
      </c>
      <c r="Z55" s="9">
        <v>1991</v>
      </c>
      <c r="AA55" s="2">
        <f t="shared" si="45"/>
        <v>3349785</v>
      </c>
      <c r="AB55" s="2">
        <f t="shared" si="45"/>
        <v>1213722</v>
      </c>
      <c r="AC55" s="1">
        <f t="shared" si="45"/>
        <v>12445</v>
      </c>
      <c r="AD55" s="1">
        <f t="shared" si="45"/>
        <v>146477</v>
      </c>
      <c r="AE55" s="1">
        <f t="shared" si="45"/>
        <v>133747</v>
      </c>
      <c r="AF55" s="1"/>
      <c r="AG55" s="2">
        <f t="shared" si="45"/>
        <v>4856176</v>
      </c>
      <c r="AJ55" s="9">
        <v>1991</v>
      </c>
      <c r="AK55" s="1">
        <f t="shared" si="53"/>
        <v>10.80666371125311</v>
      </c>
      <c r="AL55" s="1">
        <f t="shared" si="54"/>
        <v>110.98093303079288</v>
      </c>
      <c r="AM55" s="1">
        <f t="shared" si="55"/>
        <v>0</v>
      </c>
      <c r="AN55" s="1">
        <f t="shared" si="56"/>
        <v>0</v>
      </c>
      <c r="AO55" s="1">
        <f t="shared" si="57"/>
        <v>0</v>
      </c>
      <c r="AP55" s="1"/>
      <c r="AQ55" s="1">
        <f t="shared" si="58"/>
        <v>35.19229945537394</v>
      </c>
      <c r="AR55" s="1">
        <f t="shared" si="59"/>
        <v>0</v>
      </c>
    </row>
    <row r="56" spans="1:44" ht="12.75">
      <c r="A56" s="9">
        <v>1992</v>
      </c>
      <c r="B56" s="2">
        <f t="shared" si="39"/>
        <v>438</v>
      </c>
      <c r="C56" s="2">
        <f t="shared" si="39"/>
        <v>1417</v>
      </c>
      <c r="D56">
        <f t="shared" si="39"/>
        <v>0</v>
      </c>
      <c r="E56">
        <f t="shared" si="39"/>
        <v>0</v>
      </c>
      <c r="F56">
        <f t="shared" si="39"/>
        <v>0</v>
      </c>
      <c r="G56" s="2"/>
      <c r="H56" s="2">
        <f t="shared" si="39"/>
        <v>1855</v>
      </c>
      <c r="J56" s="9">
        <v>1992</v>
      </c>
      <c r="K56" s="2">
        <f t="shared" si="40"/>
        <v>438</v>
      </c>
      <c r="L56" s="2">
        <f t="shared" si="40"/>
        <v>1417</v>
      </c>
      <c r="M56" s="2">
        <f t="shared" si="40"/>
        <v>0</v>
      </c>
      <c r="N56" s="2">
        <f t="shared" si="40"/>
        <v>1855</v>
      </c>
      <c r="O56" s="2"/>
      <c r="P56" s="9">
        <f t="shared" si="44"/>
        <v>1992</v>
      </c>
      <c r="Q56" s="2">
        <f t="shared" si="46"/>
        <v>23.61185983827493</v>
      </c>
      <c r="R56" s="2">
        <f t="shared" si="47"/>
        <v>76.38814016172508</v>
      </c>
      <c r="S56" s="1">
        <f t="shared" si="48"/>
        <v>0</v>
      </c>
      <c r="T56" s="1">
        <f t="shared" si="49"/>
        <v>0</v>
      </c>
      <c r="U56" s="1">
        <f t="shared" si="50"/>
        <v>0</v>
      </c>
      <c r="V56" s="1">
        <f t="shared" si="51"/>
        <v>0</v>
      </c>
      <c r="W56" s="2">
        <f t="shared" si="52"/>
        <v>100</v>
      </c>
      <c r="Z56" s="9">
        <v>1992</v>
      </c>
      <c r="AA56" s="2">
        <f t="shared" si="45"/>
        <v>3357799</v>
      </c>
      <c r="AB56" s="2">
        <f t="shared" si="45"/>
        <v>1239666</v>
      </c>
      <c r="AC56" s="1">
        <f t="shared" si="45"/>
        <v>12522</v>
      </c>
      <c r="AD56" s="1">
        <f t="shared" si="45"/>
        <v>152853</v>
      </c>
      <c r="AE56" s="1">
        <f t="shared" si="45"/>
        <v>139705</v>
      </c>
      <c r="AF56" s="1"/>
      <c r="AG56" s="2">
        <f t="shared" si="45"/>
        <v>4902545</v>
      </c>
      <c r="AJ56" s="9">
        <v>1992</v>
      </c>
      <c r="AK56" s="1">
        <f t="shared" si="53"/>
        <v>13.04425905183723</v>
      </c>
      <c r="AL56" s="1">
        <f t="shared" si="54"/>
        <v>114.30498214841741</v>
      </c>
      <c r="AM56" s="1">
        <f t="shared" si="55"/>
        <v>0</v>
      </c>
      <c r="AN56" s="1">
        <f t="shared" si="56"/>
        <v>0</v>
      </c>
      <c r="AO56" s="1">
        <f t="shared" si="57"/>
        <v>0</v>
      </c>
      <c r="AP56" s="1"/>
      <c r="AQ56" s="1">
        <f t="shared" si="58"/>
        <v>37.83749052787889</v>
      </c>
      <c r="AR56" s="1">
        <f t="shared" si="59"/>
        <v>0</v>
      </c>
    </row>
    <row r="57" spans="1:44" ht="12.75">
      <c r="A57" s="9">
        <v>1993</v>
      </c>
      <c r="B57" s="2">
        <f aca="true" t="shared" si="60" ref="B57:H64">B14-B35</f>
        <v>367</v>
      </c>
      <c r="C57" s="2">
        <f t="shared" si="60"/>
        <v>1307</v>
      </c>
      <c r="D57">
        <f t="shared" si="60"/>
        <v>0</v>
      </c>
      <c r="E57">
        <f t="shared" si="60"/>
        <v>0</v>
      </c>
      <c r="F57">
        <f t="shared" si="60"/>
        <v>0</v>
      </c>
      <c r="G57" s="2"/>
      <c r="H57" s="2">
        <f t="shared" si="60"/>
        <v>1674</v>
      </c>
      <c r="J57" s="9">
        <v>1993</v>
      </c>
      <c r="K57" s="2">
        <f t="shared" si="40"/>
        <v>367</v>
      </c>
      <c r="L57" s="2">
        <f t="shared" si="40"/>
        <v>1307</v>
      </c>
      <c r="M57" s="2">
        <f t="shared" si="40"/>
        <v>0</v>
      </c>
      <c r="N57" s="2">
        <f t="shared" si="40"/>
        <v>1674</v>
      </c>
      <c r="O57" s="2"/>
      <c r="P57" s="9">
        <f t="shared" si="44"/>
        <v>1993</v>
      </c>
      <c r="Q57" s="2">
        <f t="shared" si="46"/>
        <v>21.923536439665472</v>
      </c>
      <c r="R57" s="2">
        <f t="shared" si="47"/>
        <v>78.07646356033453</v>
      </c>
      <c r="S57" s="1">
        <f t="shared" si="48"/>
        <v>0</v>
      </c>
      <c r="T57" s="1">
        <f t="shared" si="49"/>
        <v>0</v>
      </c>
      <c r="U57" s="1">
        <f t="shared" si="50"/>
        <v>0</v>
      </c>
      <c r="V57" s="1">
        <f t="shared" si="51"/>
        <v>0</v>
      </c>
      <c r="W57" s="2">
        <f t="shared" si="52"/>
        <v>100</v>
      </c>
      <c r="Z57" s="9">
        <v>1993</v>
      </c>
      <c r="AA57" s="2">
        <f t="shared" si="45"/>
        <v>3353714</v>
      </c>
      <c r="AB57" s="2">
        <f t="shared" si="45"/>
        <v>1266979</v>
      </c>
      <c r="AC57" s="1">
        <f t="shared" si="45"/>
        <v>12756</v>
      </c>
      <c r="AD57" s="1">
        <f t="shared" si="45"/>
        <v>161424</v>
      </c>
      <c r="AE57" s="1">
        <f t="shared" si="45"/>
        <v>147631</v>
      </c>
      <c r="AF57" s="1"/>
      <c r="AG57" s="2">
        <f t="shared" si="45"/>
        <v>4942504</v>
      </c>
      <c r="AJ57" s="9">
        <v>1993</v>
      </c>
      <c r="AK57" s="1">
        <f t="shared" si="53"/>
        <v>10.943091748431739</v>
      </c>
      <c r="AL57" s="1">
        <f t="shared" si="54"/>
        <v>103.15877374447405</v>
      </c>
      <c r="AM57" s="1">
        <f t="shared" si="55"/>
        <v>0</v>
      </c>
      <c r="AN57" s="1">
        <f t="shared" si="56"/>
        <v>0</v>
      </c>
      <c r="AO57" s="1">
        <f t="shared" si="57"/>
        <v>0</v>
      </c>
      <c r="AP57" s="1"/>
      <c r="AQ57" s="1">
        <f t="shared" si="58"/>
        <v>33.869471830472975</v>
      </c>
      <c r="AR57" s="1">
        <f t="shared" si="59"/>
        <v>0</v>
      </c>
    </row>
    <row r="58" spans="1:44" ht="12.75">
      <c r="A58" s="9">
        <v>1994</v>
      </c>
      <c r="B58" s="2">
        <f t="shared" si="60"/>
        <v>416</v>
      </c>
      <c r="C58" s="2">
        <f t="shared" si="60"/>
        <v>1466</v>
      </c>
      <c r="D58">
        <f t="shared" si="60"/>
        <v>0</v>
      </c>
      <c r="E58">
        <f t="shared" si="60"/>
        <v>0</v>
      </c>
      <c r="F58">
        <f t="shared" si="60"/>
        <v>0</v>
      </c>
      <c r="G58" s="2"/>
      <c r="H58" s="2">
        <f t="shared" si="60"/>
        <v>1882</v>
      </c>
      <c r="J58" s="9">
        <v>1994</v>
      </c>
      <c r="K58" s="2">
        <f t="shared" si="40"/>
        <v>416</v>
      </c>
      <c r="L58" s="2">
        <f t="shared" si="40"/>
        <v>1466</v>
      </c>
      <c r="M58" s="2">
        <f t="shared" si="40"/>
        <v>0</v>
      </c>
      <c r="N58" s="2">
        <f t="shared" si="40"/>
        <v>1882</v>
      </c>
      <c r="O58" s="2"/>
      <c r="P58" s="9">
        <f t="shared" si="44"/>
        <v>1994</v>
      </c>
      <c r="Q58" s="2">
        <f t="shared" si="46"/>
        <v>22.104144527098832</v>
      </c>
      <c r="R58" s="2">
        <f t="shared" si="47"/>
        <v>77.89585547290116</v>
      </c>
      <c r="S58" s="1">
        <f t="shared" si="48"/>
        <v>0</v>
      </c>
      <c r="T58" s="1">
        <f t="shared" si="49"/>
        <v>0</v>
      </c>
      <c r="U58" s="1">
        <f t="shared" si="50"/>
        <v>0</v>
      </c>
      <c r="V58" s="1">
        <f t="shared" si="51"/>
        <v>0</v>
      </c>
      <c r="W58" s="2">
        <f t="shared" si="52"/>
        <v>100</v>
      </c>
      <c r="Z58" s="9">
        <v>1994</v>
      </c>
      <c r="AA58" s="2">
        <f t="shared" si="45"/>
        <v>3353161</v>
      </c>
      <c r="AB58" s="2">
        <f t="shared" si="45"/>
        <v>1295490</v>
      </c>
      <c r="AC58" s="1">
        <f t="shared" si="45"/>
        <v>13041</v>
      </c>
      <c r="AD58" s="1">
        <f t="shared" si="45"/>
        <v>168738</v>
      </c>
      <c r="AE58" s="1">
        <f t="shared" si="45"/>
        <v>154981</v>
      </c>
      <c r="AF58" s="1"/>
      <c r="AG58" s="2">
        <f t="shared" si="45"/>
        <v>4985411</v>
      </c>
      <c r="AJ58" s="9">
        <v>1994</v>
      </c>
      <c r="AK58" s="1">
        <f t="shared" si="53"/>
        <v>12.406204175701674</v>
      </c>
      <c r="AL58" s="1">
        <f t="shared" si="54"/>
        <v>113.16181522049573</v>
      </c>
      <c r="AM58" s="1">
        <f t="shared" si="55"/>
        <v>0</v>
      </c>
      <c r="AN58" s="1">
        <f t="shared" si="56"/>
        <v>0</v>
      </c>
      <c r="AO58" s="1">
        <f t="shared" si="57"/>
        <v>0</v>
      </c>
      <c r="AP58" s="1"/>
      <c r="AQ58" s="1">
        <f t="shared" si="58"/>
        <v>37.75014738002544</v>
      </c>
      <c r="AR58" s="1">
        <f t="shared" si="59"/>
        <v>0</v>
      </c>
    </row>
    <row r="59" spans="1:44" ht="12.75">
      <c r="A59" s="9">
        <v>1995</v>
      </c>
      <c r="B59" s="2">
        <f t="shared" si="60"/>
        <v>463</v>
      </c>
      <c r="C59" s="2">
        <f t="shared" si="60"/>
        <v>1594</v>
      </c>
      <c r="D59">
        <f t="shared" si="60"/>
        <v>0</v>
      </c>
      <c r="E59">
        <f t="shared" si="60"/>
        <v>0</v>
      </c>
      <c r="F59">
        <f t="shared" si="60"/>
        <v>0</v>
      </c>
      <c r="G59" s="2"/>
      <c r="H59" s="2">
        <f t="shared" si="60"/>
        <v>2057</v>
      </c>
      <c r="J59" s="9">
        <v>1995</v>
      </c>
      <c r="K59" s="2">
        <f t="shared" si="40"/>
        <v>463</v>
      </c>
      <c r="L59" s="2">
        <f t="shared" si="40"/>
        <v>1594</v>
      </c>
      <c r="M59" s="2">
        <f t="shared" si="40"/>
        <v>0</v>
      </c>
      <c r="N59" s="2">
        <f t="shared" si="40"/>
        <v>2057</v>
      </c>
      <c r="O59" s="2"/>
      <c r="P59" s="9">
        <f t="shared" si="44"/>
        <v>1995</v>
      </c>
      <c r="Q59" s="2">
        <f t="shared" si="46"/>
        <v>22.508507535245503</v>
      </c>
      <c r="R59" s="2">
        <f t="shared" si="47"/>
        <v>77.4914924647545</v>
      </c>
      <c r="S59" s="1">
        <f t="shared" si="48"/>
        <v>0</v>
      </c>
      <c r="T59" s="1">
        <f t="shared" si="49"/>
        <v>0</v>
      </c>
      <c r="U59" s="1">
        <f t="shared" si="50"/>
        <v>0</v>
      </c>
      <c r="V59" s="1">
        <f t="shared" si="51"/>
        <v>0</v>
      </c>
      <c r="W59" s="2">
        <f t="shared" si="52"/>
        <v>100</v>
      </c>
      <c r="Z59" s="9">
        <v>1995</v>
      </c>
      <c r="AA59" s="2">
        <f t="shared" si="45"/>
        <v>3350447</v>
      </c>
      <c r="AB59" s="2">
        <f t="shared" si="45"/>
        <v>1323399</v>
      </c>
      <c r="AC59" s="1">
        <f t="shared" si="45"/>
        <v>13272</v>
      </c>
      <c r="AD59" s="1">
        <f t="shared" si="45"/>
        <v>174578</v>
      </c>
      <c r="AE59" s="1">
        <f t="shared" si="45"/>
        <v>161954</v>
      </c>
      <c r="AF59" s="1"/>
      <c r="AG59" s="2">
        <f t="shared" si="45"/>
        <v>5023650</v>
      </c>
      <c r="AJ59" s="9">
        <v>1995</v>
      </c>
      <c r="AK59" s="1">
        <f t="shared" si="53"/>
        <v>13.819051607143763</v>
      </c>
      <c r="AL59" s="1">
        <f t="shared" si="54"/>
        <v>120.44742364169839</v>
      </c>
      <c r="AM59" s="1">
        <f t="shared" si="55"/>
        <v>0</v>
      </c>
      <c r="AN59" s="1">
        <f t="shared" si="56"/>
        <v>0</v>
      </c>
      <c r="AO59" s="1">
        <f t="shared" si="57"/>
        <v>0</v>
      </c>
      <c r="AP59" s="1"/>
      <c r="AQ59" s="1">
        <f t="shared" si="58"/>
        <v>40.946323888009715</v>
      </c>
      <c r="AR59" s="1">
        <f t="shared" si="59"/>
        <v>0</v>
      </c>
    </row>
    <row r="60" spans="1:44" ht="12.75">
      <c r="A60" s="9">
        <v>1996</v>
      </c>
      <c r="B60" s="2">
        <f t="shared" si="60"/>
        <v>446</v>
      </c>
      <c r="C60" s="2">
        <f t="shared" si="60"/>
        <v>1408</v>
      </c>
      <c r="D60">
        <f t="shared" si="60"/>
        <v>0</v>
      </c>
      <c r="E60">
        <f t="shared" si="60"/>
        <v>1</v>
      </c>
      <c r="F60">
        <f t="shared" si="60"/>
        <v>0</v>
      </c>
      <c r="G60" s="2"/>
      <c r="H60" s="2">
        <f t="shared" si="60"/>
        <v>1855</v>
      </c>
      <c r="J60" s="9">
        <v>1996</v>
      </c>
      <c r="K60" s="2">
        <f t="shared" si="40"/>
        <v>446</v>
      </c>
      <c r="L60" s="2">
        <f t="shared" si="40"/>
        <v>1408</v>
      </c>
      <c r="M60" s="2">
        <f t="shared" si="40"/>
        <v>1</v>
      </c>
      <c r="N60" s="2">
        <f t="shared" si="40"/>
        <v>1855</v>
      </c>
      <c r="O60" s="2"/>
      <c r="P60" s="9">
        <f t="shared" si="44"/>
        <v>1996</v>
      </c>
      <c r="Q60" s="2">
        <f t="shared" si="46"/>
        <v>24.043126684636118</v>
      </c>
      <c r="R60" s="2">
        <f t="shared" si="47"/>
        <v>75.90296495956873</v>
      </c>
      <c r="S60" s="1">
        <f t="shared" si="48"/>
        <v>0</v>
      </c>
      <c r="T60" s="1">
        <f t="shared" si="49"/>
        <v>0.05390835579514825</v>
      </c>
      <c r="U60" s="1">
        <f t="shared" si="50"/>
        <v>0</v>
      </c>
      <c r="V60" s="1">
        <f t="shared" si="51"/>
        <v>0</v>
      </c>
      <c r="W60" s="2">
        <f t="shared" si="52"/>
        <v>100</v>
      </c>
      <c r="Z60" s="9">
        <v>1996</v>
      </c>
      <c r="AA60" s="2">
        <f t="shared" si="45"/>
        <v>3341248</v>
      </c>
      <c r="AB60" s="2">
        <f t="shared" si="45"/>
        <v>1351981</v>
      </c>
      <c r="AC60" s="1">
        <f t="shared" si="45"/>
        <v>13258</v>
      </c>
      <c r="AD60" s="1">
        <f t="shared" si="45"/>
        <v>181981</v>
      </c>
      <c r="AE60" s="1">
        <f t="shared" si="45"/>
        <v>168674</v>
      </c>
      <c r="AF60" s="1"/>
      <c r="AG60" s="2">
        <f t="shared" si="45"/>
        <v>5057142</v>
      </c>
      <c r="AJ60" s="9">
        <v>1996</v>
      </c>
      <c r="AK60" s="1">
        <f t="shared" si="53"/>
        <v>13.348305782749438</v>
      </c>
      <c r="AL60" s="1">
        <f t="shared" si="54"/>
        <v>104.14347538907722</v>
      </c>
      <c r="AM60" s="1">
        <f t="shared" si="55"/>
        <v>0</v>
      </c>
      <c r="AN60" s="1">
        <f t="shared" si="56"/>
        <v>0.5495079156615251</v>
      </c>
      <c r="AO60" s="1">
        <f t="shared" si="57"/>
        <v>0</v>
      </c>
      <c r="AP60" s="1"/>
      <c r="AQ60" s="1">
        <f t="shared" si="58"/>
        <v>36.68079717753625</v>
      </c>
      <c r="AR60" s="1">
        <f t="shared" si="59"/>
        <v>0.27479095278267057</v>
      </c>
    </row>
    <row r="61" spans="1:44" ht="12.75">
      <c r="A61" s="9">
        <v>1997</v>
      </c>
      <c r="B61" s="2">
        <f t="shared" si="60"/>
        <v>112</v>
      </c>
      <c r="C61" s="2">
        <f t="shared" si="60"/>
        <v>376</v>
      </c>
      <c r="D61">
        <f t="shared" si="60"/>
        <v>1</v>
      </c>
      <c r="E61">
        <f t="shared" si="60"/>
        <v>0</v>
      </c>
      <c r="F61">
        <f t="shared" si="60"/>
        <v>0</v>
      </c>
      <c r="G61" s="2"/>
      <c r="H61" s="2">
        <f t="shared" si="60"/>
        <v>489</v>
      </c>
      <c r="J61" s="9">
        <v>1997</v>
      </c>
      <c r="K61" s="2">
        <f t="shared" si="40"/>
        <v>112</v>
      </c>
      <c r="L61" s="2">
        <f t="shared" si="40"/>
        <v>376</v>
      </c>
      <c r="M61" s="2">
        <f t="shared" si="40"/>
        <v>1</v>
      </c>
      <c r="N61" s="2">
        <f t="shared" si="40"/>
        <v>489</v>
      </c>
      <c r="O61" s="2"/>
      <c r="P61" s="9">
        <f t="shared" si="44"/>
        <v>1997</v>
      </c>
      <c r="Q61" s="2">
        <f t="shared" si="46"/>
        <v>22.903885480572598</v>
      </c>
      <c r="R61" s="2">
        <f t="shared" si="47"/>
        <v>76.89161554192229</v>
      </c>
      <c r="S61" s="1">
        <f t="shared" si="48"/>
        <v>0.2044989775051125</v>
      </c>
      <c r="T61" s="1">
        <f t="shared" si="49"/>
        <v>0</v>
      </c>
      <c r="U61" s="1">
        <f t="shared" si="50"/>
        <v>0</v>
      </c>
      <c r="V61" s="1">
        <f t="shared" si="51"/>
        <v>0</v>
      </c>
      <c r="W61" s="2">
        <f t="shared" si="52"/>
        <v>100</v>
      </c>
      <c r="Z61" s="9">
        <v>1997</v>
      </c>
      <c r="AA61" s="2">
        <f t="shared" si="45"/>
        <v>3332863</v>
      </c>
      <c r="AB61" s="2">
        <f t="shared" si="45"/>
        <v>1377902</v>
      </c>
      <c r="AC61" s="1">
        <f t="shared" si="45"/>
        <v>13406</v>
      </c>
      <c r="AD61" s="1">
        <f t="shared" si="45"/>
        <v>190241</v>
      </c>
      <c r="AE61" s="1">
        <f t="shared" si="45"/>
        <v>178502</v>
      </c>
      <c r="AF61" s="1"/>
      <c r="AG61" s="2">
        <f t="shared" si="45"/>
        <v>5092914</v>
      </c>
      <c r="AJ61" s="9">
        <v>1997</v>
      </c>
      <c r="AK61" s="1">
        <f t="shared" si="53"/>
        <v>3.360474162904386</v>
      </c>
      <c r="AL61" s="1">
        <f t="shared" si="54"/>
        <v>27.287862271772592</v>
      </c>
      <c r="AM61" s="1">
        <f t="shared" si="55"/>
        <v>7.459346561241235</v>
      </c>
      <c r="AN61" s="1">
        <f t="shared" si="56"/>
        <v>0</v>
      </c>
      <c r="AO61" s="1">
        <f t="shared" si="57"/>
        <v>0</v>
      </c>
      <c r="AP61" s="1"/>
      <c r="AQ61" s="1">
        <f t="shared" si="58"/>
        <v>9.601575836544658</v>
      </c>
      <c r="AR61" s="1">
        <f t="shared" si="59"/>
        <v>0.26167803657735594</v>
      </c>
    </row>
    <row r="62" spans="1:44" ht="12.75">
      <c r="A62" s="9">
        <v>1998</v>
      </c>
      <c r="B62" s="2">
        <f t="shared" si="60"/>
        <v>7</v>
      </c>
      <c r="C62" s="2">
        <f t="shared" si="60"/>
        <v>22</v>
      </c>
      <c r="D62">
        <f t="shared" si="60"/>
        <v>0</v>
      </c>
      <c r="E62">
        <f t="shared" si="60"/>
        <v>0</v>
      </c>
      <c r="F62">
        <f t="shared" si="60"/>
        <v>0</v>
      </c>
      <c r="G62" s="2"/>
      <c r="H62" s="2">
        <f t="shared" si="60"/>
        <v>29</v>
      </c>
      <c r="J62" s="9">
        <v>1998</v>
      </c>
      <c r="K62" s="2">
        <f t="shared" si="40"/>
        <v>7</v>
      </c>
      <c r="L62" s="2">
        <f t="shared" si="40"/>
        <v>22</v>
      </c>
      <c r="M62" s="2">
        <f t="shared" si="40"/>
        <v>0</v>
      </c>
      <c r="N62" s="2">
        <f t="shared" si="40"/>
        <v>29</v>
      </c>
      <c r="O62" s="2"/>
      <c r="P62" s="9">
        <f t="shared" si="44"/>
        <v>1998</v>
      </c>
      <c r="Q62" s="2">
        <f t="shared" si="46"/>
        <v>24.137931034482758</v>
      </c>
      <c r="R62" s="2">
        <f t="shared" si="47"/>
        <v>75.86206896551724</v>
      </c>
      <c r="S62" s="1">
        <f t="shared" si="48"/>
        <v>0</v>
      </c>
      <c r="T62" s="1">
        <f t="shared" si="49"/>
        <v>0</v>
      </c>
      <c r="U62" s="1">
        <f t="shared" si="50"/>
        <v>0</v>
      </c>
      <c r="V62" s="1">
        <f t="shared" si="51"/>
        <v>0</v>
      </c>
      <c r="W62" s="2">
        <f t="shared" si="52"/>
        <v>100</v>
      </c>
      <c r="Z62" s="9">
        <v>1998</v>
      </c>
      <c r="AA62" s="2">
        <f t="shared" si="45"/>
        <v>3327085</v>
      </c>
      <c r="AB62" s="2">
        <f t="shared" si="45"/>
        <v>1404853</v>
      </c>
      <c r="AC62" s="1">
        <f t="shared" si="45"/>
        <v>13498</v>
      </c>
      <c r="AD62" s="1">
        <f t="shared" si="45"/>
        <v>196179</v>
      </c>
      <c r="AE62" s="1">
        <f t="shared" si="45"/>
        <v>188457</v>
      </c>
      <c r="AF62" s="1"/>
      <c r="AG62" s="2">
        <f t="shared" si="45"/>
        <v>5130072</v>
      </c>
      <c r="AJ62" s="9">
        <v>1998</v>
      </c>
      <c r="AK62" s="1">
        <f t="shared" si="53"/>
        <v>0.21039438427332036</v>
      </c>
      <c r="AL62" s="1">
        <f t="shared" si="54"/>
        <v>1.5660001437872861</v>
      </c>
      <c r="AM62" s="1">
        <f t="shared" si="55"/>
        <v>0</v>
      </c>
      <c r="AN62" s="1">
        <f t="shared" si="56"/>
        <v>0</v>
      </c>
      <c r="AO62" s="1">
        <f t="shared" si="57"/>
        <v>0</v>
      </c>
      <c r="AP62" s="1"/>
      <c r="AQ62" s="1">
        <f t="shared" si="58"/>
        <v>0.5652942102956839</v>
      </c>
      <c r="AR62" s="1">
        <f t="shared" si="59"/>
        <v>0</v>
      </c>
    </row>
    <row r="63" spans="1:44" ht="12.75">
      <c r="A63" s="9">
        <v>1999</v>
      </c>
      <c r="B63" s="2">
        <f t="shared" si="60"/>
        <v>0</v>
      </c>
      <c r="C63" s="2">
        <f t="shared" si="60"/>
        <v>18</v>
      </c>
      <c r="D63">
        <f t="shared" si="60"/>
        <v>0</v>
      </c>
      <c r="E63">
        <f t="shared" si="60"/>
        <v>0</v>
      </c>
      <c r="F63">
        <f t="shared" si="60"/>
        <v>0</v>
      </c>
      <c r="G63" s="2"/>
      <c r="H63" s="2">
        <f t="shared" si="60"/>
        <v>18</v>
      </c>
      <c r="J63" s="9">
        <v>1999</v>
      </c>
      <c r="K63" s="2">
        <f t="shared" si="40"/>
        <v>0</v>
      </c>
      <c r="L63" s="2">
        <f t="shared" si="40"/>
        <v>18</v>
      </c>
      <c r="M63" s="2">
        <f t="shared" si="40"/>
        <v>0</v>
      </c>
      <c r="N63" s="2">
        <f t="shared" si="40"/>
        <v>18</v>
      </c>
      <c r="O63" s="2"/>
      <c r="P63" s="9">
        <f t="shared" si="44"/>
        <v>1999</v>
      </c>
      <c r="Q63" s="2">
        <f t="shared" si="46"/>
        <v>0</v>
      </c>
      <c r="R63" s="2">
        <f t="shared" si="47"/>
        <v>100</v>
      </c>
      <c r="S63" s="1">
        <f t="shared" si="48"/>
        <v>0</v>
      </c>
      <c r="T63" s="1">
        <f t="shared" si="49"/>
        <v>0</v>
      </c>
      <c r="U63" s="1">
        <f t="shared" si="50"/>
        <v>0</v>
      </c>
      <c r="V63" s="1">
        <f t="shared" si="51"/>
        <v>0</v>
      </c>
      <c r="W63" s="2">
        <f t="shared" si="52"/>
        <v>100</v>
      </c>
      <c r="Z63" s="9">
        <v>1999</v>
      </c>
      <c r="AA63" s="2">
        <f t="shared" si="45"/>
        <v>3324098</v>
      </c>
      <c r="AB63" s="2">
        <f t="shared" si="45"/>
        <v>1431819</v>
      </c>
      <c r="AC63" s="1">
        <f t="shared" si="45"/>
        <v>13488</v>
      </c>
      <c r="AD63" s="1">
        <f t="shared" si="45"/>
        <v>203073</v>
      </c>
      <c r="AE63" s="1">
        <f t="shared" si="45"/>
        <v>199156</v>
      </c>
      <c r="AF63" s="1"/>
      <c r="AG63" s="2">
        <f t="shared" si="45"/>
        <v>5171634</v>
      </c>
      <c r="AJ63" s="9">
        <v>1999</v>
      </c>
      <c r="AK63" s="1">
        <f t="shared" si="53"/>
        <v>0</v>
      </c>
      <c r="AL63" s="1">
        <f>(C63/AB63)*100000</f>
        <v>1.2571421387759207</v>
      </c>
      <c r="AM63" s="1">
        <f>(D63/AC63)*100000</f>
        <v>0</v>
      </c>
      <c r="AN63" s="1">
        <f>(E63/AD63)*100000</f>
        <v>0</v>
      </c>
      <c r="AO63" s="1">
        <f>(F63/AE63)*100000</f>
        <v>0</v>
      </c>
      <c r="AP63" s="1"/>
      <c r="AQ63" s="1">
        <f t="shared" si="58"/>
        <v>0.34805247239073767</v>
      </c>
      <c r="AR63" s="1">
        <f t="shared" si="59"/>
        <v>0</v>
      </c>
    </row>
    <row r="64" spans="1:23" s="4" customFormat="1" ht="12.75">
      <c r="A64" s="13" t="s">
        <v>25</v>
      </c>
      <c r="B64" s="21">
        <f t="shared" si="60"/>
        <v>4711</v>
      </c>
      <c r="C64" s="21">
        <f t="shared" si="60"/>
        <v>14175</v>
      </c>
      <c r="D64" s="4">
        <f t="shared" si="60"/>
        <v>4</v>
      </c>
      <c r="E64" s="4">
        <f t="shared" si="60"/>
        <v>1</v>
      </c>
      <c r="F64" s="4">
        <f t="shared" si="60"/>
        <v>0</v>
      </c>
      <c r="G64" s="4">
        <f t="shared" si="60"/>
        <v>0</v>
      </c>
      <c r="H64" s="21">
        <f t="shared" si="60"/>
        <v>18891</v>
      </c>
      <c r="J64" s="13" t="s">
        <v>25</v>
      </c>
      <c r="K64" s="21">
        <f t="shared" si="40"/>
        <v>4711</v>
      </c>
      <c r="L64" s="21">
        <f t="shared" si="40"/>
        <v>14175</v>
      </c>
      <c r="M64" s="21">
        <f t="shared" si="40"/>
        <v>5</v>
      </c>
      <c r="N64" s="21">
        <f t="shared" si="40"/>
        <v>18891</v>
      </c>
      <c r="O64" s="21"/>
      <c r="P64" s="13" t="str">
        <f t="shared" si="44"/>
        <v>Total</v>
      </c>
      <c r="Q64" s="21">
        <f t="shared" si="46"/>
        <v>24.937801069292256</v>
      </c>
      <c r="R64" s="21">
        <f t="shared" si="47"/>
        <v>75.03573130061935</v>
      </c>
      <c r="S64" s="23">
        <f t="shared" si="48"/>
        <v>0.021174104070721508</v>
      </c>
      <c r="T64" s="23">
        <f t="shared" si="49"/>
        <v>0.005293526017680377</v>
      </c>
      <c r="U64" s="23">
        <f t="shared" si="50"/>
        <v>0</v>
      </c>
      <c r="V64" s="23">
        <f t="shared" si="51"/>
        <v>0</v>
      </c>
      <c r="W64" s="21">
        <f t="shared" si="52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7" customFormat="1" ht="24.75" customHeight="1">
      <c r="A67" s="31" t="str">
        <f>CONCATENATE("Parole &amp; Probation Admissions, All Races: ",$A$1)</f>
        <v>Parole &amp; Probation Admissions, All Races: MARYLAND</v>
      </c>
      <c r="B67" s="31"/>
      <c r="C67" s="31"/>
      <c r="D67" s="31"/>
      <c r="E67" s="31"/>
      <c r="F67" s="31"/>
      <c r="G67" s="31"/>
      <c r="H67" s="31"/>
      <c r="J67" s="31" t="str">
        <f>CONCATENATE("Parole &amp; Probation Admissions, BW + Balance: ",$A$1)</f>
        <v>Parole &amp; Probation Admissions, BW + Balance: MARYLAND</v>
      </c>
      <c r="K67" s="31"/>
      <c r="L67" s="31"/>
      <c r="M67" s="31"/>
      <c r="N67" s="31"/>
      <c r="O67" s="28"/>
      <c r="Z67" s="30" t="str">
        <f>CONCATENATE("Total Population, By Race: ",$A$1)</f>
        <v>Total Population, By Race: MARYLAND</v>
      </c>
      <c r="AA67" s="30"/>
      <c r="AB67" s="30"/>
      <c r="AC67" s="30"/>
      <c r="AD67" s="30"/>
      <c r="AE67" s="30"/>
      <c r="AF67" s="30"/>
      <c r="AG67" s="30"/>
      <c r="AJ67" s="30" t="str">
        <f>CONCATENATE("Parole &amp; Probation Admissions, per 100,000 By Race: ",$A$1)</f>
        <v>Parole &amp; Probation Admissions, per 100,000 By Race: MARYLAND</v>
      </c>
      <c r="AK67" s="30"/>
      <c r="AL67" s="30"/>
      <c r="AM67" s="30"/>
      <c r="AN67" s="30"/>
      <c r="AO67" s="30"/>
      <c r="AP67" s="30"/>
      <c r="AQ67" s="30"/>
      <c r="AR67" s="30"/>
    </row>
    <row r="68" spans="1:44" ht="12.75">
      <c r="A68" s="20" t="s">
        <v>37</v>
      </c>
      <c r="B68" s="19" t="s">
        <v>23</v>
      </c>
      <c r="C68" s="19" t="s">
        <v>24</v>
      </c>
      <c r="D68" s="19" t="s">
        <v>40</v>
      </c>
      <c r="E68" s="19" t="s">
        <v>41</v>
      </c>
      <c r="F68" s="19" t="s">
        <v>38</v>
      </c>
      <c r="G68" s="19" t="s">
        <v>39</v>
      </c>
      <c r="H68" s="19" t="s">
        <v>25</v>
      </c>
      <c r="J68" s="20" t="s">
        <v>37</v>
      </c>
      <c r="K68" s="19" t="s">
        <v>23</v>
      </c>
      <c r="L68" s="19" t="s">
        <v>24</v>
      </c>
      <c r="M68" s="19" t="s">
        <v>42</v>
      </c>
      <c r="N68" s="19" t="s">
        <v>25</v>
      </c>
      <c r="O68" s="2"/>
      <c r="Z68" s="20" t="s">
        <v>37</v>
      </c>
      <c r="AA68" s="19" t="s">
        <v>23</v>
      </c>
      <c r="AB68" s="19" t="s">
        <v>24</v>
      </c>
      <c r="AC68" s="19" t="s">
        <v>40</v>
      </c>
      <c r="AD68" s="19" t="s">
        <v>41</v>
      </c>
      <c r="AE68" s="19" t="s">
        <v>38</v>
      </c>
      <c r="AF68" s="19" t="s">
        <v>39</v>
      </c>
      <c r="AG68" s="19" t="s">
        <v>25</v>
      </c>
      <c r="AJ68" s="20" t="s">
        <v>37</v>
      </c>
      <c r="AK68" s="19" t="s">
        <v>23</v>
      </c>
      <c r="AL68" s="19" t="s">
        <v>24</v>
      </c>
      <c r="AM68" s="19" t="s">
        <v>40</v>
      </c>
      <c r="AN68" s="19" t="s">
        <v>41</v>
      </c>
      <c r="AO68" s="19" t="s">
        <v>38</v>
      </c>
      <c r="AP68" s="19" t="s">
        <v>39</v>
      </c>
      <c r="AQ68" s="19" t="s">
        <v>25</v>
      </c>
      <c r="AR68" s="19" t="s">
        <v>42</v>
      </c>
    </row>
    <row r="69" spans="1:44" ht="12.75">
      <c r="A69" s="9">
        <v>1983</v>
      </c>
      <c r="B69">
        <v>241</v>
      </c>
      <c r="C69">
        <v>490</v>
      </c>
      <c r="D69">
        <v>0</v>
      </c>
      <c r="E69">
        <v>0</v>
      </c>
      <c r="F69">
        <v>0</v>
      </c>
      <c r="G69" s="2"/>
      <c r="H69" s="2">
        <f>SUM(B69:G69)</f>
        <v>731</v>
      </c>
      <c r="J69" s="9">
        <v>1983</v>
      </c>
      <c r="K69" s="2">
        <f>B69</f>
        <v>241</v>
      </c>
      <c r="L69" s="2">
        <f>C69</f>
        <v>490</v>
      </c>
      <c r="M69" s="2">
        <f aca="true" t="shared" si="61" ref="M69:M86">N69-K69-L69</f>
        <v>0</v>
      </c>
      <c r="N69" s="2">
        <f>H69</f>
        <v>731</v>
      </c>
      <c r="O69" s="2"/>
      <c r="Z69" s="9">
        <v>1983</v>
      </c>
      <c r="AA69" s="2">
        <f>AA47</f>
        <v>3129645</v>
      </c>
      <c r="AB69" s="2">
        <f aca="true" t="shared" si="62" ref="AB69:AG69">AB47</f>
        <v>1007651</v>
      </c>
      <c r="AC69" s="1">
        <f t="shared" si="62"/>
        <v>8785</v>
      </c>
      <c r="AD69" s="1">
        <f t="shared" si="62"/>
        <v>86977</v>
      </c>
      <c r="AE69" s="1">
        <f t="shared" si="62"/>
        <v>80267</v>
      </c>
      <c r="AF69" s="1"/>
      <c r="AG69" s="2">
        <f t="shared" si="62"/>
        <v>4313325</v>
      </c>
      <c r="AJ69" s="9">
        <v>1983</v>
      </c>
      <c r="AK69" s="1">
        <f aca="true" t="shared" si="63" ref="AK69:AO72">(B69/AA69)*100000</f>
        <v>7.700553896687963</v>
      </c>
      <c r="AL69" s="1">
        <f t="shared" si="63"/>
        <v>48.62794757311807</v>
      </c>
      <c r="AM69" s="1">
        <f t="shared" si="63"/>
        <v>0</v>
      </c>
      <c r="AN69" s="1">
        <f t="shared" si="63"/>
        <v>0</v>
      </c>
      <c r="AO69" s="1">
        <f t="shared" si="63"/>
        <v>0</v>
      </c>
      <c r="AP69" s="1"/>
      <c r="AQ69" s="1">
        <f>(H69/AG69)*100000</f>
        <v>16.947482510592177</v>
      </c>
      <c r="AR69" s="1">
        <f>(SUM(D69:F69)/SUM(AC69:AE69))*100000</f>
        <v>0</v>
      </c>
    </row>
    <row r="70" spans="1:44" ht="12.75">
      <c r="A70" s="9">
        <v>1984</v>
      </c>
      <c r="B70">
        <v>264</v>
      </c>
      <c r="C70">
        <v>541</v>
      </c>
      <c r="D70">
        <v>1</v>
      </c>
      <c r="E70">
        <v>0</v>
      </c>
      <c r="F70">
        <v>0</v>
      </c>
      <c r="G70" s="2"/>
      <c r="H70" s="2">
        <f>SUM(B70:G70)</f>
        <v>806</v>
      </c>
      <c r="J70" s="9">
        <v>1984</v>
      </c>
      <c r="K70" s="2">
        <f aca="true" t="shared" si="64" ref="K70:K85">B70</f>
        <v>264</v>
      </c>
      <c r="L70" s="2">
        <f aca="true" t="shared" si="65" ref="L70:L85">C70</f>
        <v>541</v>
      </c>
      <c r="M70" s="2">
        <f>N70-K70-L70</f>
        <v>1</v>
      </c>
      <c r="N70" s="2">
        <f>H70</f>
        <v>806</v>
      </c>
      <c r="O70" s="2"/>
      <c r="Z70" s="9">
        <v>1984</v>
      </c>
      <c r="AA70" s="2">
        <f aca="true" t="shared" si="66" ref="AA70:AG85">AA48</f>
        <v>3147403</v>
      </c>
      <c r="AB70" s="2">
        <f t="shared" si="66"/>
        <v>1029041</v>
      </c>
      <c r="AC70" s="1">
        <f t="shared" si="66"/>
        <v>9227</v>
      </c>
      <c r="AD70" s="1">
        <f t="shared" si="66"/>
        <v>93506</v>
      </c>
      <c r="AE70" s="1">
        <f t="shared" si="66"/>
        <v>86072</v>
      </c>
      <c r="AF70" s="1"/>
      <c r="AG70" s="2">
        <f t="shared" si="66"/>
        <v>4365249</v>
      </c>
      <c r="AJ70" s="9">
        <v>1984</v>
      </c>
      <c r="AK70" s="1">
        <f t="shared" si="63"/>
        <v>8.387867711888182</v>
      </c>
      <c r="AL70" s="1">
        <f t="shared" si="63"/>
        <v>52.57322108642901</v>
      </c>
      <c r="AM70" s="1">
        <f t="shared" si="63"/>
        <v>10.837758751490192</v>
      </c>
      <c r="AN70" s="1">
        <f t="shared" si="63"/>
        <v>0</v>
      </c>
      <c r="AO70" s="1">
        <f t="shared" si="63"/>
        <v>0</v>
      </c>
      <c r="AP70" s="1"/>
      <c r="AQ70" s="1">
        <f>(H70/AG70)*100000</f>
        <v>18.464009727738325</v>
      </c>
      <c r="AR70" s="1">
        <f>(SUM(D70:F70)/SUM(AC70:AE70))*100000</f>
        <v>0.5296469902809777</v>
      </c>
    </row>
    <row r="71" spans="1:44" ht="12.75">
      <c r="A71" s="9">
        <v>1985</v>
      </c>
      <c r="B71">
        <v>174</v>
      </c>
      <c r="C71">
        <v>409</v>
      </c>
      <c r="D71">
        <v>1</v>
      </c>
      <c r="E71">
        <v>0</v>
      </c>
      <c r="F71">
        <v>0</v>
      </c>
      <c r="G71" s="2"/>
      <c r="H71" s="2">
        <f>SUM(B71:G71)</f>
        <v>584</v>
      </c>
      <c r="J71" s="9">
        <v>1985</v>
      </c>
      <c r="K71" s="2">
        <f t="shared" si="64"/>
        <v>174</v>
      </c>
      <c r="L71" s="2">
        <f t="shared" si="65"/>
        <v>409</v>
      </c>
      <c r="M71" s="2">
        <f>N71-K71-L71</f>
        <v>1</v>
      </c>
      <c r="N71" s="2">
        <f>H71</f>
        <v>584</v>
      </c>
      <c r="Z71" s="9">
        <v>1985</v>
      </c>
      <c r="AA71" s="2">
        <f t="shared" si="66"/>
        <v>3163669</v>
      </c>
      <c r="AB71" s="2">
        <f t="shared" si="66"/>
        <v>1047989</v>
      </c>
      <c r="AC71" s="1">
        <f t="shared" si="66"/>
        <v>9650</v>
      </c>
      <c r="AD71" s="1">
        <f t="shared" si="66"/>
        <v>100087</v>
      </c>
      <c r="AE71" s="1">
        <f t="shared" si="66"/>
        <v>91690</v>
      </c>
      <c r="AF71" s="1"/>
      <c r="AG71" s="2">
        <f t="shared" si="66"/>
        <v>4413085</v>
      </c>
      <c r="AJ71" s="9">
        <v>1985</v>
      </c>
      <c r="AK71" s="1">
        <f t="shared" si="63"/>
        <v>5.499943262079567</v>
      </c>
      <c r="AL71" s="1">
        <f t="shared" si="63"/>
        <v>39.02712719312893</v>
      </c>
      <c r="AM71" s="1">
        <f t="shared" si="63"/>
        <v>10.362694300518134</v>
      </c>
      <c r="AN71" s="1">
        <f t="shared" si="63"/>
        <v>0</v>
      </c>
      <c r="AO71" s="1">
        <f t="shared" si="63"/>
        <v>0</v>
      </c>
      <c r="AP71" s="1"/>
      <c r="AQ71" s="1">
        <f>(H71/AG71)*100000</f>
        <v>13.233373025899116</v>
      </c>
      <c r="AR71" s="1">
        <f>(SUM(D71:F71)/SUM(AC71:AE71))*100000</f>
        <v>0.4964577737840508</v>
      </c>
    </row>
    <row r="72" spans="1:44" ht="12.75">
      <c r="A72" s="9">
        <v>1986</v>
      </c>
      <c r="B72">
        <v>225</v>
      </c>
      <c r="C72">
        <v>522</v>
      </c>
      <c r="D72">
        <v>0</v>
      </c>
      <c r="E72">
        <v>0</v>
      </c>
      <c r="F72">
        <v>0</v>
      </c>
      <c r="G72" s="2"/>
      <c r="H72" s="2">
        <f>SUM(B72:G72)</f>
        <v>747</v>
      </c>
      <c r="J72" s="9">
        <v>1986</v>
      </c>
      <c r="K72" s="2">
        <f t="shared" si="64"/>
        <v>225</v>
      </c>
      <c r="L72" s="2">
        <f t="shared" si="65"/>
        <v>522</v>
      </c>
      <c r="M72" s="2">
        <f t="shared" si="61"/>
        <v>0</v>
      </c>
      <c r="N72" s="2">
        <f aca="true" t="shared" si="67" ref="N72:N85">H72</f>
        <v>747</v>
      </c>
      <c r="Z72" s="9">
        <v>1986</v>
      </c>
      <c r="AA72" s="2">
        <f t="shared" si="66"/>
        <v>3198456</v>
      </c>
      <c r="AB72" s="2">
        <f t="shared" si="66"/>
        <v>1072825</v>
      </c>
      <c r="AC72" s="1">
        <f t="shared" si="66"/>
        <v>10137</v>
      </c>
      <c r="AD72" s="1">
        <f t="shared" si="66"/>
        <v>107357</v>
      </c>
      <c r="AE72" s="1">
        <f t="shared" si="66"/>
        <v>98190</v>
      </c>
      <c r="AF72" s="1"/>
      <c r="AG72" s="2">
        <f t="shared" si="66"/>
        <v>4486965</v>
      </c>
      <c r="AJ72" s="9">
        <v>1986</v>
      </c>
      <c r="AK72" s="1">
        <f t="shared" si="63"/>
        <v>7.03464421583414</v>
      </c>
      <c r="AL72" s="1">
        <f t="shared" si="63"/>
        <v>48.65658425185841</v>
      </c>
      <c r="AM72" s="1">
        <f t="shared" si="63"/>
        <v>0</v>
      </c>
      <c r="AN72" s="1">
        <f t="shared" si="63"/>
        <v>0</v>
      </c>
      <c r="AO72" s="1">
        <f t="shared" si="63"/>
        <v>0</v>
      </c>
      <c r="AP72" s="1"/>
      <c r="AQ72" s="1">
        <f>(H72/AG72)*100000</f>
        <v>16.648224356552817</v>
      </c>
      <c r="AR72" s="1">
        <f>(SUM(D72:F72)/SUM(AC72:AE72))*100000</f>
        <v>0</v>
      </c>
    </row>
    <row r="73" spans="1:44" ht="12.75">
      <c r="A73" s="9">
        <v>1987</v>
      </c>
      <c r="B73">
        <v>208</v>
      </c>
      <c r="C73">
        <v>514</v>
      </c>
      <c r="D73">
        <v>0</v>
      </c>
      <c r="E73">
        <v>0</v>
      </c>
      <c r="F73">
        <v>0</v>
      </c>
      <c r="G73" s="2"/>
      <c r="H73" s="2">
        <f aca="true" t="shared" si="68" ref="H73:H86">SUM(B73:G73)</f>
        <v>722</v>
      </c>
      <c r="J73" s="9">
        <v>1987</v>
      </c>
      <c r="K73" s="2">
        <f t="shared" si="64"/>
        <v>208</v>
      </c>
      <c r="L73" s="2">
        <f t="shared" si="65"/>
        <v>514</v>
      </c>
      <c r="M73" s="2">
        <f t="shared" si="61"/>
        <v>0</v>
      </c>
      <c r="N73" s="2">
        <f t="shared" si="67"/>
        <v>722</v>
      </c>
      <c r="Z73" s="9">
        <v>1987</v>
      </c>
      <c r="AA73" s="2">
        <f t="shared" si="66"/>
        <v>3238736</v>
      </c>
      <c r="AB73" s="2">
        <f t="shared" si="66"/>
        <v>1096172</v>
      </c>
      <c r="AC73" s="1">
        <f t="shared" si="66"/>
        <v>10693</v>
      </c>
      <c r="AD73" s="1">
        <f t="shared" si="66"/>
        <v>114863</v>
      </c>
      <c r="AE73" s="1">
        <f t="shared" si="66"/>
        <v>105123</v>
      </c>
      <c r="AF73" s="1"/>
      <c r="AG73" s="2">
        <f t="shared" si="66"/>
        <v>4565587</v>
      </c>
      <c r="AJ73" s="9">
        <v>1987</v>
      </c>
      <c r="AK73" s="1">
        <f aca="true" t="shared" si="69" ref="AK73:AK85">(B73/AA73)*100000</f>
        <v>6.422258560129631</v>
      </c>
      <c r="AL73" s="1">
        <f aca="true" t="shared" si="70" ref="AL73:AL84">(C73/AB73)*100000</f>
        <v>46.890451498487465</v>
      </c>
      <c r="AM73" s="1">
        <f aca="true" t="shared" si="71" ref="AM73:AM84">(D73/AC73)*100000</f>
        <v>0</v>
      </c>
      <c r="AN73" s="1">
        <f aca="true" t="shared" si="72" ref="AN73:AN84">(E73/AD73)*100000</f>
        <v>0</v>
      </c>
      <c r="AO73" s="1">
        <f aca="true" t="shared" si="73" ref="AO73:AO84">(F73/AE73)*100000</f>
        <v>0</v>
      </c>
      <c r="AP73" s="1"/>
      <c r="AQ73" s="1">
        <f aca="true" t="shared" si="74" ref="AQ73:AQ85">(H73/AG73)*100000</f>
        <v>15.813957767095445</v>
      </c>
      <c r="AR73" s="1">
        <f aca="true" t="shared" si="75" ref="AR73:AR85">(SUM(D73:F73)/SUM(AC73:AE73))*100000</f>
        <v>0</v>
      </c>
    </row>
    <row r="74" spans="1:44" ht="12.75">
      <c r="A74" s="9">
        <v>1988</v>
      </c>
      <c r="B74">
        <v>253</v>
      </c>
      <c r="C74">
        <v>685</v>
      </c>
      <c r="D74">
        <v>0</v>
      </c>
      <c r="E74">
        <v>0</v>
      </c>
      <c r="F74">
        <v>0</v>
      </c>
      <c r="G74" s="2"/>
      <c r="H74" s="2">
        <f t="shared" si="68"/>
        <v>938</v>
      </c>
      <c r="J74" s="9">
        <v>1988</v>
      </c>
      <c r="K74" s="2">
        <f t="shared" si="64"/>
        <v>253</v>
      </c>
      <c r="L74" s="2">
        <f t="shared" si="65"/>
        <v>685</v>
      </c>
      <c r="M74" s="2">
        <f t="shared" si="61"/>
        <v>0</v>
      </c>
      <c r="N74" s="2">
        <f t="shared" si="67"/>
        <v>938</v>
      </c>
      <c r="Z74" s="9">
        <v>1988</v>
      </c>
      <c r="AA74" s="2">
        <f t="shared" si="66"/>
        <v>3281297</v>
      </c>
      <c r="AB74" s="2">
        <f t="shared" si="66"/>
        <v>1129461</v>
      </c>
      <c r="AC74" s="1">
        <f t="shared" si="66"/>
        <v>11282</v>
      </c>
      <c r="AD74" s="1">
        <f t="shared" si="66"/>
        <v>123179</v>
      </c>
      <c r="AE74" s="1">
        <f t="shared" si="66"/>
        <v>112698</v>
      </c>
      <c r="AF74" s="1"/>
      <c r="AG74" s="2">
        <f t="shared" si="66"/>
        <v>4657917</v>
      </c>
      <c r="AJ74" s="9">
        <v>1988</v>
      </c>
      <c r="AK74" s="1">
        <f t="shared" si="69"/>
        <v>7.710365748665847</v>
      </c>
      <c r="AL74" s="1">
        <f t="shared" si="70"/>
        <v>60.648397775576136</v>
      </c>
      <c r="AM74" s="1">
        <f t="shared" si="71"/>
        <v>0</v>
      </c>
      <c r="AN74" s="1">
        <f t="shared" si="72"/>
        <v>0</v>
      </c>
      <c r="AO74" s="1">
        <f t="shared" si="73"/>
        <v>0</v>
      </c>
      <c r="AP74" s="1"/>
      <c r="AQ74" s="1">
        <f t="shared" si="74"/>
        <v>20.13775685569322</v>
      </c>
      <c r="AR74" s="1">
        <f t="shared" si="75"/>
        <v>0</v>
      </c>
    </row>
    <row r="75" spans="1:44" ht="12.75">
      <c r="A75" s="9">
        <v>1989</v>
      </c>
      <c r="B75">
        <v>367</v>
      </c>
      <c r="C75">
        <v>891</v>
      </c>
      <c r="D75">
        <v>1</v>
      </c>
      <c r="E75">
        <v>0</v>
      </c>
      <c r="F75">
        <v>0</v>
      </c>
      <c r="G75" s="2"/>
      <c r="H75" s="2">
        <f t="shared" si="68"/>
        <v>1259</v>
      </c>
      <c r="J75" s="9">
        <v>1989</v>
      </c>
      <c r="K75" s="2">
        <f t="shared" si="64"/>
        <v>367</v>
      </c>
      <c r="L75" s="2">
        <f t="shared" si="65"/>
        <v>891</v>
      </c>
      <c r="M75" s="2">
        <f t="shared" si="61"/>
        <v>1</v>
      </c>
      <c r="N75" s="2">
        <f t="shared" si="67"/>
        <v>1259</v>
      </c>
      <c r="Z75" s="9">
        <v>1989</v>
      </c>
      <c r="AA75" s="2">
        <f t="shared" si="66"/>
        <v>3308264</v>
      </c>
      <c r="AB75" s="2">
        <f t="shared" si="66"/>
        <v>1156742</v>
      </c>
      <c r="AC75" s="1">
        <f t="shared" si="66"/>
        <v>11776</v>
      </c>
      <c r="AD75" s="1">
        <f t="shared" si="66"/>
        <v>130941</v>
      </c>
      <c r="AE75" s="1">
        <f t="shared" si="66"/>
        <v>119580</v>
      </c>
      <c r="AF75" s="1"/>
      <c r="AG75" s="2">
        <f t="shared" si="66"/>
        <v>4727303</v>
      </c>
      <c r="AJ75" s="9">
        <v>1989</v>
      </c>
      <c r="AK75" s="1">
        <f t="shared" si="69"/>
        <v>11.093431479470805</v>
      </c>
      <c r="AL75" s="1">
        <f t="shared" si="70"/>
        <v>77.02668356470154</v>
      </c>
      <c r="AM75" s="1">
        <f t="shared" si="71"/>
        <v>8.491847826086957</v>
      </c>
      <c r="AN75" s="1">
        <f t="shared" si="72"/>
        <v>0</v>
      </c>
      <c r="AO75" s="1">
        <f t="shared" si="73"/>
        <v>0</v>
      </c>
      <c r="AP75" s="1"/>
      <c r="AQ75" s="1">
        <f t="shared" si="74"/>
        <v>26.632521757120283</v>
      </c>
      <c r="AR75" s="1">
        <f t="shared" si="75"/>
        <v>0.3812472121297613</v>
      </c>
    </row>
    <row r="76" spans="1:44" ht="12.75">
      <c r="A76" s="9">
        <v>1990</v>
      </c>
      <c r="B76">
        <v>368</v>
      </c>
      <c r="C76">
        <v>1168</v>
      </c>
      <c r="D76">
        <v>0</v>
      </c>
      <c r="E76">
        <v>0</v>
      </c>
      <c r="F76">
        <v>0</v>
      </c>
      <c r="G76" s="2"/>
      <c r="H76" s="2">
        <f t="shared" si="68"/>
        <v>1536</v>
      </c>
      <c r="J76" s="9">
        <v>1990</v>
      </c>
      <c r="K76" s="2">
        <f t="shared" si="64"/>
        <v>368</v>
      </c>
      <c r="L76" s="2">
        <f t="shared" si="65"/>
        <v>1168</v>
      </c>
      <c r="M76" s="2">
        <f t="shared" si="61"/>
        <v>0</v>
      </c>
      <c r="N76" s="2">
        <f t="shared" si="67"/>
        <v>1536</v>
      </c>
      <c r="Z76" s="9">
        <v>1990</v>
      </c>
      <c r="AA76" s="2">
        <f t="shared" si="66"/>
        <v>3335830</v>
      </c>
      <c r="AB76" s="2">
        <f t="shared" si="66"/>
        <v>1184174</v>
      </c>
      <c r="AC76" s="1">
        <f t="shared" si="66"/>
        <v>12213</v>
      </c>
      <c r="AD76" s="1">
        <f t="shared" si="66"/>
        <v>138884</v>
      </c>
      <c r="AE76" s="1">
        <f t="shared" si="66"/>
        <v>126330</v>
      </c>
      <c r="AF76" s="1"/>
      <c r="AG76" s="2">
        <f t="shared" si="66"/>
        <v>4797431</v>
      </c>
      <c r="AJ76" s="9">
        <v>1990</v>
      </c>
      <c r="AK76" s="1">
        <f t="shared" si="69"/>
        <v>11.031737228815617</v>
      </c>
      <c r="AL76" s="1">
        <f t="shared" si="70"/>
        <v>98.6341534267768</v>
      </c>
      <c r="AM76" s="1">
        <f t="shared" si="71"/>
        <v>0</v>
      </c>
      <c r="AN76" s="1">
        <f t="shared" si="72"/>
        <v>0</v>
      </c>
      <c r="AO76" s="1">
        <f t="shared" si="73"/>
        <v>0</v>
      </c>
      <c r="AP76" s="1"/>
      <c r="AQ76" s="1">
        <f t="shared" si="74"/>
        <v>32.01713583790991</v>
      </c>
      <c r="AR76" s="1">
        <f t="shared" si="75"/>
        <v>0</v>
      </c>
    </row>
    <row r="77" spans="1:44" ht="12.75">
      <c r="A77" s="9">
        <v>1991</v>
      </c>
      <c r="B77">
        <v>362</v>
      </c>
      <c r="C77">
        <v>1347</v>
      </c>
      <c r="D77">
        <v>0</v>
      </c>
      <c r="E77">
        <v>0</v>
      </c>
      <c r="F77">
        <v>0</v>
      </c>
      <c r="G77" s="2"/>
      <c r="H77" s="2">
        <f t="shared" si="68"/>
        <v>1709</v>
      </c>
      <c r="J77" s="9">
        <v>1991</v>
      </c>
      <c r="K77" s="2">
        <f t="shared" si="64"/>
        <v>362</v>
      </c>
      <c r="L77" s="2">
        <f t="shared" si="65"/>
        <v>1347</v>
      </c>
      <c r="M77" s="2">
        <f t="shared" si="61"/>
        <v>0</v>
      </c>
      <c r="N77" s="2">
        <f t="shared" si="67"/>
        <v>1709</v>
      </c>
      <c r="Z77" s="9">
        <v>1991</v>
      </c>
      <c r="AA77" s="2">
        <f t="shared" si="66"/>
        <v>3349785</v>
      </c>
      <c r="AB77" s="2">
        <f t="shared" si="66"/>
        <v>1213722</v>
      </c>
      <c r="AC77" s="1">
        <f t="shared" si="66"/>
        <v>12445</v>
      </c>
      <c r="AD77" s="1">
        <f t="shared" si="66"/>
        <v>146477</v>
      </c>
      <c r="AE77" s="1">
        <f t="shared" si="66"/>
        <v>133747</v>
      </c>
      <c r="AF77" s="1"/>
      <c r="AG77" s="2">
        <f t="shared" si="66"/>
        <v>4856176</v>
      </c>
      <c r="AJ77" s="9">
        <v>1991</v>
      </c>
      <c r="AK77" s="1">
        <f t="shared" si="69"/>
        <v>10.80666371125311</v>
      </c>
      <c r="AL77" s="1">
        <f t="shared" si="70"/>
        <v>110.98093303079288</v>
      </c>
      <c r="AM77" s="1">
        <f t="shared" si="71"/>
        <v>0</v>
      </c>
      <c r="AN77" s="1">
        <f t="shared" si="72"/>
        <v>0</v>
      </c>
      <c r="AO77" s="1">
        <f t="shared" si="73"/>
        <v>0</v>
      </c>
      <c r="AP77" s="1"/>
      <c r="AQ77" s="1">
        <f t="shared" si="74"/>
        <v>35.19229945537394</v>
      </c>
      <c r="AR77" s="1">
        <f t="shared" si="75"/>
        <v>0</v>
      </c>
    </row>
    <row r="78" spans="1:44" ht="12.75">
      <c r="A78" s="9">
        <v>1992</v>
      </c>
      <c r="B78">
        <v>438</v>
      </c>
      <c r="C78">
        <v>1417</v>
      </c>
      <c r="D78">
        <v>0</v>
      </c>
      <c r="E78">
        <v>0</v>
      </c>
      <c r="F78">
        <v>0</v>
      </c>
      <c r="G78" s="2"/>
      <c r="H78" s="2">
        <f t="shared" si="68"/>
        <v>1855</v>
      </c>
      <c r="J78" s="9">
        <v>1992</v>
      </c>
      <c r="K78" s="2">
        <f t="shared" si="64"/>
        <v>438</v>
      </c>
      <c r="L78" s="2">
        <f t="shared" si="65"/>
        <v>1417</v>
      </c>
      <c r="M78" s="2">
        <f t="shared" si="61"/>
        <v>0</v>
      </c>
      <c r="N78" s="2">
        <f t="shared" si="67"/>
        <v>1855</v>
      </c>
      <c r="Z78" s="9">
        <v>1992</v>
      </c>
      <c r="AA78" s="2">
        <f t="shared" si="66"/>
        <v>3357799</v>
      </c>
      <c r="AB78" s="2">
        <f t="shared" si="66"/>
        <v>1239666</v>
      </c>
      <c r="AC78" s="1">
        <f t="shared" si="66"/>
        <v>12522</v>
      </c>
      <c r="AD78" s="1">
        <f t="shared" si="66"/>
        <v>152853</v>
      </c>
      <c r="AE78" s="1">
        <f t="shared" si="66"/>
        <v>139705</v>
      </c>
      <c r="AF78" s="1"/>
      <c r="AG78" s="2">
        <f t="shared" si="66"/>
        <v>4902545</v>
      </c>
      <c r="AJ78" s="9">
        <v>1992</v>
      </c>
      <c r="AK78" s="1">
        <f t="shared" si="69"/>
        <v>13.04425905183723</v>
      </c>
      <c r="AL78" s="1">
        <f t="shared" si="70"/>
        <v>114.30498214841741</v>
      </c>
      <c r="AM78" s="1">
        <f t="shared" si="71"/>
        <v>0</v>
      </c>
      <c r="AN78" s="1">
        <f t="shared" si="72"/>
        <v>0</v>
      </c>
      <c r="AO78" s="1">
        <f t="shared" si="73"/>
        <v>0</v>
      </c>
      <c r="AP78" s="1"/>
      <c r="AQ78" s="1">
        <f t="shared" si="74"/>
        <v>37.83749052787889</v>
      </c>
      <c r="AR78" s="1">
        <f t="shared" si="75"/>
        <v>0</v>
      </c>
    </row>
    <row r="79" spans="1:44" ht="12.75">
      <c r="A79" s="9">
        <v>1993</v>
      </c>
      <c r="B79">
        <v>367</v>
      </c>
      <c r="C79">
        <v>1307</v>
      </c>
      <c r="D79">
        <v>0</v>
      </c>
      <c r="E79">
        <v>0</v>
      </c>
      <c r="F79">
        <v>0</v>
      </c>
      <c r="G79" s="2"/>
      <c r="H79" s="2">
        <f t="shared" si="68"/>
        <v>1674</v>
      </c>
      <c r="J79" s="9">
        <v>1993</v>
      </c>
      <c r="K79" s="2">
        <f t="shared" si="64"/>
        <v>367</v>
      </c>
      <c r="L79" s="2">
        <f t="shared" si="65"/>
        <v>1307</v>
      </c>
      <c r="M79" s="2">
        <f t="shared" si="61"/>
        <v>0</v>
      </c>
      <c r="N79" s="2">
        <f t="shared" si="67"/>
        <v>1674</v>
      </c>
      <c r="Z79" s="9">
        <v>1993</v>
      </c>
      <c r="AA79" s="2">
        <f t="shared" si="66"/>
        <v>3353714</v>
      </c>
      <c r="AB79" s="2">
        <f t="shared" si="66"/>
        <v>1266979</v>
      </c>
      <c r="AC79" s="1">
        <f t="shared" si="66"/>
        <v>12756</v>
      </c>
      <c r="AD79" s="1">
        <f t="shared" si="66"/>
        <v>161424</v>
      </c>
      <c r="AE79" s="1">
        <f t="shared" si="66"/>
        <v>147631</v>
      </c>
      <c r="AF79" s="1"/>
      <c r="AG79" s="2">
        <f t="shared" si="66"/>
        <v>4942504</v>
      </c>
      <c r="AJ79" s="9">
        <v>1993</v>
      </c>
      <c r="AK79" s="1">
        <f t="shared" si="69"/>
        <v>10.943091748431739</v>
      </c>
      <c r="AL79" s="1">
        <f t="shared" si="70"/>
        <v>103.15877374447405</v>
      </c>
      <c r="AM79" s="1">
        <f t="shared" si="71"/>
        <v>0</v>
      </c>
      <c r="AN79" s="1">
        <f t="shared" si="72"/>
        <v>0</v>
      </c>
      <c r="AO79" s="1">
        <f t="shared" si="73"/>
        <v>0</v>
      </c>
      <c r="AP79" s="1"/>
      <c r="AQ79" s="1">
        <f t="shared" si="74"/>
        <v>33.869471830472975</v>
      </c>
      <c r="AR79" s="1">
        <f t="shared" si="75"/>
        <v>0</v>
      </c>
    </row>
    <row r="80" spans="1:44" ht="12.75">
      <c r="A80" s="9">
        <v>1994</v>
      </c>
      <c r="B80">
        <v>416</v>
      </c>
      <c r="C80">
        <v>1466</v>
      </c>
      <c r="D80">
        <v>0</v>
      </c>
      <c r="E80">
        <v>0</v>
      </c>
      <c r="F80">
        <v>0</v>
      </c>
      <c r="G80" s="2"/>
      <c r="H80" s="2">
        <f t="shared" si="68"/>
        <v>1882</v>
      </c>
      <c r="J80" s="9">
        <v>1994</v>
      </c>
      <c r="K80" s="2">
        <f t="shared" si="64"/>
        <v>416</v>
      </c>
      <c r="L80" s="2">
        <f t="shared" si="65"/>
        <v>1466</v>
      </c>
      <c r="M80" s="2">
        <f t="shared" si="61"/>
        <v>0</v>
      </c>
      <c r="N80" s="2">
        <f t="shared" si="67"/>
        <v>1882</v>
      </c>
      <c r="Z80" s="9">
        <v>1994</v>
      </c>
      <c r="AA80" s="2">
        <f t="shared" si="66"/>
        <v>3353161</v>
      </c>
      <c r="AB80" s="2">
        <f t="shared" si="66"/>
        <v>1295490</v>
      </c>
      <c r="AC80" s="1">
        <f t="shared" si="66"/>
        <v>13041</v>
      </c>
      <c r="AD80" s="1">
        <f t="shared" si="66"/>
        <v>168738</v>
      </c>
      <c r="AE80" s="1">
        <f t="shared" si="66"/>
        <v>154981</v>
      </c>
      <c r="AF80" s="1"/>
      <c r="AG80" s="2">
        <f t="shared" si="66"/>
        <v>4985411</v>
      </c>
      <c r="AJ80" s="9">
        <v>1994</v>
      </c>
      <c r="AK80" s="1">
        <f t="shared" si="69"/>
        <v>12.406204175701674</v>
      </c>
      <c r="AL80" s="1">
        <f t="shared" si="70"/>
        <v>113.16181522049573</v>
      </c>
      <c r="AM80" s="1">
        <f t="shared" si="71"/>
        <v>0</v>
      </c>
      <c r="AN80" s="1">
        <f t="shared" si="72"/>
        <v>0</v>
      </c>
      <c r="AO80" s="1">
        <f t="shared" si="73"/>
        <v>0</v>
      </c>
      <c r="AP80" s="1"/>
      <c r="AQ80" s="1">
        <f t="shared" si="74"/>
        <v>37.75014738002544</v>
      </c>
      <c r="AR80" s="1">
        <f t="shared" si="75"/>
        <v>0</v>
      </c>
    </row>
    <row r="81" spans="1:44" ht="12.75">
      <c r="A81" s="9">
        <v>1995</v>
      </c>
      <c r="B81">
        <v>463</v>
      </c>
      <c r="C81">
        <v>1594</v>
      </c>
      <c r="D81">
        <v>0</v>
      </c>
      <c r="E81">
        <v>0</v>
      </c>
      <c r="F81">
        <v>0</v>
      </c>
      <c r="G81" s="2"/>
      <c r="H81" s="2">
        <f t="shared" si="68"/>
        <v>2057</v>
      </c>
      <c r="J81" s="9">
        <v>1995</v>
      </c>
      <c r="K81" s="2">
        <f t="shared" si="64"/>
        <v>463</v>
      </c>
      <c r="L81" s="2">
        <f t="shared" si="65"/>
        <v>1594</v>
      </c>
      <c r="M81" s="2">
        <f t="shared" si="61"/>
        <v>0</v>
      </c>
      <c r="N81" s="2">
        <f t="shared" si="67"/>
        <v>2057</v>
      </c>
      <c r="Z81" s="9">
        <v>1995</v>
      </c>
      <c r="AA81" s="2">
        <f t="shared" si="66"/>
        <v>3350447</v>
      </c>
      <c r="AB81" s="2">
        <f t="shared" si="66"/>
        <v>1323399</v>
      </c>
      <c r="AC81" s="1">
        <f t="shared" si="66"/>
        <v>13272</v>
      </c>
      <c r="AD81" s="1">
        <f t="shared" si="66"/>
        <v>174578</v>
      </c>
      <c r="AE81" s="1">
        <f t="shared" si="66"/>
        <v>161954</v>
      </c>
      <c r="AF81" s="1"/>
      <c r="AG81" s="2">
        <f t="shared" si="66"/>
        <v>5023650</v>
      </c>
      <c r="AJ81" s="9">
        <v>1995</v>
      </c>
      <c r="AK81" s="1">
        <f t="shared" si="69"/>
        <v>13.819051607143763</v>
      </c>
      <c r="AL81" s="1">
        <f t="shared" si="70"/>
        <v>120.44742364169839</v>
      </c>
      <c r="AM81" s="1">
        <f t="shared" si="71"/>
        <v>0</v>
      </c>
      <c r="AN81" s="1">
        <f t="shared" si="72"/>
        <v>0</v>
      </c>
      <c r="AO81" s="1">
        <f t="shared" si="73"/>
        <v>0</v>
      </c>
      <c r="AP81" s="1"/>
      <c r="AQ81" s="1">
        <f t="shared" si="74"/>
        <v>40.946323888009715</v>
      </c>
      <c r="AR81" s="1">
        <f t="shared" si="75"/>
        <v>0</v>
      </c>
    </row>
    <row r="82" spans="1:44" ht="12.75">
      <c r="A82" s="9">
        <v>1996</v>
      </c>
      <c r="B82">
        <v>446</v>
      </c>
      <c r="C82">
        <v>1408</v>
      </c>
      <c r="D82">
        <v>0</v>
      </c>
      <c r="E82">
        <v>1</v>
      </c>
      <c r="F82">
        <v>0</v>
      </c>
      <c r="G82" s="2"/>
      <c r="H82" s="2">
        <f t="shared" si="68"/>
        <v>1855</v>
      </c>
      <c r="J82" s="9">
        <v>1996</v>
      </c>
      <c r="K82" s="2">
        <f t="shared" si="64"/>
        <v>446</v>
      </c>
      <c r="L82" s="2">
        <f t="shared" si="65"/>
        <v>1408</v>
      </c>
      <c r="M82" s="2">
        <f t="shared" si="61"/>
        <v>1</v>
      </c>
      <c r="N82" s="2">
        <f t="shared" si="67"/>
        <v>1855</v>
      </c>
      <c r="Z82" s="9">
        <v>1996</v>
      </c>
      <c r="AA82" s="2">
        <f t="shared" si="66"/>
        <v>3341248</v>
      </c>
      <c r="AB82" s="2">
        <f t="shared" si="66"/>
        <v>1351981</v>
      </c>
      <c r="AC82" s="1">
        <f t="shared" si="66"/>
        <v>13258</v>
      </c>
      <c r="AD82" s="1">
        <f t="shared" si="66"/>
        <v>181981</v>
      </c>
      <c r="AE82" s="1">
        <f t="shared" si="66"/>
        <v>168674</v>
      </c>
      <c r="AF82" s="1"/>
      <c r="AG82" s="2">
        <f t="shared" si="66"/>
        <v>5057142</v>
      </c>
      <c r="AJ82" s="9">
        <v>1996</v>
      </c>
      <c r="AK82" s="1">
        <f t="shared" si="69"/>
        <v>13.348305782749438</v>
      </c>
      <c r="AL82" s="1">
        <f t="shared" si="70"/>
        <v>104.14347538907722</v>
      </c>
      <c r="AM82" s="1">
        <f t="shared" si="71"/>
        <v>0</v>
      </c>
      <c r="AN82" s="1">
        <f t="shared" si="72"/>
        <v>0.5495079156615251</v>
      </c>
      <c r="AO82" s="1">
        <f t="shared" si="73"/>
        <v>0</v>
      </c>
      <c r="AP82" s="1"/>
      <c r="AQ82" s="1">
        <f t="shared" si="74"/>
        <v>36.68079717753625</v>
      </c>
      <c r="AR82" s="1">
        <f t="shared" si="75"/>
        <v>0.27479095278267057</v>
      </c>
    </row>
    <row r="83" spans="1:44" ht="12.75">
      <c r="A83" s="9">
        <v>1997</v>
      </c>
      <c r="B83">
        <v>112</v>
      </c>
      <c r="C83">
        <v>376</v>
      </c>
      <c r="D83">
        <v>1</v>
      </c>
      <c r="E83">
        <v>0</v>
      </c>
      <c r="F83">
        <v>0</v>
      </c>
      <c r="G83" s="2"/>
      <c r="H83" s="2">
        <f t="shared" si="68"/>
        <v>489</v>
      </c>
      <c r="J83" s="9">
        <v>1997</v>
      </c>
      <c r="K83" s="2">
        <f t="shared" si="64"/>
        <v>112</v>
      </c>
      <c r="L83" s="2">
        <f t="shared" si="65"/>
        <v>376</v>
      </c>
      <c r="M83" s="2">
        <f t="shared" si="61"/>
        <v>1</v>
      </c>
      <c r="N83" s="2">
        <f t="shared" si="67"/>
        <v>489</v>
      </c>
      <c r="Z83" s="9">
        <v>1997</v>
      </c>
      <c r="AA83" s="2">
        <f t="shared" si="66"/>
        <v>3332863</v>
      </c>
      <c r="AB83" s="2">
        <f t="shared" si="66"/>
        <v>1377902</v>
      </c>
      <c r="AC83" s="1">
        <f t="shared" si="66"/>
        <v>13406</v>
      </c>
      <c r="AD83" s="1">
        <f t="shared" si="66"/>
        <v>190241</v>
      </c>
      <c r="AE83" s="1">
        <f t="shared" si="66"/>
        <v>178502</v>
      </c>
      <c r="AF83" s="1"/>
      <c r="AG83" s="2">
        <f t="shared" si="66"/>
        <v>5092914</v>
      </c>
      <c r="AJ83" s="9">
        <v>1997</v>
      </c>
      <c r="AK83" s="1">
        <f t="shared" si="69"/>
        <v>3.360474162904386</v>
      </c>
      <c r="AL83" s="1">
        <f t="shared" si="70"/>
        <v>27.287862271772592</v>
      </c>
      <c r="AM83" s="1">
        <f t="shared" si="71"/>
        <v>7.459346561241235</v>
      </c>
      <c r="AN83" s="1">
        <f t="shared" si="72"/>
        <v>0</v>
      </c>
      <c r="AO83" s="1">
        <f t="shared" si="73"/>
        <v>0</v>
      </c>
      <c r="AP83" s="1"/>
      <c r="AQ83" s="1">
        <f t="shared" si="74"/>
        <v>9.601575836544658</v>
      </c>
      <c r="AR83" s="1">
        <f t="shared" si="75"/>
        <v>0.26167803657735594</v>
      </c>
    </row>
    <row r="84" spans="1:44" ht="12.75">
      <c r="A84" s="9">
        <v>1998</v>
      </c>
      <c r="B84">
        <v>7</v>
      </c>
      <c r="C84">
        <v>22</v>
      </c>
      <c r="D84">
        <v>0</v>
      </c>
      <c r="E84">
        <v>0</v>
      </c>
      <c r="F84">
        <v>0</v>
      </c>
      <c r="G84" s="2"/>
      <c r="H84" s="2">
        <f t="shared" si="68"/>
        <v>29</v>
      </c>
      <c r="J84" s="9">
        <v>1998</v>
      </c>
      <c r="K84" s="2">
        <f t="shared" si="64"/>
        <v>7</v>
      </c>
      <c r="L84" s="2">
        <f t="shared" si="65"/>
        <v>22</v>
      </c>
      <c r="M84" s="2">
        <f t="shared" si="61"/>
        <v>0</v>
      </c>
      <c r="N84" s="2">
        <f t="shared" si="67"/>
        <v>29</v>
      </c>
      <c r="Z84" s="9">
        <v>1998</v>
      </c>
      <c r="AA84" s="2">
        <f t="shared" si="66"/>
        <v>3327085</v>
      </c>
      <c r="AB84" s="2">
        <f t="shared" si="66"/>
        <v>1404853</v>
      </c>
      <c r="AC84" s="1">
        <f t="shared" si="66"/>
        <v>13498</v>
      </c>
      <c r="AD84" s="1">
        <f t="shared" si="66"/>
        <v>196179</v>
      </c>
      <c r="AE84" s="1">
        <f t="shared" si="66"/>
        <v>188457</v>
      </c>
      <c r="AF84" s="1"/>
      <c r="AG84" s="2">
        <f t="shared" si="66"/>
        <v>5130072</v>
      </c>
      <c r="AJ84" s="9">
        <v>1998</v>
      </c>
      <c r="AK84" s="1">
        <f t="shared" si="69"/>
        <v>0.21039438427332036</v>
      </c>
      <c r="AL84" s="1">
        <f t="shared" si="70"/>
        <v>1.5660001437872861</v>
      </c>
      <c r="AM84" s="1">
        <f t="shared" si="71"/>
        <v>0</v>
      </c>
      <c r="AN84" s="1">
        <f t="shared" si="72"/>
        <v>0</v>
      </c>
      <c r="AO84" s="1">
        <f t="shared" si="73"/>
        <v>0</v>
      </c>
      <c r="AP84" s="1"/>
      <c r="AQ84" s="1">
        <f t="shared" si="74"/>
        <v>0.5652942102956839</v>
      </c>
      <c r="AR84" s="1">
        <f t="shared" si="75"/>
        <v>0</v>
      </c>
    </row>
    <row r="85" spans="1:44" ht="12.75">
      <c r="A85" s="9">
        <v>1999</v>
      </c>
      <c r="B85">
        <v>0</v>
      </c>
      <c r="C85">
        <v>18</v>
      </c>
      <c r="D85">
        <v>0</v>
      </c>
      <c r="E85">
        <v>0</v>
      </c>
      <c r="F85">
        <v>0</v>
      </c>
      <c r="G85" s="2"/>
      <c r="H85" s="2">
        <f t="shared" si="68"/>
        <v>18</v>
      </c>
      <c r="J85" s="9">
        <v>1999</v>
      </c>
      <c r="K85" s="2">
        <f t="shared" si="64"/>
        <v>0</v>
      </c>
      <c r="L85" s="2">
        <f t="shared" si="65"/>
        <v>18</v>
      </c>
      <c r="M85" s="2">
        <f t="shared" si="61"/>
        <v>0</v>
      </c>
      <c r="N85" s="2">
        <f t="shared" si="67"/>
        <v>18</v>
      </c>
      <c r="Z85" s="9">
        <v>1999</v>
      </c>
      <c r="AA85" s="2">
        <f t="shared" si="66"/>
        <v>3324098</v>
      </c>
      <c r="AB85" s="2">
        <f t="shared" si="66"/>
        <v>1431819</v>
      </c>
      <c r="AC85" s="1">
        <f t="shared" si="66"/>
        <v>13488</v>
      </c>
      <c r="AD85" s="1">
        <f t="shared" si="66"/>
        <v>203073</v>
      </c>
      <c r="AE85" s="1">
        <f t="shared" si="66"/>
        <v>199156</v>
      </c>
      <c r="AF85" s="1"/>
      <c r="AG85" s="2">
        <f t="shared" si="66"/>
        <v>5171634</v>
      </c>
      <c r="AJ85" s="9">
        <v>1999</v>
      </c>
      <c r="AK85" s="1">
        <f t="shared" si="69"/>
        <v>0</v>
      </c>
      <c r="AL85" s="1">
        <f>(C85/AB85)*100000</f>
        <v>1.2571421387759207</v>
      </c>
      <c r="AM85" s="1">
        <f>(D85/AC85)*100000</f>
        <v>0</v>
      </c>
      <c r="AN85" s="1">
        <f>(E85/AD85)*100000</f>
        <v>0</v>
      </c>
      <c r="AO85" s="1">
        <f>(F85/AE85)*100000</f>
        <v>0</v>
      </c>
      <c r="AP85" s="1"/>
      <c r="AQ85" s="1">
        <f t="shared" si="74"/>
        <v>0.34805247239073767</v>
      </c>
      <c r="AR85" s="1">
        <f t="shared" si="75"/>
        <v>0</v>
      </c>
    </row>
    <row r="86" spans="1:14" s="4" customFormat="1" ht="12.75">
      <c r="A86" s="13" t="s">
        <v>25</v>
      </c>
      <c r="B86" s="21">
        <f aca="true" t="shared" si="76" ref="B86:G86">SUM(B69:B85)</f>
        <v>4711</v>
      </c>
      <c r="C86" s="21">
        <f t="shared" si="76"/>
        <v>14175</v>
      </c>
      <c r="D86" s="4">
        <f t="shared" si="76"/>
        <v>4</v>
      </c>
      <c r="E86" s="4">
        <f t="shared" si="76"/>
        <v>1</v>
      </c>
      <c r="F86" s="4">
        <f t="shared" si="76"/>
        <v>0</v>
      </c>
      <c r="G86" s="4">
        <f t="shared" si="76"/>
        <v>0</v>
      </c>
      <c r="H86" s="21">
        <f t="shared" si="68"/>
        <v>18891</v>
      </c>
      <c r="J86" s="13" t="s">
        <v>25</v>
      </c>
      <c r="K86" s="21">
        <f>B86</f>
        <v>4711</v>
      </c>
      <c r="L86" s="21">
        <f>C86</f>
        <v>14175</v>
      </c>
      <c r="M86" s="21">
        <f t="shared" si="61"/>
        <v>5</v>
      </c>
      <c r="N86" s="21">
        <f>H86</f>
        <v>18891</v>
      </c>
    </row>
    <row r="88" spans="1:44" s="27" customFormat="1" ht="29.25" customHeight="1">
      <c r="A88" s="31" t="str">
        <f>CONCATENATE("Other &amp; Not Known Admissions, All Races: ",$A$1)</f>
        <v>Other &amp; Not Known Admissions, All Races: MARYLAND</v>
      </c>
      <c r="B88" s="31"/>
      <c r="C88" s="31"/>
      <c r="D88" s="31"/>
      <c r="E88" s="31"/>
      <c r="F88" s="31"/>
      <c r="G88" s="31"/>
      <c r="H88" s="31"/>
      <c r="J88" s="31" t="str">
        <f>CONCATENATE("Other &amp; Not Known Admissions, BW + Balance: ",$A$1)</f>
        <v>Other &amp; Not Known Admissions, BW + Balance: MARYLAND</v>
      </c>
      <c r="K88" s="31"/>
      <c r="L88" s="31"/>
      <c r="M88" s="31"/>
      <c r="N88" s="31"/>
      <c r="Z88" s="30" t="str">
        <f>CONCATENATE("Total Population, By Race: ",$A$1)</f>
        <v>Total Population, By Race: MARYLAND</v>
      </c>
      <c r="AA88" s="30"/>
      <c r="AB88" s="30"/>
      <c r="AC88" s="30"/>
      <c r="AD88" s="30"/>
      <c r="AE88" s="30"/>
      <c r="AF88" s="30"/>
      <c r="AG88" s="30"/>
      <c r="AJ88" s="30" t="str">
        <f>CONCATENATE("Other &amp; Not Known Admissions, per 100,000 By Race: ",$A$1)</f>
        <v>Other &amp; Not Known Admissions, per 100,000 By Race: MARYLAND</v>
      </c>
      <c r="AK88" s="30"/>
      <c r="AL88" s="30"/>
      <c r="AM88" s="30"/>
      <c r="AN88" s="30"/>
      <c r="AO88" s="30"/>
      <c r="AP88" s="30"/>
      <c r="AQ88" s="30"/>
      <c r="AR88" s="30"/>
    </row>
    <row r="89" spans="1:44" ht="12.75">
      <c r="A89" s="20" t="s">
        <v>37</v>
      </c>
      <c r="B89" s="19" t="s">
        <v>23</v>
      </c>
      <c r="C89" s="19" t="s">
        <v>24</v>
      </c>
      <c r="D89" s="19" t="s">
        <v>40</v>
      </c>
      <c r="E89" s="19" t="s">
        <v>41</v>
      </c>
      <c r="F89" s="19" t="s">
        <v>38</v>
      </c>
      <c r="G89" s="19" t="s">
        <v>39</v>
      </c>
      <c r="H89" s="19" t="s">
        <v>25</v>
      </c>
      <c r="J89" s="20" t="s">
        <v>37</v>
      </c>
      <c r="K89" s="19" t="s">
        <v>23</v>
      </c>
      <c r="L89" s="19" t="s">
        <v>24</v>
      </c>
      <c r="M89" s="19" t="s">
        <v>42</v>
      </c>
      <c r="N89" s="19" t="s">
        <v>25</v>
      </c>
      <c r="Z89" s="20" t="s">
        <v>37</v>
      </c>
      <c r="AA89" s="19" t="s">
        <v>23</v>
      </c>
      <c r="AB89" s="19" t="s">
        <v>24</v>
      </c>
      <c r="AC89" s="19" t="s">
        <v>40</v>
      </c>
      <c r="AD89" s="19" t="s">
        <v>41</v>
      </c>
      <c r="AE89" s="19" t="s">
        <v>38</v>
      </c>
      <c r="AF89" s="19" t="s">
        <v>39</v>
      </c>
      <c r="AG89" s="19" t="s">
        <v>25</v>
      </c>
      <c r="AJ89" s="20" t="s">
        <v>37</v>
      </c>
      <c r="AK89" s="19" t="s">
        <v>23</v>
      </c>
      <c r="AL89" s="19" t="s">
        <v>24</v>
      </c>
      <c r="AM89" s="19" t="s">
        <v>40</v>
      </c>
      <c r="AN89" s="19" t="s">
        <v>41</v>
      </c>
      <c r="AO89" s="19" t="s">
        <v>38</v>
      </c>
      <c r="AP89" s="19" t="s">
        <v>39</v>
      </c>
      <c r="AQ89" s="19" t="s">
        <v>25</v>
      </c>
      <c r="AR89" s="19" t="s">
        <v>42</v>
      </c>
    </row>
    <row r="90" spans="1:44" ht="12.75">
      <c r="A90" s="9">
        <v>1983</v>
      </c>
      <c r="B90" s="2"/>
      <c r="C90" s="2"/>
      <c r="D90" s="2"/>
      <c r="E90" s="2"/>
      <c r="F90" s="2"/>
      <c r="G90" s="2"/>
      <c r="H90" s="2">
        <f aca="true" t="shared" si="77" ref="H90:H107">SUM(B90:G90)</f>
        <v>0</v>
      </c>
      <c r="J90" s="9">
        <v>1983</v>
      </c>
      <c r="K90" s="2">
        <f>B90</f>
        <v>0</v>
      </c>
      <c r="L90" s="2">
        <f>C90</f>
        <v>0</v>
      </c>
      <c r="M90" s="2">
        <f>N90-K90-L90</f>
        <v>0</v>
      </c>
      <c r="N90" s="2">
        <f>H90</f>
        <v>0</v>
      </c>
      <c r="Z90" s="9">
        <v>1983</v>
      </c>
      <c r="AA90" s="2">
        <f>AA69</f>
        <v>3129645</v>
      </c>
      <c r="AB90" s="2">
        <f aca="true" t="shared" si="78" ref="AB90:AG90">AB69</f>
        <v>1007651</v>
      </c>
      <c r="AC90" s="1">
        <f t="shared" si="78"/>
        <v>8785</v>
      </c>
      <c r="AD90" s="1">
        <f t="shared" si="78"/>
        <v>86977</v>
      </c>
      <c r="AE90" s="1">
        <f t="shared" si="78"/>
        <v>80267</v>
      </c>
      <c r="AF90" s="1"/>
      <c r="AG90" s="2">
        <f t="shared" si="78"/>
        <v>4313325</v>
      </c>
      <c r="AJ90" s="9">
        <v>1983</v>
      </c>
      <c r="AK90" s="1">
        <f aca="true" t="shared" si="79" ref="AK90:AO94">(B90/AA90)*100000</f>
        <v>0</v>
      </c>
      <c r="AL90" s="1">
        <f t="shared" si="79"/>
        <v>0</v>
      </c>
      <c r="AM90" s="1">
        <f t="shared" si="79"/>
        <v>0</v>
      </c>
      <c r="AN90" s="1">
        <f t="shared" si="79"/>
        <v>0</v>
      </c>
      <c r="AO90" s="1">
        <f t="shared" si="79"/>
        <v>0</v>
      </c>
      <c r="AP90" s="1"/>
      <c r="AQ90" s="1">
        <f>(H90/AG90)*100000</f>
        <v>0</v>
      </c>
      <c r="AR90" s="1">
        <f>(SUM(D90:F90)/SUM(AC90:AE90))*100000</f>
        <v>0</v>
      </c>
    </row>
    <row r="91" spans="1:44" ht="12.75">
      <c r="A91" s="9">
        <v>1984</v>
      </c>
      <c r="B91" s="2"/>
      <c r="C91" s="2"/>
      <c r="D91" s="2"/>
      <c r="E91" s="2"/>
      <c r="F91" s="2"/>
      <c r="G91" s="2"/>
      <c r="H91" s="2">
        <f t="shared" si="77"/>
        <v>0</v>
      </c>
      <c r="J91" s="9">
        <v>1984</v>
      </c>
      <c r="K91" s="2">
        <f aca="true" t="shared" si="80" ref="K91:K106">B91</f>
        <v>0</v>
      </c>
      <c r="L91" s="2">
        <f aca="true" t="shared" si="81" ref="L91:L106">C91</f>
        <v>0</v>
      </c>
      <c r="M91" s="2">
        <f aca="true" t="shared" si="82" ref="M91:M107">N91-K91-L91</f>
        <v>0</v>
      </c>
      <c r="N91" s="2">
        <f aca="true" t="shared" si="83" ref="N91:N106">H91</f>
        <v>0</v>
      </c>
      <c r="Z91" s="9">
        <v>1984</v>
      </c>
      <c r="AA91" s="2">
        <f aca="true" t="shared" si="84" ref="AA91:AG106">AA70</f>
        <v>3147403</v>
      </c>
      <c r="AB91" s="2">
        <f t="shared" si="84"/>
        <v>1029041</v>
      </c>
      <c r="AC91" s="1">
        <f t="shared" si="84"/>
        <v>9227</v>
      </c>
      <c r="AD91" s="1">
        <f t="shared" si="84"/>
        <v>93506</v>
      </c>
      <c r="AE91" s="1">
        <f t="shared" si="84"/>
        <v>86072</v>
      </c>
      <c r="AF91" s="1"/>
      <c r="AG91" s="2">
        <f t="shared" si="84"/>
        <v>4365249</v>
      </c>
      <c r="AJ91" s="9">
        <v>1984</v>
      </c>
      <c r="AK91" s="1">
        <f t="shared" si="79"/>
        <v>0</v>
      </c>
      <c r="AL91" s="1">
        <f t="shared" si="79"/>
        <v>0</v>
      </c>
      <c r="AM91" s="1">
        <f t="shared" si="79"/>
        <v>0</v>
      </c>
      <c r="AN91" s="1">
        <f t="shared" si="79"/>
        <v>0</v>
      </c>
      <c r="AO91" s="1">
        <f t="shared" si="79"/>
        <v>0</v>
      </c>
      <c r="AP91" s="1"/>
      <c r="AQ91" s="1">
        <f>(H91/AG91)*100000</f>
        <v>0</v>
      </c>
      <c r="AR91" s="1">
        <f>(SUM(D91:F91)/SUM(AC91:AE91))*100000</f>
        <v>0</v>
      </c>
    </row>
    <row r="92" spans="1:44" ht="12.75">
      <c r="A92" s="9">
        <v>1985</v>
      </c>
      <c r="B92" s="2"/>
      <c r="C92" s="2"/>
      <c r="D92" s="2"/>
      <c r="E92" s="2"/>
      <c r="F92" s="2"/>
      <c r="G92" s="2"/>
      <c r="H92" s="2">
        <f t="shared" si="77"/>
        <v>0</v>
      </c>
      <c r="J92" s="9">
        <v>1985</v>
      </c>
      <c r="K92" s="2">
        <f t="shared" si="80"/>
        <v>0</v>
      </c>
      <c r="L92" s="2">
        <f t="shared" si="81"/>
        <v>0</v>
      </c>
      <c r="M92" s="2">
        <f t="shared" si="82"/>
        <v>0</v>
      </c>
      <c r="N92" s="2">
        <f t="shared" si="83"/>
        <v>0</v>
      </c>
      <c r="Z92" s="9">
        <v>1985</v>
      </c>
      <c r="AA92" s="2">
        <f t="shared" si="84"/>
        <v>3163669</v>
      </c>
      <c r="AB92" s="2">
        <f t="shared" si="84"/>
        <v>1047989</v>
      </c>
      <c r="AC92" s="1">
        <f t="shared" si="84"/>
        <v>9650</v>
      </c>
      <c r="AD92" s="1">
        <f t="shared" si="84"/>
        <v>100087</v>
      </c>
      <c r="AE92" s="1">
        <f t="shared" si="84"/>
        <v>91690</v>
      </c>
      <c r="AF92" s="1"/>
      <c r="AG92" s="2">
        <f t="shared" si="84"/>
        <v>4413085</v>
      </c>
      <c r="AJ92" s="9">
        <v>1985</v>
      </c>
      <c r="AK92" s="1">
        <f t="shared" si="79"/>
        <v>0</v>
      </c>
      <c r="AL92" s="1">
        <f t="shared" si="79"/>
        <v>0</v>
      </c>
      <c r="AM92" s="1">
        <f t="shared" si="79"/>
        <v>0</v>
      </c>
      <c r="AN92" s="1">
        <f t="shared" si="79"/>
        <v>0</v>
      </c>
      <c r="AO92" s="1">
        <f t="shared" si="79"/>
        <v>0</v>
      </c>
      <c r="AP92" s="1"/>
      <c r="AQ92" s="1">
        <f>(H92/AG92)*100000</f>
        <v>0</v>
      </c>
      <c r="AR92" s="1">
        <f>(SUM(D92:F92)/SUM(AC92:AE92))*100000</f>
        <v>0</v>
      </c>
    </row>
    <row r="93" spans="1:44" ht="12.75">
      <c r="A93" s="9">
        <v>1986</v>
      </c>
      <c r="B93" s="2"/>
      <c r="C93" s="2"/>
      <c r="D93" s="2"/>
      <c r="E93" s="2"/>
      <c r="F93" s="2"/>
      <c r="G93" s="2"/>
      <c r="H93" s="2">
        <f t="shared" si="77"/>
        <v>0</v>
      </c>
      <c r="J93" s="9">
        <v>1986</v>
      </c>
      <c r="K93" s="2">
        <f aca="true" t="shared" si="85" ref="K93:K100">B93</f>
        <v>0</v>
      </c>
      <c r="L93" s="2">
        <f aca="true" t="shared" si="86" ref="L93:L100">C93</f>
        <v>0</v>
      </c>
      <c r="M93" s="2">
        <f aca="true" t="shared" si="87" ref="M93:M100">N93-K93-L93</f>
        <v>0</v>
      </c>
      <c r="N93" s="2">
        <f aca="true" t="shared" si="88" ref="N93:N100">H93</f>
        <v>0</v>
      </c>
      <c r="Z93" s="9">
        <v>1986</v>
      </c>
      <c r="AA93" s="2">
        <f t="shared" si="84"/>
        <v>3198456</v>
      </c>
      <c r="AB93" s="2">
        <f t="shared" si="84"/>
        <v>1072825</v>
      </c>
      <c r="AC93" s="1">
        <f t="shared" si="84"/>
        <v>10137</v>
      </c>
      <c r="AD93" s="1">
        <f t="shared" si="84"/>
        <v>107357</v>
      </c>
      <c r="AE93" s="1">
        <f t="shared" si="84"/>
        <v>98190</v>
      </c>
      <c r="AF93" s="1"/>
      <c r="AG93" s="2">
        <f t="shared" si="84"/>
        <v>4486965</v>
      </c>
      <c r="AJ93" s="9">
        <v>1986</v>
      </c>
      <c r="AK93" s="1">
        <f t="shared" si="79"/>
        <v>0</v>
      </c>
      <c r="AL93" s="1">
        <f t="shared" si="79"/>
        <v>0</v>
      </c>
      <c r="AM93" s="1">
        <f t="shared" si="79"/>
        <v>0</v>
      </c>
      <c r="AN93" s="1">
        <f t="shared" si="79"/>
        <v>0</v>
      </c>
      <c r="AO93" s="1">
        <f t="shared" si="79"/>
        <v>0</v>
      </c>
      <c r="AP93" s="1"/>
      <c r="AQ93" s="1">
        <f>(H93/AG93)*100000</f>
        <v>0</v>
      </c>
      <c r="AR93" s="1">
        <f>(SUM(D93:F93)/SUM(AC93:AE93))*100000</f>
        <v>0</v>
      </c>
    </row>
    <row r="94" spans="1:44" ht="12.75">
      <c r="A94" s="9">
        <v>1987</v>
      </c>
      <c r="B94" s="2"/>
      <c r="C94" s="2"/>
      <c r="D94" s="2"/>
      <c r="E94" s="2"/>
      <c r="F94" s="2"/>
      <c r="G94" s="2"/>
      <c r="H94" s="2">
        <f t="shared" si="77"/>
        <v>0</v>
      </c>
      <c r="J94" s="9">
        <v>1987</v>
      </c>
      <c r="K94" s="2">
        <f t="shared" si="85"/>
        <v>0</v>
      </c>
      <c r="L94" s="2">
        <f t="shared" si="86"/>
        <v>0</v>
      </c>
      <c r="M94" s="2">
        <f t="shared" si="87"/>
        <v>0</v>
      </c>
      <c r="N94" s="2">
        <f t="shared" si="88"/>
        <v>0</v>
      </c>
      <c r="Z94" s="9">
        <v>1987</v>
      </c>
      <c r="AA94" s="2">
        <f t="shared" si="84"/>
        <v>3238736</v>
      </c>
      <c r="AB94" s="2">
        <f t="shared" si="84"/>
        <v>1096172</v>
      </c>
      <c r="AC94" s="1">
        <f t="shared" si="84"/>
        <v>10693</v>
      </c>
      <c r="AD94" s="1">
        <f t="shared" si="84"/>
        <v>114863</v>
      </c>
      <c r="AE94" s="1">
        <f t="shared" si="84"/>
        <v>105123</v>
      </c>
      <c r="AF94" s="1"/>
      <c r="AG94" s="2">
        <f t="shared" si="84"/>
        <v>4565587</v>
      </c>
      <c r="AJ94" s="9">
        <v>1987</v>
      </c>
      <c r="AK94" s="1">
        <f t="shared" si="79"/>
        <v>0</v>
      </c>
      <c r="AL94" s="1">
        <f t="shared" si="79"/>
        <v>0</v>
      </c>
      <c r="AM94" s="1">
        <f t="shared" si="79"/>
        <v>0</v>
      </c>
      <c r="AN94" s="1">
        <f t="shared" si="79"/>
        <v>0</v>
      </c>
      <c r="AO94" s="1">
        <f t="shared" si="79"/>
        <v>0</v>
      </c>
      <c r="AP94" s="1"/>
      <c r="AQ94" s="1">
        <f>(H94/AG94)*100000</f>
        <v>0</v>
      </c>
      <c r="AR94" s="1">
        <f>(SUM(D94:F94)/SUM(AC94:AE94))*100000</f>
        <v>0</v>
      </c>
    </row>
    <row r="95" spans="1:44" ht="12.75">
      <c r="A95" s="9">
        <v>1988</v>
      </c>
      <c r="B95" s="2"/>
      <c r="C95" s="2"/>
      <c r="D95" s="2"/>
      <c r="E95" s="2"/>
      <c r="F95" s="2"/>
      <c r="G95" s="2"/>
      <c r="H95" s="2">
        <f t="shared" si="77"/>
        <v>0</v>
      </c>
      <c r="J95" s="9">
        <v>1988</v>
      </c>
      <c r="K95" s="2">
        <f t="shared" si="85"/>
        <v>0</v>
      </c>
      <c r="L95" s="2">
        <f t="shared" si="86"/>
        <v>0</v>
      </c>
      <c r="M95" s="2">
        <f t="shared" si="87"/>
        <v>0</v>
      </c>
      <c r="N95" s="2">
        <f t="shared" si="88"/>
        <v>0</v>
      </c>
      <c r="Z95" s="9">
        <v>1988</v>
      </c>
      <c r="AA95" s="2">
        <f t="shared" si="84"/>
        <v>3281297</v>
      </c>
      <c r="AB95" s="2">
        <f t="shared" si="84"/>
        <v>1129461</v>
      </c>
      <c r="AC95" s="1">
        <f t="shared" si="84"/>
        <v>11282</v>
      </c>
      <c r="AD95" s="1">
        <f t="shared" si="84"/>
        <v>123179</v>
      </c>
      <c r="AE95" s="1">
        <f t="shared" si="84"/>
        <v>112698</v>
      </c>
      <c r="AF95" s="1"/>
      <c r="AG95" s="2">
        <f t="shared" si="84"/>
        <v>4657917</v>
      </c>
      <c r="AJ95" s="9">
        <v>1988</v>
      </c>
      <c r="AK95" s="1">
        <f aca="true" t="shared" si="89" ref="AK95:AK106">(B95/AA95)*100000</f>
        <v>0</v>
      </c>
      <c r="AL95" s="1">
        <f aca="true" t="shared" si="90" ref="AL95:AL105">(C95/AB95)*100000</f>
        <v>0</v>
      </c>
      <c r="AM95" s="1">
        <f aca="true" t="shared" si="91" ref="AM95:AM105">(D95/AC95)*100000</f>
        <v>0</v>
      </c>
      <c r="AN95" s="1">
        <f aca="true" t="shared" si="92" ref="AN95:AN105">(E95/AD95)*100000</f>
        <v>0</v>
      </c>
      <c r="AO95" s="1">
        <f aca="true" t="shared" si="93" ref="AO95:AO105">(F95/AE95)*100000</f>
        <v>0</v>
      </c>
      <c r="AP95" s="1"/>
      <c r="AQ95" s="1">
        <f aca="true" t="shared" si="94" ref="AQ95:AQ106">(H95/AG95)*100000</f>
        <v>0</v>
      </c>
      <c r="AR95" s="1">
        <f aca="true" t="shared" si="95" ref="AR95:AR106">(SUM(D95:F95)/SUM(AC95:AE95))*100000</f>
        <v>0</v>
      </c>
    </row>
    <row r="96" spans="1:44" ht="12.75">
      <c r="A96" s="9">
        <v>1989</v>
      </c>
      <c r="B96" s="2"/>
      <c r="C96" s="2"/>
      <c r="F96" s="2"/>
      <c r="G96" s="2"/>
      <c r="H96" s="2">
        <f t="shared" si="77"/>
        <v>0</v>
      </c>
      <c r="J96" s="9">
        <v>1989</v>
      </c>
      <c r="K96" s="2">
        <f t="shared" si="85"/>
        <v>0</v>
      </c>
      <c r="L96" s="2">
        <f t="shared" si="86"/>
        <v>0</v>
      </c>
      <c r="M96" s="2">
        <f t="shared" si="87"/>
        <v>0</v>
      </c>
      <c r="N96" s="2">
        <f t="shared" si="88"/>
        <v>0</v>
      </c>
      <c r="Z96" s="9">
        <v>1989</v>
      </c>
      <c r="AA96" s="2">
        <f t="shared" si="84"/>
        <v>3308264</v>
      </c>
      <c r="AB96" s="2">
        <f t="shared" si="84"/>
        <v>1156742</v>
      </c>
      <c r="AC96" s="1">
        <f t="shared" si="84"/>
        <v>11776</v>
      </c>
      <c r="AD96" s="1">
        <f t="shared" si="84"/>
        <v>130941</v>
      </c>
      <c r="AE96" s="1">
        <f t="shared" si="84"/>
        <v>119580</v>
      </c>
      <c r="AF96" s="1"/>
      <c r="AG96" s="2">
        <f t="shared" si="84"/>
        <v>4727303</v>
      </c>
      <c r="AJ96" s="9">
        <v>1989</v>
      </c>
      <c r="AK96" s="1">
        <f aca="true" t="shared" si="96" ref="AK96:AO97">(B96/AA96)*100000</f>
        <v>0</v>
      </c>
      <c r="AL96" s="1">
        <f t="shared" si="96"/>
        <v>0</v>
      </c>
      <c r="AM96" s="1">
        <f t="shared" si="96"/>
        <v>0</v>
      </c>
      <c r="AN96" s="1">
        <f t="shared" si="96"/>
        <v>0</v>
      </c>
      <c r="AO96" s="1">
        <f t="shared" si="96"/>
        <v>0</v>
      </c>
      <c r="AP96" s="1"/>
      <c r="AQ96" s="1">
        <f>(H96/AG96)*100000</f>
        <v>0</v>
      </c>
      <c r="AR96" s="1">
        <f>(SUM(D96:F96)/SUM(AC96:AE96))*100000</f>
        <v>0</v>
      </c>
    </row>
    <row r="97" spans="1:44" ht="12.75">
      <c r="A97" s="9">
        <v>1990</v>
      </c>
      <c r="B97" s="2"/>
      <c r="C97" s="2"/>
      <c r="F97" s="2"/>
      <c r="G97" s="2"/>
      <c r="H97" s="2">
        <f t="shared" si="77"/>
        <v>0</v>
      </c>
      <c r="J97" s="9">
        <v>1990</v>
      </c>
      <c r="K97" s="2">
        <f t="shared" si="85"/>
        <v>0</v>
      </c>
      <c r="L97" s="2">
        <f t="shared" si="86"/>
        <v>0</v>
      </c>
      <c r="M97" s="2">
        <f t="shared" si="87"/>
        <v>0</v>
      </c>
      <c r="N97" s="2">
        <f t="shared" si="88"/>
        <v>0</v>
      </c>
      <c r="Z97" s="9">
        <v>1990</v>
      </c>
      <c r="AA97" s="2">
        <f t="shared" si="84"/>
        <v>3335830</v>
      </c>
      <c r="AB97" s="2">
        <f t="shared" si="84"/>
        <v>1184174</v>
      </c>
      <c r="AC97" s="1">
        <f t="shared" si="84"/>
        <v>12213</v>
      </c>
      <c r="AD97" s="1">
        <f t="shared" si="84"/>
        <v>138884</v>
      </c>
      <c r="AE97" s="1">
        <f t="shared" si="84"/>
        <v>126330</v>
      </c>
      <c r="AF97" s="1"/>
      <c r="AG97" s="2">
        <f t="shared" si="84"/>
        <v>4797431</v>
      </c>
      <c r="AJ97" s="9">
        <v>1990</v>
      </c>
      <c r="AK97" s="1">
        <f t="shared" si="96"/>
        <v>0</v>
      </c>
      <c r="AL97" s="1">
        <f t="shared" si="96"/>
        <v>0</v>
      </c>
      <c r="AM97" s="1">
        <f t="shared" si="96"/>
        <v>0</v>
      </c>
      <c r="AN97" s="1">
        <f t="shared" si="96"/>
        <v>0</v>
      </c>
      <c r="AO97" s="1">
        <f t="shared" si="96"/>
        <v>0</v>
      </c>
      <c r="AP97" s="1"/>
      <c r="AQ97" s="1">
        <f>(H97/AG97)*100000</f>
        <v>0</v>
      </c>
      <c r="AR97" s="1">
        <f>(SUM(D97:F97)/SUM(AC97:AE97))*100000</f>
        <v>0</v>
      </c>
    </row>
    <row r="98" spans="1:44" ht="12.75">
      <c r="A98" s="9">
        <v>1991</v>
      </c>
      <c r="B98" s="2"/>
      <c r="C98" s="2"/>
      <c r="D98" s="2"/>
      <c r="E98" s="2"/>
      <c r="F98" s="2"/>
      <c r="G98" s="2"/>
      <c r="H98" s="2">
        <f t="shared" si="77"/>
        <v>0</v>
      </c>
      <c r="J98" s="9">
        <v>1991</v>
      </c>
      <c r="K98" s="2">
        <f t="shared" si="85"/>
        <v>0</v>
      </c>
      <c r="L98" s="2">
        <f t="shared" si="86"/>
        <v>0</v>
      </c>
      <c r="M98" s="2">
        <f t="shared" si="87"/>
        <v>0</v>
      </c>
      <c r="N98" s="2">
        <f t="shared" si="88"/>
        <v>0</v>
      </c>
      <c r="Z98" s="9">
        <v>1991</v>
      </c>
      <c r="AA98" s="2">
        <f t="shared" si="84"/>
        <v>3349785</v>
      </c>
      <c r="AB98" s="2">
        <f t="shared" si="84"/>
        <v>1213722</v>
      </c>
      <c r="AC98" s="1">
        <f t="shared" si="84"/>
        <v>12445</v>
      </c>
      <c r="AD98" s="1">
        <f t="shared" si="84"/>
        <v>146477</v>
      </c>
      <c r="AE98" s="1">
        <f t="shared" si="84"/>
        <v>133747</v>
      </c>
      <c r="AF98" s="1"/>
      <c r="AG98" s="2">
        <f t="shared" si="84"/>
        <v>4856176</v>
      </c>
      <c r="AJ98" s="9">
        <v>1991</v>
      </c>
      <c r="AK98" s="1">
        <f t="shared" si="89"/>
        <v>0</v>
      </c>
      <c r="AL98" s="1">
        <f t="shared" si="90"/>
        <v>0</v>
      </c>
      <c r="AM98" s="1">
        <f t="shared" si="91"/>
        <v>0</v>
      </c>
      <c r="AN98" s="1">
        <f t="shared" si="92"/>
        <v>0</v>
      </c>
      <c r="AO98" s="1">
        <f t="shared" si="93"/>
        <v>0</v>
      </c>
      <c r="AP98" s="1"/>
      <c r="AQ98" s="1">
        <f t="shared" si="94"/>
        <v>0</v>
      </c>
      <c r="AR98" s="1">
        <f t="shared" si="95"/>
        <v>0</v>
      </c>
    </row>
    <row r="99" spans="1:44" ht="12.75">
      <c r="A99" s="9">
        <v>1992</v>
      </c>
      <c r="B99" s="2"/>
      <c r="C99" s="2"/>
      <c r="D99" s="2"/>
      <c r="E99" s="2"/>
      <c r="F99" s="2"/>
      <c r="G99" s="2"/>
      <c r="H99" s="2">
        <f t="shared" si="77"/>
        <v>0</v>
      </c>
      <c r="J99" s="9">
        <v>1992</v>
      </c>
      <c r="K99" s="2">
        <f t="shared" si="85"/>
        <v>0</v>
      </c>
      <c r="L99" s="2">
        <f t="shared" si="86"/>
        <v>0</v>
      </c>
      <c r="M99" s="2">
        <f t="shared" si="87"/>
        <v>0</v>
      </c>
      <c r="N99" s="2">
        <f t="shared" si="88"/>
        <v>0</v>
      </c>
      <c r="Z99" s="9">
        <v>1992</v>
      </c>
      <c r="AA99" s="2">
        <f t="shared" si="84"/>
        <v>3357799</v>
      </c>
      <c r="AB99" s="2">
        <f t="shared" si="84"/>
        <v>1239666</v>
      </c>
      <c r="AC99" s="1">
        <f t="shared" si="84"/>
        <v>12522</v>
      </c>
      <c r="AD99" s="1">
        <f t="shared" si="84"/>
        <v>152853</v>
      </c>
      <c r="AE99" s="1">
        <f t="shared" si="84"/>
        <v>139705</v>
      </c>
      <c r="AF99" s="1"/>
      <c r="AG99" s="2">
        <f t="shared" si="84"/>
        <v>4902545</v>
      </c>
      <c r="AJ99" s="9">
        <v>1992</v>
      </c>
      <c r="AK99" s="1">
        <f t="shared" si="89"/>
        <v>0</v>
      </c>
      <c r="AL99" s="1">
        <f t="shared" si="90"/>
        <v>0</v>
      </c>
      <c r="AM99" s="1">
        <f t="shared" si="91"/>
        <v>0</v>
      </c>
      <c r="AN99" s="1">
        <f t="shared" si="92"/>
        <v>0</v>
      </c>
      <c r="AO99" s="1">
        <f t="shared" si="93"/>
        <v>0</v>
      </c>
      <c r="AP99" s="1"/>
      <c r="AQ99" s="1">
        <f t="shared" si="94"/>
        <v>0</v>
      </c>
      <c r="AR99" s="1">
        <f t="shared" si="95"/>
        <v>0</v>
      </c>
    </row>
    <row r="100" spans="1:44" ht="12.75">
      <c r="A100" s="9">
        <v>1993</v>
      </c>
      <c r="B100" s="2"/>
      <c r="C100" s="2"/>
      <c r="D100" s="2"/>
      <c r="E100" s="2"/>
      <c r="F100" s="2"/>
      <c r="G100" s="2"/>
      <c r="H100" s="2">
        <f t="shared" si="77"/>
        <v>0</v>
      </c>
      <c r="J100" s="9">
        <v>1993</v>
      </c>
      <c r="K100" s="2">
        <f t="shared" si="85"/>
        <v>0</v>
      </c>
      <c r="L100" s="2">
        <f t="shared" si="86"/>
        <v>0</v>
      </c>
      <c r="M100" s="2">
        <f t="shared" si="87"/>
        <v>0</v>
      </c>
      <c r="N100" s="2">
        <f t="shared" si="88"/>
        <v>0</v>
      </c>
      <c r="Z100" s="9">
        <v>1993</v>
      </c>
      <c r="AA100" s="2">
        <f t="shared" si="84"/>
        <v>3353714</v>
      </c>
      <c r="AB100" s="2">
        <f t="shared" si="84"/>
        <v>1266979</v>
      </c>
      <c r="AC100" s="1">
        <f t="shared" si="84"/>
        <v>12756</v>
      </c>
      <c r="AD100" s="1">
        <f t="shared" si="84"/>
        <v>161424</v>
      </c>
      <c r="AE100" s="1">
        <f t="shared" si="84"/>
        <v>147631</v>
      </c>
      <c r="AF100" s="1"/>
      <c r="AG100" s="2">
        <f t="shared" si="84"/>
        <v>4942504</v>
      </c>
      <c r="AJ100" s="9">
        <v>1993</v>
      </c>
      <c r="AK100" s="1">
        <f t="shared" si="89"/>
        <v>0</v>
      </c>
      <c r="AL100" s="1">
        <f t="shared" si="90"/>
        <v>0</v>
      </c>
      <c r="AM100" s="1">
        <f t="shared" si="91"/>
        <v>0</v>
      </c>
      <c r="AN100" s="1">
        <f t="shared" si="92"/>
        <v>0</v>
      </c>
      <c r="AO100" s="1">
        <f t="shared" si="93"/>
        <v>0</v>
      </c>
      <c r="AP100" s="1"/>
      <c r="AQ100" s="1">
        <f t="shared" si="94"/>
        <v>0</v>
      </c>
      <c r="AR100" s="1">
        <f t="shared" si="95"/>
        <v>0</v>
      </c>
    </row>
    <row r="101" spans="1:44" ht="12.75">
      <c r="A101" s="9">
        <v>1994</v>
      </c>
      <c r="B101" s="2"/>
      <c r="C101" s="2"/>
      <c r="D101" s="2"/>
      <c r="E101" s="2"/>
      <c r="F101" s="2"/>
      <c r="G101" s="2"/>
      <c r="H101" s="2">
        <f t="shared" si="77"/>
        <v>0</v>
      </c>
      <c r="J101" s="9">
        <v>1994</v>
      </c>
      <c r="K101" s="2">
        <f t="shared" si="80"/>
        <v>0</v>
      </c>
      <c r="L101" s="2">
        <f t="shared" si="81"/>
        <v>0</v>
      </c>
      <c r="M101" s="2">
        <f t="shared" si="82"/>
        <v>0</v>
      </c>
      <c r="N101" s="2">
        <f t="shared" si="83"/>
        <v>0</v>
      </c>
      <c r="Z101" s="9">
        <v>1994</v>
      </c>
      <c r="AA101" s="2">
        <f t="shared" si="84"/>
        <v>3353161</v>
      </c>
      <c r="AB101" s="2">
        <f t="shared" si="84"/>
        <v>1295490</v>
      </c>
      <c r="AC101" s="1">
        <f t="shared" si="84"/>
        <v>13041</v>
      </c>
      <c r="AD101" s="1">
        <f t="shared" si="84"/>
        <v>168738</v>
      </c>
      <c r="AE101" s="1">
        <f t="shared" si="84"/>
        <v>154981</v>
      </c>
      <c r="AF101" s="1"/>
      <c r="AG101" s="2">
        <f t="shared" si="84"/>
        <v>4985411</v>
      </c>
      <c r="AJ101" s="9">
        <v>1994</v>
      </c>
      <c r="AK101" s="1">
        <f t="shared" si="89"/>
        <v>0</v>
      </c>
      <c r="AL101" s="1">
        <f t="shared" si="90"/>
        <v>0</v>
      </c>
      <c r="AM101" s="1">
        <f t="shared" si="91"/>
        <v>0</v>
      </c>
      <c r="AN101" s="1">
        <f t="shared" si="92"/>
        <v>0</v>
      </c>
      <c r="AO101" s="1">
        <f t="shared" si="93"/>
        <v>0</v>
      </c>
      <c r="AP101" s="1"/>
      <c r="AQ101" s="1">
        <f t="shared" si="94"/>
        <v>0</v>
      </c>
      <c r="AR101" s="1">
        <f t="shared" si="95"/>
        <v>0</v>
      </c>
    </row>
    <row r="102" spans="1:44" ht="12.75">
      <c r="A102" s="9">
        <v>1995</v>
      </c>
      <c r="B102" s="2"/>
      <c r="C102" s="2"/>
      <c r="D102" s="2"/>
      <c r="E102" s="2"/>
      <c r="F102" s="2"/>
      <c r="G102" s="2"/>
      <c r="H102" s="2">
        <f t="shared" si="77"/>
        <v>0</v>
      </c>
      <c r="J102" s="9">
        <v>1995</v>
      </c>
      <c r="K102" s="2">
        <f t="shared" si="80"/>
        <v>0</v>
      </c>
      <c r="L102" s="2">
        <f t="shared" si="81"/>
        <v>0</v>
      </c>
      <c r="M102" s="2">
        <f t="shared" si="82"/>
        <v>0</v>
      </c>
      <c r="N102" s="2">
        <f t="shared" si="83"/>
        <v>0</v>
      </c>
      <c r="Z102" s="9">
        <v>1995</v>
      </c>
      <c r="AA102" s="2">
        <f t="shared" si="84"/>
        <v>3350447</v>
      </c>
      <c r="AB102" s="2">
        <f t="shared" si="84"/>
        <v>1323399</v>
      </c>
      <c r="AC102" s="1">
        <f t="shared" si="84"/>
        <v>13272</v>
      </c>
      <c r="AD102" s="1">
        <f t="shared" si="84"/>
        <v>174578</v>
      </c>
      <c r="AE102" s="1">
        <f t="shared" si="84"/>
        <v>161954</v>
      </c>
      <c r="AF102" s="1"/>
      <c r="AG102" s="2">
        <f t="shared" si="84"/>
        <v>5023650</v>
      </c>
      <c r="AJ102" s="9">
        <v>1995</v>
      </c>
      <c r="AK102" s="1">
        <f t="shared" si="89"/>
        <v>0</v>
      </c>
      <c r="AL102" s="1">
        <f t="shared" si="90"/>
        <v>0</v>
      </c>
      <c r="AM102" s="1">
        <f t="shared" si="91"/>
        <v>0</v>
      </c>
      <c r="AN102" s="1">
        <f t="shared" si="92"/>
        <v>0</v>
      </c>
      <c r="AO102" s="1">
        <f t="shared" si="93"/>
        <v>0</v>
      </c>
      <c r="AP102" s="1"/>
      <c r="AQ102" s="1">
        <f t="shared" si="94"/>
        <v>0</v>
      </c>
      <c r="AR102" s="1">
        <f t="shared" si="95"/>
        <v>0</v>
      </c>
    </row>
    <row r="103" spans="1:44" ht="12.75">
      <c r="A103" s="9">
        <v>1996</v>
      </c>
      <c r="B103" s="2"/>
      <c r="C103" s="2"/>
      <c r="D103" s="2"/>
      <c r="E103" s="2"/>
      <c r="F103" s="2"/>
      <c r="G103" s="2"/>
      <c r="H103" s="2">
        <f t="shared" si="77"/>
        <v>0</v>
      </c>
      <c r="J103" s="9">
        <v>1996</v>
      </c>
      <c r="K103" s="2">
        <f t="shared" si="80"/>
        <v>0</v>
      </c>
      <c r="L103" s="2">
        <f t="shared" si="81"/>
        <v>0</v>
      </c>
      <c r="M103" s="2">
        <f t="shared" si="82"/>
        <v>0</v>
      </c>
      <c r="N103" s="2">
        <f t="shared" si="83"/>
        <v>0</v>
      </c>
      <c r="Z103" s="9">
        <v>1996</v>
      </c>
      <c r="AA103" s="2">
        <f t="shared" si="84"/>
        <v>3341248</v>
      </c>
      <c r="AB103" s="2">
        <f t="shared" si="84"/>
        <v>1351981</v>
      </c>
      <c r="AC103" s="1">
        <f t="shared" si="84"/>
        <v>13258</v>
      </c>
      <c r="AD103" s="1">
        <f t="shared" si="84"/>
        <v>181981</v>
      </c>
      <c r="AE103" s="1">
        <f t="shared" si="84"/>
        <v>168674</v>
      </c>
      <c r="AF103" s="1"/>
      <c r="AG103" s="2">
        <f t="shared" si="84"/>
        <v>5057142</v>
      </c>
      <c r="AJ103" s="9">
        <v>1996</v>
      </c>
      <c r="AK103" s="1">
        <f t="shared" si="89"/>
        <v>0</v>
      </c>
      <c r="AL103" s="1">
        <f t="shared" si="90"/>
        <v>0</v>
      </c>
      <c r="AM103" s="1">
        <f t="shared" si="91"/>
        <v>0</v>
      </c>
      <c r="AN103" s="1">
        <f t="shared" si="92"/>
        <v>0</v>
      </c>
      <c r="AO103" s="1">
        <f t="shared" si="93"/>
        <v>0</v>
      </c>
      <c r="AP103" s="1"/>
      <c r="AQ103" s="1">
        <f t="shared" si="94"/>
        <v>0</v>
      </c>
      <c r="AR103" s="1">
        <f t="shared" si="95"/>
        <v>0</v>
      </c>
    </row>
    <row r="104" spans="1:44" ht="12.75">
      <c r="A104" s="9">
        <v>1997</v>
      </c>
      <c r="B104" s="2"/>
      <c r="C104" s="2"/>
      <c r="D104" s="2"/>
      <c r="E104" s="2"/>
      <c r="F104" s="2"/>
      <c r="G104" s="2"/>
      <c r="H104" s="2">
        <f t="shared" si="77"/>
        <v>0</v>
      </c>
      <c r="J104" s="9">
        <v>1997</v>
      </c>
      <c r="K104" s="2">
        <f t="shared" si="80"/>
        <v>0</v>
      </c>
      <c r="L104" s="2">
        <f t="shared" si="81"/>
        <v>0</v>
      </c>
      <c r="M104" s="2">
        <f t="shared" si="82"/>
        <v>0</v>
      </c>
      <c r="N104" s="2">
        <f t="shared" si="83"/>
        <v>0</v>
      </c>
      <c r="Z104" s="9">
        <v>1997</v>
      </c>
      <c r="AA104" s="2">
        <f t="shared" si="84"/>
        <v>3332863</v>
      </c>
      <c r="AB104" s="2">
        <f t="shared" si="84"/>
        <v>1377902</v>
      </c>
      <c r="AC104" s="1">
        <f t="shared" si="84"/>
        <v>13406</v>
      </c>
      <c r="AD104" s="1">
        <f t="shared" si="84"/>
        <v>190241</v>
      </c>
      <c r="AE104" s="1">
        <f t="shared" si="84"/>
        <v>178502</v>
      </c>
      <c r="AF104" s="1"/>
      <c r="AG104" s="2">
        <f t="shared" si="84"/>
        <v>5092914</v>
      </c>
      <c r="AJ104" s="9">
        <v>1997</v>
      </c>
      <c r="AK104" s="1">
        <f t="shared" si="89"/>
        <v>0</v>
      </c>
      <c r="AL104" s="1">
        <f t="shared" si="90"/>
        <v>0</v>
      </c>
      <c r="AM104" s="1">
        <f t="shared" si="91"/>
        <v>0</v>
      </c>
      <c r="AN104" s="1">
        <f t="shared" si="92"/>
        <v>0</v>
      </c>
      <c r="AO104" s="1">
        <f t="shared" si="93"/>
        <v>0</v>
      </c>
      <c r="AP104" s="1"/>
      <c r="AQ104" s="1">
        <f t="shared" si="94"/>
        <v>0</v>
      </c>
      <c r="AR104" s="1">
        <f t="shared" si="95"/>
        <v>0</v>
      </c>
    </row>
    <row r="105" spans="1:44" ht="12.75">
      <c r="A105" s="9">
        <v>1998</v>
      </c>
      <c r="B105" s="2"/>
      <c r="C105" s="2"/>
      <c r="F105" s="2"/>
      <c r="G105" s="2"/>
      <c r="H105" s="2">
        <f t="shared" si="77"/>
        <v>0</v>
      </c>
      <c r="J105" s="9">
        <v>1998</v>
      </c>
      <c r="K105" s="2">
        <f t="shared" si="80"/>
        <v>0</v>
      </c>
      <c r="L105" s="2">
        <f t="shared" si="81"/>
        <v>0</v>
      </c>
      <c r="M105" s="2">
        <f t="shared" si="82"/>
        <v>0</v>
      </c>
      <c r="N105" s="2">
        <f t="shared" si="83"/>
        <v>0</v>
      </c>
      <c r="Z105" s="9">
        <v>1998</v>
      </c>
      <c r="AA105" s="2">
        <f t="shared" si="84"/>
        <v>3327085</v>
      </c>
      <c r="AB105" s="2">
        <f t="shared" si="84"/>
        <v>1404853</v>
      </c>
      <c r="AC105" s="1">
        <f t="shared" si="84"/>
        <v>13498</v>
      </c>
      <c r="AD105" s="1">
        <f t="shared" si="84"/>
        <v>196179</v>
      </c>
      <c r="AE105" s="1">
        <f t="shared" si="84"/>
        <v>188457</v>
      </c>
      <c r="AF105" s="1"/>
      <c r="AG105" s="2">
        <f t="shared" si="84"/>
        <v>5130072</v>
      </c>
      <c r="AJ105" s="9">
        <v>1998</v>
      </c>
      <c r="AK105" s="1">
        <f t="shared" si="89"/>
        <v>0</v>
      </c>
      <c r="AL105" s="1">
        <f t="shared" si="90"/>
        <v>0</v>
      </c>
      <c r="AM105" s="1">
        <f t="shared" si="91"/>
        <v>0</v>
      </c>
      <c r="AN105" s="1">
        <f t="shared" si="92"/>
        <v>0</v>
      </c>
      <c r="AO105" s="1">
        <f t="shared" si="93"/>
        <v>0</v>
      </c>
      <c r="AP105" s="1"/>
      <c r="AQ105" s="1">
        <f t="shared" si="94"/>
        <v>0</v>
      </c>
      <c r="AR105" s="1">
        <f t="shared" si="95"/>
        <v>0</v>
      </c>
    </row>
    <row r="106" spans="1:44" ht="12.75">
      <c r="A106" s="9">
        <v>1999</v>
      </c>
      <c r="B106" s="2"/>
      <c r="C106" s="2"/>
      <c r="F106" s="2"/>
      <c r="G106" s="2"/>
      <c r="H106" s="2">
        <f t="shared" si="77"/>
        <v>0</v>
      </c>
      <c r="J106" s="9">
        <v>1999</v>
      </c>
      <c r="K106" s="2">
        <f t="shared" si="80"/>
        <v>0</v>
      </c>
      <c r="L106" s="2">
        <f t="shared" si="81"/>
        <v>0</v>
      </c>
      <c r="M106" s="2">
        <f t="shared" si="82"/>
        <v>0</v>
      </c>
      <c r="N106" s="2">
        <f t="shared" si="83"/>
        <v>0</v>
      </c>
      <c r="Z106" s="9">
        <v>1999</v>
      </c>
      <c r="AA106" s="2">
        <f t="shared" si="84"/>
        <v>3324098</v>
      </c>
      <c r="AB106" s="2">
        <f t="shared" si="84"/>
        <v>1431819</v>
      </c>
      <c r="AC106" s="1">
        <f t="shared" si="84"/>
        <v>13488</v>
      </c>
      <c r="AD106" s="1">
        <f t="shared" si="84"/>
        <v>203073</v>
      </c>
      <c r="AE106" s="1">
        <f t="shared" si="84"/>
        <v>199156</v>
      </c>
      <c r="AF106" s="1"/>
      <c r="AG106" s="2">
        <f t="shared" si="84"/>
        <v>5171634</v>
      </c>
      <c r="AJ106" s="9">
        <v>1999</v>
      </c>
      <c r="AK106" s="1">
        <f t="shared" si="89"/>
        <v>0</v>
      </c>
      <c r="AL106" s="1">
        <f>(C106/AB106)*100000</f>
        <v>0</v>
      </c>
      <c r="AM106" s="1">
        <f>(D106/AC106)*100000</f>
        <v>0</v>
      </c>
      <c r="AN106" s="1">
        <f>(E106/AD106)*100000</f>
        <v>0</v>
      </c>
      <c r="AO106" s="1">
        <f>(F106/AE106)*100000</f>
        <v>0</v>
      </c>
      <c r="AP106" s="1"/>
      <c r="AQ106" s="1">
        <f t="shared" si="94"/>
        <v>0</v>
      </c>
      <c r="AR106" s="1">
        <f t="shared" si="95"/>
        <v>0</v>
      </c>
    </row>
    <row r="107" spans="1:14" s="4" customFormat="1" ht="12.75">
      <c r="A107" s="13" t="s">
        <v>25</v>
      </c>
      <c r="B107" s="21">
        <f aca="true" t="shared" si="97" ref="B107:G107">SUM(B90:B106)</f>
        <v>0</v>
      </c>
      <c r="C107" s="21">
        <f t="shared" si="97"/>
        <v>0</v>
      </c>
      <c r="D107" s="4">
        <f t="shared" si="97"/>
        <v>0</v>
      </c>
      <c r="E107" s="4">
        <f t="shared" si="97"/>
        <v>0</v>
      </c>
      <c r="F107" s="4">
        <f t="shared" si="97"/>
        <v>0</v>
      </c>
      <c r="G107" s="4">
        <f t="shared" si="97"/>
        <v>0</v>
      </c>
      <c r="H107" s="21">
        <f t="shared" si="77"/>
        <v>0</v>
      </c>
      <c r="J107" s="13" t="s">
        <v>25</v>
      </c>
      <c r="K107" s="21">
        <f>B107</f>
        <v>0</v>
      </c>
      <c r="L107" s="21">
        <f>C107</f>
        <v>0</v>
      </c>
      <c r="M107" s="21">
        <f t="shared" si="82"/>
        <v>0</v>
      </c>
      <c r="N107" s="21">
        <f>H107</f>
        <v>0</v>
      </c>
    </row>
    <row r="109" spans="26:33" ht="12.75">
      <c r="Z109" s="30" t="str">
        <f>CONCATENATE("Percent of Total Population, By Race: ",$A$1)</f>
        <v>Percent of Total Population, By Race: MARYLAND</v>
      </c>
      <c r="AA109" s="30"/>
      <c r="AB109" s="30"/>
      <c r="AC109" s="30"/>
      <c r="AD109" s="30"/>
      <c r="AE109" s="30"/>
      <c r="AF109" s="30"/>
      <c r="AG109" s="30"/>
    </row>
    <row r="110" spans="26:33" ht="12.75">
      <c r="Z110" s="20" t="s">
        <v>37</v>
      </c>
      <c r="AA110" s="19" t="s">
        <v>23</v>
      </c>
      <c r="AB110" s="19" t="s">
        <v>24</v>
      </c>
      <c r="AC110" s="19" t="s">
        <v>40</v>
      </c>
      <c r="AD110" s="19" t="s">
        <v>41</v>
      </c>
      <c r="AE110" s="19" t="s">
        <v>38</v>
      </c>
      <c r="AF110" s="19" t="s">
        <v>42</v>
      </c>
      <c r="AG110" s="19" t="s">
        <v>45</v>
      </c>
    </row>
    <row r="111" spans="26:33" ht="12.75">
      <c r="Z111" s="9">
        <v>1983</v>
      </c>
      <c r="AA111" s="2">
        <f aca="true" t="shared" si="98" ref="AA111:AE120">(AA90/$AG90)*100</f>
        <v>72.55759767696614</v>
      </c>
      <c r="AB111" s="2">
        <f t="shared" si="98"/>
        <v>23.361351161806727</v>
      </c>
      <c r="AC111" s="1">
        <f t="shared" si="98"/>
        <v>0.20367118174494156</v>
      </c>
      <c r="AD111" s="1">
        <f t="shared" si="98"/>
        <v>2.0164722111132365</v>
      </c>
      <c r="AE111" s="1">
        <f t="shared" si="98"/>
        <v>1.8609077683689494</v>
      </c>
      <c r="AF111" s="1">
        <f>100-AA111-AB111</f>
        <v>4.081051161227133</v>
      </c>
      <c r="AG111" s="26">
        <f>AB111/AA111</f>
        <v>0.3219697441722624</v>
      </c>
    </row>
    <row r="112" spans="26:33" ht="12.75">
      <c r="Z112" s="9">
        <v>1984</v>
      </c>
      <c r="AA112" s="2">
        <f t="shared" si="98"/>
        <v>72.10133946540049</v>
      </c>
      <c r="AB112" s="2">
        <f t="shared" si="98"/>
        <v>23.57347770997714</v>
      </c>
      <c r="AC112" s="1">
        <f t="shared" si="98"/>
        <v>0.21137396744149076</v>
      </c>
      <c r="AD112" s="1">
        <f t="shared" si="98"/>
        <v>2.1420542104241935</v>
      </c>
      <c r="AE112" s="1">
        <f t="shared" si="98"/>
        <v>1.9717546467566915</v>
      </c>
      <c r="AF112" s="1">
        <f aca="true" t="shared" si="99" ref="AF112:AF127">100-AA112-AB112</f>
        <v>4.325182824622374</v>
      </c>
      <c r="AG112" s="26">
        <f aca="true" t="shared" si="100" ref="AG112:AG127">AB112/AA112</f>
        <v>0.3269492340192851</v>
      </c>
    </row>
    <row r="113" spans="26:33" ht="12.75">
      <c r="Z113" s="9">
        <v>1985</v>
      </c>
      <c r="AA113" s="2">
        <f t="shared" si="98"/>
        <v>71.6883767251254</v>
      </c>
      <c r="AB113" s="2">
        <f t="shared" si="98"/>
        <v>23.747310554861283</v>
      </c>
      <c r="AC113" s="1">
        <f t="shared" si="98"/>
        <v>0.21866789332179187</v>
      </c>
      <c r="AD113" s="1">
        <f t="shared" si="98"/>
        <v>2.2679599418547345</v>
      </c>
      <c r="AE113" s="1">
        <f t="shared" si="98"/>
        <v>2.0776848848367977</v>
      </c>
      <c r="AF113" s="1">
        <f t="shared" si="99"/>
        <v>4.564312720013323</v>
      </c>
      <c r="AG113" s="26">
        <f t="shared" si="100"/>
        <v>0.3312574735220404</v>
      </c>
    </row>
    <row r="114" spans="26:33" ht="12.75">
      <c r="Z114" s="9">
        <v>1986</v>
      </c>
      <c r="AA114" s="2">
        <f t="shared" si="98"/>
        <v>71.28328391239958</v>
      </c>
      <c r="AB114" s="2">
        <f t="shared" si="98"/>
        <v>23.909814317695815</v>
      </c>
      <c r="AC114" s="1">
        <f t="shared" si="98"/>
        <v>0.22592108474213637</v>
      </c>
      <c r="AD114" s="1">
        <f t="shared" si="98"/>
        <v>2.392641796849318</v>
      </c>
      <c r="AE114" s="1">
        <f t="shared" si="98"/>
        <v>2.188338888313147</v>
      </c>
      <c r="AF114" s="1">
        <f t="shared" si="99"/>
        <v>4.806901769904602</v>
      </c>
      <c r="AG114" s="26">
        <f t="shared" si="100"/>
        <v>0.33541965248232275</v>
      </c>
    </row>
    <row r="115" spans="26:33" ht="12.75">
      <c r="Z115" s="9">
        <v>1987</v>
      </c>
      <c r="AA115" s="2">
        <f t="shared" si="98"/>
        <v>70.93799767696903</v>
      </c>
      <c r="AB115" s="2">
        <f t="shared" si="98"/>
        <v>24.009442816443975</v>
      </c>
      <c r="AC115" s="1">
        <f t="shared" si="98"/>
        <v>0.23420865706863103</v>
      </c>
      <c r="AD115" s="1">
        <f t="shared" si="98"/>
        <v>2.5158429792269867</v>
      </c>
      <c r="AE115" s="1">
        <f t="shared" si="98"/>
        <v>2.3025078702913775</v>
      </c>
      <c r="AF115" s="1">
        <f t="shared" si="99"/>
        <v>5.0525595065869915</v>
      </c>
      <c r="AG115" s="26">
        <f t="shared" si="100"/>
        <v>0.33845673126800085</v>
      </c>
    </row>
    <row r="116" spans="26:33" ht="12.75">
      <c r="Z116" s="9">
        <v>1988</v>
      </c>
      <c r="AA116" s="2">
        <f t="shared" si="98"/>
        <v>70.44558758775649</v>
      </c>
      <c r="AB116" s="2">
        <f t="shared" si="98"/>
        <v>24.248199356064095</v>
      </c>
      <c r="AC116" s="1">
        <f t="shared" si="98"/>
        <v>0.2422112716907579</v>
      </c>
      <c r="AD116" s="1">
        <f t="shared" si="98"/>
        <v>2.6445082641017432</v>
      </c>
      <c r="AE116" s="1">
        <f t="shared" si="98"/>
        <v>2.4194935203869026</v>
      </c>
      <c r="AF116" s="1">
        <f t="shared" si="99"/>
        <v>5.306213056179413</v>
      </c>
      <c r="AG116" s="26">
        <f t="shared" si="100"/>
        <v>0.3442117552906671</v>
      </c>
    </row>
    <row r="117" spans="26:33" ht="12.75">
      <c r="Z117" s="9">
        <v>1989</v>
      </c>
      <c r="AA117" s="2">
        <f t="shared" si="98"/>
        <v>69.98205953796489</v>
      </c>
      <c r="AB117" s="2">
        <f t="shared" si="98"/>
        <v>24.469385609511384</v>
      </c>
      <c r="AC117" s="1">
        <f t="shared" si="98"/>
        <v>0.24910609707057071</v>
      </c>
      <c r="AD117" s="1">
        <f t="shared" si="98"/>
        <v>2.7698880312939536</v>
      </c>
      <c r="AE117" s="1">
        <f t="shared" si="98"/>
        <v>2.5295607241592086</v>
      </c>
      <c r="AF117" s="1">
        <f t="shared" si="99"/>
        <v>5.548554852523729</v>
      </c>
      <c r="AG117" s="26">
        <f t="shared" si="100"/>
        <v>0.34965226475275246</v>
      </c>
    </row>
    <row r="118" spans="26:33" ht="12.75">
      <c r="Z118" s="9">
        <v>1990</v>
      </c>
      <c r="AA118" s="2">
        <f t="shared" si="98"/>
        <v>69.53367333474937</v>
      </c>
      <c r="AB118" s="2">
        <f t="shared" si="98"/>
        <v>24.683502482891363</v>
      </c>
      <c r="AC118" s="1">
        <f t="shared" si="98"/>
        <v>0.25457374999244387</v>
      </c>
      <c r="AD118" s="1">
        <f t="shared" si="98"/>
        <v>2.8949660766355994</v>
      </c>
      <c r="AE118" s="1">
        <f t="shared" si="98"/>
        <v>2.6332843557312238</v>
      </c>
      <c r="AF118" s="1">
        <f t="shared" si="99"/>
        <v>5.7828241823592705</v>
      </c>
      <c r="AG118" s="26">
        <f t="shared" si="100"/>
        <v>0.35498631524987784</v>
      </c>
    </row>
    <row r="119" spans="26:33" ht="12.75">
      <c r="Z119" s="9">
        <v>1991</v>
      </c>
      <c r="AA119" s="2">
        <f t="shared" si="98"/>
        <v>68.97989282101801</v>
      </c>
      <c r="AB119" s="2">
        <f t="shared" si="98"/>
        <v>24.993369268329648</v>
      </c>
      <c r="AC119" s="1">
        <f t="shared" si="98"/>
        <v>0.2562716013587646</v>
      </c>
      <c r="AD119" s="1">
        <f t="shared" si="98"/>
        <v>3.016303362975312</v>
      </c>
      <c r="AE119" s="1">
        <f t="shared" si="98"/>
        <v>2.7541629463182553</v>
      </c>
      <c r="AF119" s="1">
        <f t="shared" si="99"/>
        <v>6.02673791065234</v>
      </c>
      <c r="AG119" s="26">
        <f t="shared" si="100"/>
        <v>0.3623283285345179</v>
      </c>
    </row>
    <row r="120" spans="26:33" ht="12.75">
      <c r="Z120" s="9">
        <v>1992</v>
      </c>
      <c r="AA120" s="2">
        <f t="shared" si="98"/>
        <v>68.4909368501462</v>
      </c>
      <c r="AB120" s="2">
        <f t="shared" si="98"/>
        <v>25.28617279392642</v>
      </c>
      <c r="AC120" s="1">
        <f t="shared" si="98"/>
        <v>0.25541835923994577</v>
      </c>
      <c r="AD120" s="1">
        <f t="shared" si="98"/>
        <v>3.117829617066238</v>
      </c>
      <c r="AE120" s="1">
        <f t="shared" si="98"/>
        <v>2.849642379621197</v>
      </c>
      <c r="AF120" s="1">
        <f t="shared" si="99"/>
        <v>6.222890355927383</v>
      </c>
      <c r="AG120" s="26">
        <f t="shared" si="100"/>
        <v>0.36919005574782765</v>
      </c>
    </row>
    <row r="121" spans="26:33" ht="12.75">
      <c r="Z121" s="9">
        <v>1993</v>
      </c>
      <c r="AA121" s="2">
        <f aca="true" t="shared" si="101" ref="AA121:AE127">(AA100/$AG100)*100</f>
        <v>67.85455307674006</v>
      </c>
      <c r="AB121" s="2">
        <f t="shared" si="101"/>
        <v>25.634354570072176</v>
      </c>
      <c r="AC121" s="1">
        <f t="shared" si="101"/>
        <v>0.2580878032673317</v>
      </c>
      <c r="AD121" s="1">
        <f t="shared" si="101"/>
        <v>3.2660368104912005</v>
      </c>
      <c r="AE121" s="1">
        <f t="shared" si="101"/>
        <v>2.986967739429245</v>
      </c>
      <c r="AF121" s="1">
        <f t="shared" si="99"/>
        <v>6.511092353187763</v>
      </c>
      <c r="AG121" s="26">
        <f t="shared" si="100"/>
        <v>0.37778385396011704</v>
      </c>
    </row>
    <row r="122" spans="26:33" ht="12.75">
      <c r="Z122" s="9">
        <v>1994</v>
      </c>
      <c r="AA122" s="2">
        <f t="shared" si="101"/>
        <v>67.25946968063415</v>
      </c>
      <c r="AB122" s="2">
        <f t="shared" si="101"/>
        <v>25.985620844500083</v>
      </c>
      <c r="AC122" s="1">
        <f t="shared" si="101"/>
        <v>0.26158324759984686</v>
      </c>
      <c r="AD122" s="1">
        <f t="shared" si="101"/>
        <v>3.3846356900163297</v>
      </c>
      <c r="AE122" s="1">
        <f t="shared" si="101"/>
        <v>3.1086905372495868</v>
      </c>
      <c r="AF122" s="1">
        <f t="shared" si="99"/>
        <v>6.754909474865762</v>
      </c>
      <c r="AG122" s="26">
        <f t="shared" si="100"/>
        <v>0.3863488809514366</v>
      </c>
    </row>
    <row r="123" spans="26:33" ht="12.75">
      <c r="Z123" s="9">
        <v>1995</v>
      </c>
      <c r="AA123" s="2">
        <f t="shared" si="101"/>
        <v>66.69347984035512</v>
      </c>
      <c r="AB123" s="2">
        <f t="shared" si="101"/>
        <v>26.34337583231316</v>
      </c>
      <c r="AC123" s="1">
        <f t="shared" si="101"/>
        <v>0.2641903795049416</v>
      </c>
      <c r="AD123" s="1">
        <f t="shared" si="101"/>
        <v>3.4751226697719786</v>
      </c>
      <c r="AE123" s="1">
        <f t="shared" si="101"/>
        <v>3.2238312780548006</v>
      </c>
      <c r="AF123" s="1">
        <f t="shared" si="99"/>
        <v>6.963144327331715</v>
      </c>
      <c r="AG123" s="26">
        <f t="shared" si="100"/>
        <v>0.39499177273957775</v>
      </c>
    </row>
    <row r="124" spans="26:33" ht="12.75">
      <c r="Z124" s="9">
        <v>1996</v>
      </c>
      <c r="AA124" s="2">
        <f t="shared" si="101"/>
        <v>66.0698869045006</v>
      </c>
      <c r="AB124" s="2">
        <f t="shared" si="101"/>
        <v>26.73409210182352</v>
      </c>
      <c r="AC124" s="1">
        <f t="shared" si="101"/>
        <v>0.2621638862424666</v>
      </c>
      <c r="AD124" s="1">
        <f t="shared" si="101"/>
        <v>3.598494960196886</v>
      </c>
      <c r="AE124" s="1">
        <f t="shared" si="101"/>
        <v>3.3353621472365225</v>
      </c>
      <c r="AF124" s="1">
        <f t="shared" si="99"/>
        <v>7.196020993675873</v>
      </c>
      <c r="AG124" s="26">
        <f t="shared" si="100"/>
        <v>0.4046335381270711</v>
      </c>
    </row>
    <row r="125" spans="26:33" ht="12.75">
      <c r="Z125" s="9">
        <v>1997</v>
      </c>
      <c r="AA125" s="2">
        <f t="shared" si="101"/>
        <v>65.44117964685836</v>
      </c>
      <c r="AB125" s="2">
        <f t="shared" si="101"/>
        <v>27.055277194941834</v>
      </c>
      <c r="AC125" s="1">
        <f t="shared" si="101"/>
        <v>0.26322847784195846</v>
      </c>
      <c r="AD125" s="1">
        <f t="shared" si="101"/>
        <v>3.7354057029040746</v>
      </c>
      <c r="AE125" s="1">
        <f t="shared" si="101"/>
        <v>3.5049089774537716</v>
      </c>
      <c r="AF125" s="1">
        <f t="shared" si="99"/>
        <v>7.5035431581998076</v>
      </c>
      <c r="AG125" s="26">
        <f t="shared" si="100"/>
        <v>0.4134289348227035</v>
      </c>
    </row>
    <row r="126" spans="26:33" ht="12.75">
      <c r="Z126" s="9">
        <v>1998</v>
      </c>
      <c r="AA126" s="2">
        <f t="shared" si="101"/>
        <v>64.85454785040055</v>
      </c>
      <c r="AB126" s="2">
        <f t="shared" si="101"/>
        <v>27.384664386776635</v>
      </c>
      <c r="AC126" s="1">
        <f t="shared" si="101"/>
        <v>0.2631152155369359</v>
      </c>
      <c r="AD126" s="1">
        <f t="shared" si="101"/>
        <v>3.8240983752274826</v>
      </c>
      <c r="AE126" s="1">
        <f t="shared" si="101"/>
        <v>3.673574172058404</v>
      </c>
      <c r="AF126" s="1">
        <f t="shared" si="99"/>
        <v>7.760787762822815</v>
      </c>
      <c r="AG126" s="26">
        <f t="shared" si="100"/>
        <v>0.4222474027564669</v>
      </c>
    </row>
    <row r="127" spans="26:33" ht="12.75">
      <c r="Z127" s="9">
        <v>1999</v>
      </c>
      <c r="AA127" s="2">
        <f t="shared" si="101"/>
        <v>64.27558485383923</v>
      </c>
      <c r="AB127" s="2">
        <f t="shared" si="101"/>
        <v>27.686007942557424</v>
      </c>
      <c r="AC127" s="1">
        <f t="shared" si="101"/>
        <v>0.2608073193114594</v>
      </c>
      <c r="AD127" s="1">
        <f t="shared" si="101"/>
        <v>3.9266699847669035</v>
      </c>
      <c r="AE127" s="1">
        <f t="shared" si="101"/>
        <v>3.850929899524986</v>
      </c>
      <c r="AF127" s="1">
        <f t="shared" si="99"/>
        <v>8.038407203603342</v>
      </c>
      <c r="AG127" s="26">
        <f t="shared" si="100"/>
        <v>0.43073910576643654</v>
      </c>
    </row>
  </sheetData>
  <mergeCells count="24">
    <mergeCell ref="Z2:AG2"/>
    <mergeCell ref="AJ2:AR2"/>
    <mergeCell ref="A23:H23"/>
    <mergeCell ref="A45:H45"/>
    <mergeCell ref="A2:H2"/>
    <mergeCell ref="J2:N2"/>
    <mergeCell ref="P2:W2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AJ88:AR88"/>
    <mergeCell ref="J23:N23"/>
    <mergeCell ref="J45:N45"/>
    <mergeCell ref="J67:N67"/>
    <mergeCell ref="J88:N88"/>
    <mergeCell ref="AJ23:AR23"/>
    <mergeCell ref="AJ45:AR45"/>
    <mergeCell ref="AJ67:AR6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zoomScale="55" zoomScaleNormal="55" workbookViewId="0" topLeftCell="A67">
      <selection activeCell="B105" sqref="B105:D121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0.281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49</v>
      </c>
    </row>
    <row r="2" spans="1:14" ht="28.5" customHeight="1">
      <c r="A2" s="31" t="str">
        <f>CONCATENATE("New Admissions for Violent Offenses, BW Only: ",$A$1)</f>
        <v>New Admissions for Violent Offenses, BW Only: MARYLAND</v>
      </c>
      <c r="B2" s="31"/>
      <c r="C2" s="31"/>
      <c r="D2" s="31"/>
      <c r="F2" s="31" t="str">
        <f>CONCATENATE("Total Population, BW Only: ",$A$1)</f>
        <v>Total Population, BW Only: MARYLAND</v>
      </c>
      <c r="G2" s="31"/>
      <c r="H2" s="31"/>
      <c r="I2" s="31"/>
      <c r="K2" s="31" t="str">
        <f>CONCATENATE("New Admissions for Violent Offenses, BW Only, Per 100,000: ",$A$1)</f>
        <v>New Admissions for Violent Offenses, BW Only, Per 100,000: MARYLAND</v>
      </c>
      <c r="L2" s="31"/>
      <c r="M2" s="31"/>
      <c r="N2" s="31"/>
    </row>
    <row r="3" spans="1:14" ht="12.75">
      <c r="A3" s="24" t="s">
        <v>37</v>
      </c>
      <c r="B3" s="25" t="s">
        <v>23</v>
      </c>
      <c r="C3" s="25" t="s">
        <v>24</v>
      </c>
      <c r="D3" s="25" t="s">
        <v>25</v>
      </c>
      <c r="F3" s="24" t="s">
        <v>37</v>
      </c>
      <c r="G3" s="25" t="s">
        <v>23</v>
      </c>
      <c r="H3" s="25" t="s">
        <v>24</v>
      </c>
      <c r="I3" s="25" t="s">
        <v>25</v>
      </c>
      <c r="K3" s="24" t="s">
        <v>37</v>
      </c>
      <c r="L3" s="25" t="s">
        <v>23</v>
      </c>
      <c r="M3" s="25" t="s">
        <v>24</v>
      </c>
      <c r="N3" s="25" t="s">
        <v>25</v>
      </c>
    </row>
    <row r="4" spans="1:19" ht="12.75">
      <c r="A4" s="9">
        <v>1983</v>
      </c>
      <c r="B4">
        <v>353</v>
      </c>
      <c r="C4">
        <v>771</v>
      </c>
      <c r="D4">
        <v>1124</v>
      </c>
      <c r="F4" s="9">
        <v>1983</v>
      </c>
      <c r="G4" s="2">
        <v>3129645</v>
      </c>
      <c r="H4" s="2">
        <v>1007651</v>
      </c>
      <c r="I4" s="1">
        <f>G4+H4</f>
        <v>4137296</v>
      </c>
      <c r="J4" s="1"/>
      <c r="K4" s="9">
        <f>F4</f>
        <v>1983</v>
      </c>
      <c r="L4" s="1">
        <f aca="true" t="shared" si="0" ref="L4:N7">(B4/G4)*100000</f>
        <v>11.279234545771166</v>
      </c>
      <c r="M4" s="1">
        <f t="shared" si="0"/>
        <v>76.5145868956613</v>
      </c>
      <c r="N4" s="1">
        <f t="shared" si="0"/>
        <v>27.16750263940506</v>
      </c>
      <c r="P4" s="6"/>
      <c r="Q4" s="6"/>
      <c r="R4" s="6"/>
      <c r="S4" s="6"/>
    </row>
    <row r="5" spans="1:19" ht="12.75">
      <c r="A5" s="9">
        <v>1984</v>
      </c>
      <c r="B5">
        <v>372</v>
      </c>
      <c r="C5">
        <v>745</v>
      </c>
      <c r="D5">
        <v>1117</v>
      </c>
      <c r="F5" s="9">
        <v>1984</v>
      </c>
      <c r="G5">
        <v>3147403</v>
      </c>
      <c r="H5" s="2">
        <v>1029041</v>
      </c>
      <c r="I5" s="1">
        <f aca="true" t="shared" si="1" ref="I5:I20">G5+H5</f>
        <v>4176444</v>
      </c>
      <c r="K5" s="9">
        <f aca="true" t="shared" si="2" ref="K5:K20">F5</f>
        <v>1984</v>
      </c>
      <c r="L5" s="1">
        <f t="shared" si="0"/>
        <v>11.819268139478801</v>
      </c>
      <c r="M5" s="1">
        <f t="shared" si="0"/>
        <v>72.39750408389948</v>
      </c>
      <c r="N5" s="1">
        <f t="shared" si="0"/>
        <v>26.74524068801114</v>
      </c>
      <c r="P5" s="6"/>
      <c r="Q5" s="6"/>
      <c r="R5" s="6"/>
      <c r="S5" s="6"/>
    </row>
    <row r="6" spans="1:19" ht="12.75">
      <c r="A6" s="9">
        <v>1985</v>
      </c>
      <c r="B6">
        <v>292</v>
      </c>
      <c r="C6">
        <v>538</v>
      </c>
      <c r="D6">
        <v>830</v>
      </c>
      <c r="F6" s="9">
        <v>1985</v>
      </c>
      <c r="G6" s="2">
        <v>3163669</v>
      </c>
      <c r="H6" s="2">
        <v>1047989</v>
      </c>
      <c r="I6" s="1">
        <f t="shared" si="1"/>
        <v>4211658</v>
      </c>
      <c r="K6" s="9">
        <f t="shared" si="2"/>
        <v>1985</v>
      </c>
      <c r="L6" s="1">
        <f t="shared" si="0"/>
        <v>9.229789842110538</v>
      </c>
      <c r="M6" s="1">
        <f t="shared" si="0"/>
        <v>51.336416699030245</v>
      </c>
      <c r="N6" s="1">
        <f t="shared" si="0"/>
        <v>19.70720319646087</v>
      </c>
      <c r="P6" s="6"/>
      <c r="Q6" s="6"/>
      <c r="R6" s="6"/>
      <c r="S6" s="6"/>
    </row>
    <row r="7" spans="1:19" ht="12.75">
      <c r="A7" s="9">
        <v>1986</v>
      </c>
      <c r="B7">
        <v>309</v>
      </c>
      <c r="C7">
        <v>581</v>
      </c>
      <c r="D7">
        <v>890</v>
      </c>
      <c r="F7" s="9">
        <v>1986</v>
      </c>
      <c r="G7" s="2">
        <v>3198456</v>
      </c>
      <c r="H7" s="2">
        <v>1072825</v>
      </c>
      <c r="I7" s="1">
        <f t="shared" si="1"/>
        <v>4271281</v>
      </c>
      <c r="K7" s="9">
        <f t="shared" si="2"/>
        <v>1986</v>
      </c>
      <c r="L7" s="1">
        <f t="shared" si="0"/>
        <v>9.660911389745552</v>
      </c>
      <c r="M7" s="1">
        <f t="shared" si="0"/>
        <v>54.15608323817957</v>
      </c>
      <c r="N7" s="1">
        <f t="shared" si="0"/>
        <v>20.83684028280977</v>
      </c>
      <c r="P7" s="6"/>
      <c r="Q7" s="6"/>
      <c r="R7" s="6"/>
      <c r="S7" s="6"/>
    </row>
    <row r="8" spans="1:19" ht="12.75">
      <c r="A8" s="9">
        <v>1987</v>
      </c>
      <c r="B8">
        <v>286</v>
      </c>
      <c r="C8">
        <v>604</v>
      </c>
      <c r="D8">
        <v>890</v>
      </c>
      <c r="F8" s="9">
        <v>1987</v>
      </c>
      <c r="G8" s="2">
        <v>3238736</v>
      </c>
      <c r="H8" s="2">
        <v>1096172</v>
      </c>
      <c r="I8" s="1">
        <f t="shared" si="1"/>
        <v>4334908</v>
      </c>
      <c r="K8" s="9">
        <f t="shared" si="2"/>
        <v>1987</v>
      </c>
      <c r="L8" s="1">
        <f aca="true" t="shared" si="3" ref="L8:L20">(B8/G8)*100000</f>
        <v>8.830605520178242</v>
      </c>
      <c r="M8" s="1">
        <f aca="true" t="shared" si="4" ref="M8:N19">(C8/H8)*100000</f>
        <v>55.100841838689554</v>
      </c>
      <c r="N8" s="1">
        <f t="shared" si="4"/>
        <v>20.531000888600175</v>
      </c>
      <c r="P8" s="6"/>
      <c r="Q8" s="6"/>
      <c r="R8" s="6"/>
      <c r="S8" s="6"/>
    </row>
    <row r="9" spans="1:19" ht="12.75">
      <c r="A9" s="9">
        <v>1988</v>
      </c>
      <c r="B9">
        <v>318</v>
      </c>
      <c r="C9">
        <v>634</v>
      </c>
      <c r="D9">
        <v>952</v>
      </c>
      <c r="F9" s="9">
        <v>1988</v>
      </c>
      <c r="G9" s="2">
        <v>3281297</v>
      </c>
      <c r="H9" s="2">
        <v>1129461</v>
      </c>
      <c r="I9" s="1">
        <f t="shared" si="1"/>
        <v>4410758</v>
      </c>
      <c r="K9" s="9">
        <f t="shared" si="2"/>
        <v>1988</v>
      </c>
      <c r="L9" s="1">
        <f t="shared" si="3"/>
        <v>9.691289755240076</v>
      </c>
      <c r="M9" s="1">
        <f t="shared" si="4"/>
        <v>56.132969620022294</v>
      </c>
      <c r="N9" s="1">
        <f t="shared" si="4"/>
        <v>21.583591754523823</v>
      </c>
      <c r="P9" s="6"/>
      <c r="Q9" s="6"/>
      <c r="R9" s="6"/>
      <c r="S9" s="6"/>
    </row>
    <row r="10" spans="1:19" ht="12.75">
      <c r="A10" s="9">
        <v>1989</v>
      </c>
      <c r="B10">
        <v>361</v>
      </c>
      <c r="C10">
        <v>729</v>
      </c>
      <c r="D10">
        <v>1090</v>
      </c>
      <c r="F10" s="9">
        <v>1989</v>
      </c>
      <c r="G10" s="2">
        <v>3308264</v>
      </c>
      <c r="H10" s="2">
        <v>1156742</v>
      </c>
      <c r="I10" s="1">
        <f t="shared" si="1"/>
        <v>4465006</v>
      </c>
      <c r="K10" s="9">
        <f t="shared" si="2"/>
        <v>1989</v>
      </c>
      <c r="L10" s="1">
        <f t="shared" si="3"/>
        <v>10.912067477081635</v>
      </c>
      <c r="M10" s="1">
        <f t="shared" si="4"/>
        <v>63.02183200748309</v>
      </c>
      <c r="N10" s="1">
        <f t="shared" si="4"/>
        <v>24.412061260388004</v>
      </c>
      <c r="P10" s="6"/>
      <c r="Q10" s="6"/>
      <c r="R10" s="6"/>
      <c r="S10" s="6"/>
    </row>
    <row r="11" spans="1:19" ht="12.75">
      <c r="A11" s="9">
        <v>1990</v>
      </c>
      <c r="B11">
        <v>361</v>
      </c>
      <c r="C11">
        <v>788</v>
      </c>
      <c r="D11">
        <v>1149</v>
      </c>
      <c r="F11" s="9">
        <v>1990</v>
      </c>
      <c r="G11" s="2">
        <v>3335830</v>
      </c>
      <c r="H11" s="2">
        <v>1184174</v>
      </c>
      <c r="I11" s="1">
        <f t="shared" si="1"/>
        <v>4520004</v>
      </c>
      <c r="K11" s="9">
        <f t="shared" si="2"/>
        <v>1990</v>
      </c>
      <c r="L11" s="1">
        <f t="shared" si="3"/>
        <v>10.821894401093582</v>
      </c>
      <c r="M11" s="1">
        <f t="shared" si="4"/>
        <v>66.54427474340764</v>
      </c>
      <c r="N11" s="1">
        <f t="shared" si="4"/>
        <v>25.420331486432314</v>
      </c>
      <c r="P11" s="6"/>
      <c r="Q11" s="6"/>
      <c r="R11" s="6"/>
      <c r="S11" s="6"/>
    </row>
    <row r="12" spans="1:19" ht="12.75">
      <c r="A12" s="9">
        <v>1991</v>
      </c>
      <c r="B12">
        <v>361</v>
      </c>
      <c r="C12">
        <v>903</v>
      </c>
      <c r="D12">
        <v>1264</v>
      </c>
      <c r="F12" s="9">
        <v>1991</v>
      </c>
      <c r="G12" s="2">
        <v>3349785</v>
      </c>
      <c r="H12" s="2">
        <v>1213722</v>
      </c>
      <c r="I12" s="1">
        <f t="shared" si="1"/>
        <v>4563507</v>
      </c>
      <c r="K12" s="9">
        <f t="shared" si="2"/>
        <v>1991</v>
      </c>
      <c r="L12" s="1">
        <f t="shared" si="3"/>
        <v>10.776811049067328</v>
      </c>
      <c r="M12" s="1">
        <f t="shared" si="4"/>
        <v>74.3992446375694</v>
      </c>
      <c r="N12" s="1">
        <f t="shared" si="4"/>
        <v>27.697996299775586</v>
      </c>
      <c r="P12" s="6"/>
      <c r="Q12" s="6"/>
      <c r="R12" s="6"/>
      <c r="S12" s="6"/>
    </row>
    <row r="13" spans="1:19" ht="12.75">
      <c r="A13" s="9">
        <v>1992</v>
      </c>
      <c r="B13">
        <v>359</v>
      </c>
      <c r="C13">
        <v>871</v>
      </c>
      <c r="D13">
        <v>1230</v>
      </c>
      <c r="F13" s="9">
        <v>1992</v>
      </c>
      <c r="G13" s="2">
        <v>3357799</v>
      </c>
      <c r="H13" s="2">
        <v>1239666</v>
      </c>
      <c r="I13" s="1">
        <f t="shared" si="1"/>
        <v>4597465</v>
      </c>
      <c r="K13" s="9">
        <f t="shared" si="2"/>
        <v>1992</v>
      </c>
      <c r="L13" s="1">
        <f t="shared" si="3"/>
        <v>10.691527396368873</v>
      </c>
      <c r="M13" s="1">
        <f t="shared" si="4"/>
        <v>70.26086058664188</v>
      </c>
      <c r="N13" s="1">
        <f t="shared" si="4"/>
        <v>26.753874145860816</v>
      </c>
      <c r="P13" s="6"/>
      <c r="Q13" s="6"/>
      <c r="R13" s="6"/>
      <c r="S13" s="6"/>
    </row>
    <row r="14" spans="1:19" ht="12.75">
      <c r="A14" s="9">
        <v>1993</v>
      </c>
      <c r="B14">
        <v>334</v>
      </c>
      <c r="C14">
        <v>888</v>
      </c>
      <c r="D14">
        <v>1222</v>
      </c>
      <c r="F14" s="9">
        <v>1993</v>
      </c>
      <c r="G14" s="2">
        <v>3353714</v>
      </c>
      <c r="H14" s="2">
        <v>1266979</v>
      </c>
      <c r="I14" s="1">
        <f t="shared" si="1"/>
        <v>4620693</v>
      </c>
      <c r="K14" s="9">
        <f t="shared" si="2"/>
        <v>1993</v>
      </c>
      <c r="L14" s="1">
        <f t="shared" si="3"/>
        <v>9.959108021733517</v>
      </c>
      <c r="M14" s="1">
        <f t="shared" si="4"/>
        <v>70.08798093733203</v>
      </c>
      <c r="N14" s="1">
        <f t="shared" si="4"/>
        <v>26.44624951278953</v>
      </c>
      <c r="P14" s="6"/>
      <c r="Q14" s="6"/>
      <c r="R14" s="6"/>
      <c r="S14" s="6"/>
    </row>
    <row r="15" spans="1:19" ht="12.75">
      <c r="A15" s="9">
        <v>1994</v>
      </c>
      <c r="B15">
        <v>373</v>
      </c>
      <c r="C15">
        <v>916</v>
      </c>
      <c r="D15">
        <v>1289</v>
      </c>
      <c r="F15" s="9">
        <v>1994</v>
      </c>
      <c r="G15" s="2">
        <v>3353161</v>
      </c>
      <c r="H15" s="2">
        <v>1295490</v>
      </c>
      <c r="I15" s="1">
        <f t="shared" si="1"/>
        <v>4648651</v>
      </c>
      <c r="K15" s="9">
        <f t="shared" si="2"/>
        <v>1994</v>
      </c>
      <c r="L15" s="1">
        <f t="shared" si="3"/>
        <v>11.12383210946328</v>
      </c>
      <c r="M15" s="1">
        <f t="shared" si="4"/>
        <v>70.70683679534385</v>
      </c>
      <c r="N15" s="1">
        <f t="shared" si="4"/>
        <v>27.728474346643793</v>
      </c>
      <c r="P15" s="6"/>
      <c r="Q15" s="6"/>
      <c r="R15" s="6"/>
      <c r="S15" s="6"/>
    </row>
    <row r="16" spans="1:19" ht="12.75">
      <c r="A16" s="9">
        <v>1995</v>
      </c>
      <c r="B16">
        <v>367</v>
      </c>
      <c r="C16">
        <v>875</v>
      </c>
      <c r="D16">
        <v>1242</v>
      </c>
      <c r="F16" s="9">
        <v>1995</v>
      </c>
      <c r="G16" s="2">
        <v>3350447</v>
      </c>
      <c r="H16" s="2">
        <v>1323399</v>
      </c>
      <c r="I16" s="1">
        <f t="shared" si="1"/>
        <v>4673846</v>
      </c>
      <c r="K16" s="9">
        <f t="shared" si="2"/>
        <v>1995</v>
      </c>
      <c r="L16" s="1">
        <f t="shared" si="3"/>
        <v>10.95376228903188</v>
      </c>
      <c r="M16" s="1">
        <f t="shared" si="4"/>
        <v>66.11762590118325</v>
      </c>
      <c r="N16" s="1">
        <f t="shared" si="4"/>
        <v>26.57340442967098</v>
      </c>
      <c r="P16" s="6"/>
      <c r="Q16" s="6"/>
      <c r="R16" s="6"/>
      <c r="S16" s="6"/>
    </row>
    <row r="17" spans="1:19" ht="12.75">
      <c r="A17" s="9">
        <v>1996</v>
      </c>
      <c r="B17">
        <v>360</v>
      </c>
      <c r="C17">
        <v>883</v>
      </c>
      <c r="D17">
        <v>1243</v>
      </c>
      <c r="F17" s="9">
        <v>1996</v>
      </c>
      <c r="G17" s="2">
        <v>3341248</v>
      </c>
      <c r="H17" s="2">
        <v>1351981</v>
      </c>
      <c r="I17" s="1">
        <f t="shared" si="1"/>
        <v>4693229</v>
      </c>
      <c r="K17" s="9">
        <f t="shared" si="2"/>
        <v>1996</v>
      </c>
      <c r="L17" s="1">
        <f t="shared" si="3"/>
        <v>10.774417223743942</v>
      </c>
      <c r="M17" s="1">
        <f t="shared" si="4"/>
        <v>65.31156872766702</v>
      </c>
      <c r="N17" s="1">
        <f t="shared" si="4"/>
        <v>26.484963763754124</v>
      </c>
      <c r="P17" s="6"/>
      <c r="Q17" s="6"/>
      <c r="R17" s="6"/>
      <c r="S17" s="6"/>
    </row>
    <row r="18" spans="1:19" ht="12.75">
      <c r="A18" s="9">
        <v>1997</v>
      </c>
      <c r="B18">
        <v>465</v>
      </c>
      <c r="C18">
        <v>1121</v>
      </c>
      <c r="D18">
        <v>1586</v>
      </c>
      <c r="F18" s="9">
        <v>1997</v>
      </c>
      <c r="G18" s="2">
        <v>3332863</v>
      </c>
      <c r="H18" s="2">
        <v>1377902</v>
      </c>
      <c r="I18" s="1">
        <f t="shared" si="1"/>
        <v>4710765</v>
      </c>
      <c r="K18" s="9">
        <f t="shared" si="2"/>
        <v>1997</v>
      </c>
      <c r="L18" s="1">
        <f t="shared" si="3"/>
        <v>13.951968622772672</v>
      </c>
      <c r="M18" s="1">
        <f t="shared" si="4"/>
        <v>81.35556810281138</v>
      </c>
      <c r="N18" s="1">
        <f t="shared" si="4"/>
        <v>33.66756779419054</v>
      </c>
      <c r="P18" s="6"/>
      <c r="Q18" s="6"/>
      <c r="R18" s="6"/>
      <c r="S18" s="6"/>
    </row>
    <row r="19" spans="1:19" ht="12.75">
      <c r="A19" s="9">
        <v>1998</v>
      </c>
      <c r="B19">
        <v>514</v>
      </c>
      <c r="C19">
        <v>1310</v>
      </c>
      <c r="D19">
        <v>1824</v>
      </c>
      <c r="F19" s="9">
        <v>1998</v>
      </c>
      <c r="G19" s="2">
        <v>3327085</v>
      </c>
      <c r="H19" s="2">
        <v>1404853</v>
      </c>
      <c r="I19" s="1">
        <f t="shared" si="1"/>
        <v>4731938</v>
      </c>
      <c r="K19" s="9">
        <f t="shared" si="2"/>
        <v>1998</v>
      </c>
      <c r="L19" s="1">
        <f t="shared" si="3"/>
        <v>15.448959073783808</v>
      </c>
      <c r="M19" s="1">
        <f t="shared" si="4"/>
        <v>93.24819038006112</v>
      </c>
      <c r="N19" s="1">
        <f t="shared" si="4"/>
        <v>38.54657436340037</v>
      </c>
      <c r="P19" s="6"/>
      <c r="Q19" s="6"/>
      <c r="R19" s="6"/>
      <c r="S19" s="6"/>
    </row>
    <row r="20" spans="1:14" ht="12.75">
      <c r="A20" s="9">
        <v>1999</v>
      </c>
      <c r="B20">
        <v>465</v>
      </c>
      <c r="C20">
        <v>1203</v>
      </c>
      <c r="D20">
        <v>1668</v>
      </c>
      <c r="F20" s="9">
        <v>1999</v>
      </c>
      <c r="G20" s="2">
        <v>3324098</v>
      </c>
      <c r="H20" s="2">
        <v>1431819</v>
      </c>
      <c r="I20" s="1">
        <f t="shared" si="1"/>
        <v>4755917</v>
      </c>
      <c r="K20" s="9">
        <f t="shared" si="2"/>
        <v>1999</v>
      </c>
      <c r="L20" s="1">
        <f t="shared" si="3"/>
        <v>13.988757250839173</v>
      </c>
      <c r="M20" s="1">
        <f>(C20/H20)*100000</f>
        <v>84.0189996081907</v>
      </c>
      <c r="N20" s="1">
        <f>(D20/I20)*100000</f>
        <v>35.072100711597784</v>
      </c>
    </row>
    <row r="21" spans="7:8" ht="12.75">
      <c r="G21" s="4"/>
      <c r="H21" s="4"/>
    </row>
    <row r="22" spans="1:14" ht="30" customHeight="1">
      <c r="A22" s="31" t="str">
        <f>CONCATENATE("New Admissions for Robbery / Burglary Offenses, BW Only: ",$A$1)</f>
        <v>New Admissions for Robbery / Burglary Offenses, BW Only: MARYLAND</v>
      </c>
      <c r="B22" s="31"/>
      <c r="C22" s="31"/>
      <c r="D22" s="31"/>
      <c r="F22" s="31" t="str">
        <f>CONCATENATE("Total Population, BW Only: ",$A$1)</f>
        <v>Total Population, BW Only: MARYLAND</v>
      </c>
      <c r="G22" s="31"/>
      <c r="H22" s="31"/>
      <c r="I22" s="31"/>
      <c r="K22" s="31" t="str">
        <f>CONCATENATE("New Admissions for Robbery / Burglary, BW Only, Per 100,000: ",$A$1)</f>
        <v>New Admissions for Robbery / Burglary, BW Only, Per 100,000: MARYLAND</v>
      </c>
      <c r="L22" s="31"/>
      <c r="M22" s="31"/>
      <c r="N22" s="31"/>
    </row>
    <row r="23" spans="1:14" ht="12.75">
      <c r="A23" s="24" t="s">
        <v>37</v>
      </c>
      <c r="B23" s="25" t="s">
        <v>23</v>
      </c>
      <c r="C23" s="25" t="s">
        <v>24</v>
      </c>
      <c r="D23" s="25" t="s">
        <v>25</v>
      </c>
      <c r="F23" s="24" t="s">
        <v>37</v>
      </c>
      <c r="G23" s="25" t="s">
        <v>23</v>
      </c>
      <c r="H23" s="25" t="s">
        <v>24</v>
      </c>
      <c r="I23" s="25" t="s">
        <v>25</v>
      </c>
      <c r="K23" s="24" t="s">
        <v>37</v>
      </c>
      <c r="L23" s="25" t="s">
        <v>23</v>
      </c>
      <c r="M23" s="25" t="s">
        <v>24</v>
      </c>
      <c r="N23" s="25" t="s">
        <v>25</v>
      </c>
    </row>
    <row r="24" spans="1:14" ht="12.75">
      <c r="A24" s="9">
        <v>1983</v>
      </c>
      <c r="B24">
        <v>378</v>
      </c>
      <c r="C24">
        <v>1272</v>
      </c>
      <c r="D24">
        <v>1650</v>
      </c>
      <c r="F24" s="9">
        <f>F4</f>
        <v>1983</v>
      </c>
      <c r="G24" s="1">
        <f>G4</f>
        <v>3129645</v>
      </c>
      <c r="H24" s="1">
        <f>H4</f>
        <v>1007651</v>
      </c>
      <c r="I24" s="1">
        <f>I4</f>
        <v>4137296</v>
      </c>
      <c r="K24" s="9">
        <f>F24</f>
        <v>1983</v>
      </c>
      <c r="L24" s="1">
        <f aca="true" t="shared" si="5" ref="L24:N27">(B24/G24)*100000</f>
        <v>12.07804719065581</v>
      </c>
      <c r="M24" s="1">
        <f t="shared" si="5"/>
        <v>126.2341822714412</v>
      </c>
      <c r="N24" s="1">
        <f t="shared" si="5"/>
        <v>39.88112042261419</v>
      </c>
    </row>
    <row r="25" spans="1:14" ht="12.75">
      <c r="A25" s="9">
        <v>1984</v>
      </c>
      <c r="B25">
        <v>294</v>
      </c>
      <c r="C25">
        <v>973</v>
      </c>
      <c r="D25">
        <v>1267</v>
      </c>
      <c r="F25" s="9">
        <f aca="true" t="shared" si="6" ref="F25:F40">F5</f>
        <v>1984</v>
      </c>
      <c r="G25" s="1">
        <f aca="true" t="shared" si="7" ref="G25:I40">G5</f>
        <v>3147403</v>
      </c>
      <c r="H25" s="1">
        <f t="shared" si="7"/>
        <v>1029041</v>
      </c>
      <c r="I25" s="1">
        <f t="shared" si="7"/>
        <v>4176444</v>
      </c>
      <c r="K25" s="9">
        <f aca="true" t="shared" si="8" ref="K25:K40">F25</f>
        <v>1984</v>
      </c>
      <c r="L25" s="1">
        <f t="shared" si="5"/>
        <v>9.341034497330021</v>
      </c>
      <c r="M25" s="1">
        <f t="shared" si="5"/>
        <v>94.55405566930763</v>
      </c>
      <c r="N25" s="1">
        <f t="shared" si="5"/>
        <v>30.33681284844236</v>
      </c>
    </row>
    <row r="26" spans="1:14" ht="12.75">
      <c r="A26" s="9">
        <v>1985</v>
      </c>
      <c r="B26">
        <v>270</v>
      </c>
      <c r="C26">
        <v>744</v>
      </c>
      <c r="D26">
        <v>1014</v>
      </c>
      <c r="F26" s="9">
        <f t="shared" si="6"/>
        <v>1985</v>
      </c>
      <c r="G26" s="1">
        <f t="shared" si="7"/>
        <v>3163669</v>
      </c>
      <c r="H26" s="1">
        <f t="shared" si="7"/>
        <v>1047989</v>
      </c>
      <c r="I26" s="1">
        <f t="shared" si="7"/>
        <v>4211658</v>
      </c>
      <c r="K26" s="9">
        <f t="shared" si="8"/>
        <v>1985</v>
      </c>
      <c r="L26" s="1">
        <f t="shared" si="5"/>
        <v>8.534394717020017</v>
      </c>
      <c r="M26" s="1">
        <f t="shared" si="5"/>
        <v>70.99311156891915</v>
      </c>
      <c r="N26" s="1">
        <f t="shared" si="5"/>
        <v>24.076028965314848</v>
      </c>
    </row>
    <row r="27" spans="1:14" ht="12.75">
      <c r="A27" s="9">
        <v>1986</v>
      </c>
      <c r="B27">
        <v>269</v>
      </c>
      <c r="C27">
        <v>699</v>
      </c>
      <c r="D27">
        <v>968</v>
      </c>
      <c r="F27" s="9">
        <f t="shared" si="6"/>
        <v>1986</v>
      </c>
      <c r="G27" s="1">
        <f t="shared" si="7"/>
        <v>3198456</v>
      </c>
      <c r="H27" s="1">
        <f t="shared" si="7"/>
        <v>1072825</v>
      </c>
      <c r="I27" s="1">
        <f t="shared" si="7"/>
        <v>4271281</v>
      </c>
      <c r="K27" s="9">
        <f t="shared" si="8"/>
        <v>1986</v>
      </c>
      <c r="L27" s="1">
        <f t="shared" si="5"/>
        <v>8.410307973597261</v>
      </c>
      <c r="M27" s="1">
        <f t="shared" si="5"/>
        <v>65.1550812108219</v>
      </c>
      <c r="N27" s="1">
        <f t="shared" si="5"/>
        <v>22.662990330067256</v>
      </c>
    </row>
    <row r="28" spans="1:14" ht="12.75">
      <c r="A28" s="9">
        <v>1987</v>
      </c>
      <c r="B28">
        <v>270</v>
      </c>
      <c r="C28">
        <v>772</v>
      </c>
      <c r="D28">
        <v>1042</v>
      </c>
      <c r="F28" s="9">
        <f t="shared" si="6"/>
        <v>1987</v>
      </c>
      <c r="G28" s="1">
        <f t="shared" si="7"/>
        <v>3238736</v>
      </c>
      <c r="H28" s="1">
        <f t="shared" si="7"/>
        <v>1096172</v>
      </c>
      <c r="I28" s="1">
        <f t="shared" si="7"/>
        <v>4334908</v>
      </c>
      <c r="K28" s="9">
        <f t="shared" si="8"/>
        <v>1987</v>
      </c>
      <c r="L28" s="1">
        <f aca="true" t="shared" si="9" ref="L28:L40">(B28/G28)*100000</f>
        <v>8.3365856309375</v>
      </c>
      <c r="M28" s="1">
        <f aca="true" t="shared" si="10" ref="M28:M40">(C28/H28)*100000</f>
        <v>70.42690380706676</v>
      </c>
      <c r="N28" s="1">
        <f aca="true" t="shared" si="11" ref="N28:N40">(D28/I28)*100000</f>
        <v>24.037419017889192</v>
      </c>
    </row>
    <row r="29" spans="1:14" ht="12.75">
      <c r="A29" s="9">
        <v>1988</v>
      </c>
      <c r="B29">
        <v>295</v>
      </c>
      <c r="C29">
        <v>807</v>
      </c>
      <c r="D29">
        <v>1102</v>
      </c>
      <c r="F29" s="9">
        <f t="shared" si="6"/>
        <v>1988</v>
      </c>
      <c r="G29" s="1">
        <f t="shared" si="7"/>
        <v>3281297</v>
      </c>
      <c r="H29" s="1">
        <f t="shared" si="7"/>
        <v>1129461</v>
      </c>
      <c r="I29" s="1">
        <f t="shared" si="7"/>
        <v>4410758</v>
      </c>
      <c r="K29" s="9">
        <f t="shared" si="8"/>
        <v>1988</v>
      </c>
      <c r="L29" s="1">
        <f t="shared" si="9"/>
        <v>8.990347414452273</v>
      </c>
      <c r="M29" s="1">
        <f t="shared" si="10"/>
        <v>71.4500102261167</v>
      </c>
      <c r="N29" s="1">
        <f t="shared" si="11"/>
        <v>24.984367766266022</v>
      </c>
    </row>
    <row r="30" spans="1:14" ht="12.75">
      <c r="A30" s="9">
        <v>1989</v>
      </c>
      <c r="B30">
        <v>299</v>
      </c>
      <c r="C30">
        <v>874</v>
      </c>
      <c r="D30">
        <v>1173</v>
      </c>
      <c r="F30" s="9">
        <f t="shared" si="6"/>
        <v>1989</v>
      </c>
      <c r="G30" s="1">
        <f t="shared" si="7"/>
        <v>3308264</v>
      </c>
      <c r="H30" s="1">
        <f t="shared" si="7"/>
        <v>1156742</v>
      </c>
      <c r="I30" s="1">
        <f t="shared" si="7"/>
        <v>4465006</v>
      </c>
      <c r="K30" s="9">
        <f t="shared" si="8"/>
        <v>1989</v>
      </c>
      <c r="L30" s="1">
        <f t="shared" si="9"/>
        <v>9.037972785726895</v>
      </c>
      <c r="M30" s="1">
        <f t="shared" si="10"/>
        <v>75.55703864820332</v>
      </c>
      <c r="N30" s="1">
        <f t="shared" si="11"/>
        <v>26.27096133801388</v>
      </c>
    </row>
    <row r="31" spans="1:14" ht="12.75">
      <c r="A31" s="9">
        <v>1990</v>
      </c>
      <c r="B31">
        <v>265</v>
      </c>
      <c r="C31">
        <v>756</v>
      </c>
      <c r="D31">
        <v>1021</v>
      </c>
      <c r="F31" s="9">
        <f t="shared" si="6"/>
        <v>1990</v>
      </c>
      <c r="G31" s="1">
        <f t="shared" si="7"/>
        <v>3335830</v>
      </c>
      <c r="H31" s="1">
        <f t="shared" si="7"/>
        <v>1184174</v>
      </c>
      <c r="I31" s="1">
        <f t="shared" si="7"/>
        <v>4520004</v>
      </c>
      <c r="K31" s="9">
        <f t="shared" si="8"/>
        <v>1990</v>
      </c>
      <c r="L31" s="1">
        <f t="shared" si="9"/>
        <v>7.9440499066199415</v>
      </c>
      <c r="M31" s="1">
        <f t="shared" si="10"/>
        <v>63.84196917007129</v>
      </c>
      <c r="N31" s="1">
        <f t="shared" si="11"/>
        <v>22.588475585419836</v>
      </c>
    </row>
    <row r="32" spans="1:14" ht="12.75">
      <c r="A32" s="9">
        <v>1991</v>
      </c>
      <c r="B32">
        <v>268</v>
      </c>
      <c r="C32">
        <v>845</v>
      </c>
      <c r="D32">
        <v>1113</v>
      </c>
      <c r="F32" s="9">
        <f t="shared" si="6"/>
        <v>1991</v>
      </c>
      <c r="G32" s="1">
        <f t="shared" si="7"/>
        <v>3349785</v>
      </c>
      <c r="H32" s="1">
        <f t="shared" si="7"/>
        <v>1213722</v>
      </c>
      <c r="I32" s="1">
        <f t="shared" si="7"/>
        <v>4563507</v>
      </c>
      <c r="K32" s="9">
        <f t="shared" si="8"/>
        <v>1991</v>
      </c>
      <c r="L32" s="1">
        <f t="shared" si="9"/>
        <v>8.000513465789595</v>
      </c>
      <c r="M32" s="1">
        <f t="shared" si="10"/>
        <v>69.62055561322939</v>
      </c>
      <c r="N32" s="1">
        <f t="shared" si="11"/>
        <v>24.3891375645967</v>
      </c>
    </row>
    <row r="33" spans="1:14" ht="12.75">
      <c r="A33" s="9">
        <v>1992</v>
      </c>
      <c r="B33">
        <v>266</v>
      </c>
      <c r="C33">
        <v>869</v>
      </c>
      <c r="D33">
        <v>1135</v>
      </c>
      <c r="F33" s="9">
        <f t="shared" si="6"/>
        <v>1992</v>
      </c>
      <c r="G33" s="1">
        <f t="shared" si="7"/>
        <v>3357799</v>
      </c>
      <c r="H33" s="1">
        <f t="shared" si="7"/>
        <v>1239666</v>
      </c>
      <c r="I33" s="1">
        <f t="shared" si="7"/>
        <v>4597465</v>
      </c>
      <c r="K33" s="9">
        <f t="shared" si="8"/>
        <v>1992</v>
      </c>
      <c r="L33" s="1">
        <f t="shared" si="9"/>
        <v>7.921855953855487</v>
      </c>
      <c r="M33" s="1">
        <f t="shared" si="10"/>
        <v>70.09952680802732</v>
      </c>
      <c r="N33" s="1">
        <f t="shared" si="11"/>
        <v>24.687518012643924</v>
      </c>
    </row>
    <row r="34" spans="1:14" ht="12.75">
      <c r="A34" s="9">
        <v>1993</v>
      </c>
      <c r="B34">
        <v>317</v>
      </c>
      <c r="C34">
        <v>917</v>
      </c>
      <c r="D34">
        <v>1234</v>
      </c>
      <c r="F34" s="9">
        <f t="shared" si="6"/>
        <v>1993</v>
      </c>
      <c r="G34" s="1">
        <f t="shared" si="7"/>
        <v>3353714</v>
      </c>
      <c r="H34" s="1">
        <f t="shared" si="7"/>
        <v>1266979</v>
      </c>
      <c r="I34" s="1">
        <f t="shared" si="7"/>
        <v>4620693</v>
      </c>
      <c r="K34" s="9">
        <f t="shared" si="8"/>
        <v>1993</v>
      </c>
      <c r="L34" s="1">
        <f t="shared" si="9"/>
        <v>9.452207314040493</v>
      </c>
      <c r="M34" s="1">
        <f t="shared" si="10"/>
        <v>72.37689022469985</v>
      </c>
      <c r="N34" s="1">
        <f t="shared" si="11"/>
        <v>26.705950817334106</v>
      </c>
    </row>
    <row r="35" spans="1:14" ht="12.75">
      <c r="A35" s="9">
        <v>1994</v>
      </c>
      <c r="B35">
        <v>308</v>
      </c>
      <c r="C35">
        <v>851</v>
      </c>
      <c r="D35">
        <v>1159</v>
      </c>
      <c r="F35" s="9">
        <f t="shared" si="6"/>
        <v>1994</v>
      </c>
      <c r="G35" s="1">
        <f t="shared" si="7"/>
        <v>3353161</v>
      </c>
      <c r="H35" s="1">
        <f t="shared" si="7"/>
        <v>1295490</v>
      </c>
      <c r="I35" s="1">
        <f t="shared" si="7"/>
        <v>4648651</v>
      </c>
      <c r="K35" s="9">
        <f t="shared" si="8"/>
        <v>1994</v>
      </c>
      <c r="L35" s="1">
        <f t="shared" si="9"/>
        <v>9.185362707009894</v>
      </c>
      <c r="M35" s="1">
        <f t="shared" si="10"/>
        <v>65.68943025418955</v>
      </c>
      <c r="N35" s="1">
        <f t="shared" si="11"/>
        <v>24.9319641332507</v>
      </c>
    </row>
    <row r="36" spans="1:14" ht="12.75">
      <c r="A36" s="9">
        <v>1995</v>
      </c>
      <c r="B36">
        <v>281</v>
      </c>
      <c r="C36">
        <v>814</v>
      </c>
      <c r="D36">
        <v>1095</v>
      </c>
      <c r="F36" s="9">
        <f t="shared" si="6"/>
        <v>1995</v>
      </c>
      <c r="G36" s="1">
        <f t="shared" si="7"/>
        <v>3350447</v>
      </c>
      <c r="H36" s="1">
        <f t="shared" si="7"/>
        <v>1323399</v>
      </c>
      <c r="I36" s="1">
        <f t="shared" si="7"/>
        <v>4673846</v>
      </c>
      <c r="K36" s="9">
        <f t="shared" si="8"/>
        <v>1995</v>
      </c>
      <c r="L36" s="1">
        <f t="shared" si="9"/>
        <v>8.386940608223322</v>
      </c>
      <c r="M36" s="1">
        <f t="shared" si="10"/>
        <v>61.50828283835789</v>
      </c>
      <c r="N36" s="1">
        <f t="shared" si="11"/>
        <v>23.428243035821033</v>
      </c>
    </row>
    <row r="37" spans="1:14" ht="12.75">
      <c r="A37" s="9">
        <v>1996</v>
      </c>
      <c r="B37">
        <v>348</v>
      </c>
      <c r="C37">
        <v>888</v>
      </c>
      <c r="D37">
        <v>1236</v>
      </c>
      <c r="F37" s="9">
        <f t="shared" si="6"/>
        <v>1996</v>
      </c>
      <c r="G37" s="1">
        <f t="shared" si="7"/>
        <v>3341248</v>
      </c>
      <c r="H37" s="1">
        <f t="shared" si="7"/>
        <v>1351981</v>
      </c>
      <c r="I37" s="1">
        <f t="shared" si="7"/>
        <v>4693229</v>
      </c>
      <c r="K37" s="9">
        <f t="shared" si="8"/>
        <v>1996</v>
      </c>
      <c r="L37" s="1">
        <f t="shared" si="9"/>
        <v>10.415269982952477</v>
      </c>
      <c r="M37" s="1">
        <f t="shared" si="10"/>
        <v>65.68139641015665</v>
      </c>
      <c r="N37" s="1">
        <f t="shared" si="11"/>
        <v>26.335812720836763</v>
      </c>
    </row>
    <row r="38" spans="1:14" ht="12.75">
      <c r="A38" s="9">
        <v>1997</v>
      </c>
      <c r="B38">
        <v>330</v>
      </c>
      <c r="C38">
        <v>946</v>
      </c>
      <c r="D38">
        <v>1276</v>
      </c>
      <c r="F38" s="9">
        <f t="shared" si="6"/>
        <v>1997</v>
      </c>
      <c r="G38" s="1">
        <f t="shared" si="7"/>
        <v>3332863</v>
      </c>
      <c r="H38" s="1">
        <f t="shared" si="7"/>
        <v>1377902</v>
      </c>
      <c r="I38" s="1">
        <f t="shared" si="7"/>
        <v>4710765</v>
      </c>
      <c r="K38" s="9">
        <f t="shared" si="8"/>
        <v>1997</v>
      </c>
      <c r="L38" s="1">
        <f t="shared" si="9"/>
        <v>9.901397087128993</v>
      </c>
      <c r="M38" s="1">
        <f t="shared" si="10"/>
        <v>68.65510029015125</v>
      </c>
      <c r="N38" s="1">
        <f t="shared" si="11"/>
        <v>27.086895652829213</v>
      </c>
    </row>
    <row r="39" spans="1:14" ht="12.75">
      <c r="A39" s="9">
        <v>1998</v>
      </c>
      <c r="B39">
        <v>371</v>
      </c>
      <c r="C39">
        <v>901</v>
      </c>
      <c r="D39">
        <v>1272</v>
      </c>
      <c r="F39" s="9">
        <f t="shared" si="6"/>
        <v>1998</v>
      </c>
      <c r="G39" s="1">
        <f t="shared" si="7"/>
        <v>3327085</v>
      </c>
      <c r="H39" s="1">
        <f t="shared" si="7"/>
        <v>1404853</v>
      </c>
      <c r="I39" s="1">
        <f t="shared" si="7"/>
        <v>4731938</v>
      </c>
      <c r="K39" s="9">
        <f t="shared" si="8"/>
        <v>1998</v>
      </c>
      <c r="L39" s="1">
        <f t="shared" si="9"/>
        <v>11.150902366485978</v>
      </c>
      <c r="M39" s="1">
        <f t="shared" si="10"/>
        <v>64.13482407056112</v>
      </c>
      <c r="N39" s="1">
        <f t="shared" si="11"/>
        <v>26.88116370079236</v>
      </c>
    </row>
    <row r="40" spans="1:14" ht="12.75">
      <c r="A40" s="9">
        <v>1999</v>
      </c>
      <c r="B40">
        <v>342</v>
      </c>
      <c r="C40">
        <v>817</v>
      </c>
      <c r="D40">
        <v>1159</v>
      </c>
      <c r="F40" s="9">
        <f t="shared" si="6"/>
        <v>1999</v>
      </c>
      <c r="G40" s="1">
        <f t="shared" si="7"/>
        <v>3324098</v>
      </c>
      <c r="H40" s="1">
        <f t="shared" si="7"/>
        <v>1431819</v>
      </c>
      <c r="I40" s="1">
        <f t="shared" si="7"/>
        <v>4755917</v>
      </c>
      <c r="K40" s="9">
        <f t="shared" si="8"/>
        <v>1999</v>
      </c>
      <c r="L40" s="1">
        <f t="shared" si="9"/>
        <v>10.288505332875264</v>
      </c>
      <c r="M40" s="1">
        <f t="shared" si="10"/>
        <v>57.060284854440404</v>
      </c>
      <c r="N40" s="1">
        <f t="shared" si="11"/>
        <v>24.36964312034882</v>
      </c>
    </row>
    <row r="42" spans="1:14" ht="29.25" customHeight="1">
      <c r="A42" s="31" t="str">
        <f>CONCATENATE("New Admissions for Larceny / Theft Offenses, BW Only: ",$A$1)</f>
        <v>New Admissions for Larceny / Theft Offenses, BW Only: MARYLAND</v>
      </c>
      <c r="B42" s="31"/>
      <c r="C42" s="31"/>
      <c r="D42" s="31"/>
      <c r="F42" s="31" t="str">
        <f>CONCATENATE("Total Population, BW Only: ",$A$1)</f>
        <v>Total Population, BW Only: MARYLAND</v>
      </c>
      <c r="G42" s="31"/>
      <c r="H42" s="31"/>
      <c r="I42" s="31"/>
      <c r="K42" s="31" t="str">
        <f>CONCATENATE("New Admissions for Larceny / Theft, BW Only, Per 100,000: ",$A$1)</f>
        <v>New Admissions for Larceny / Theft, BW Only, Per 100,000: MARYLAND</v>
      </c>
      <c r="L42" s="31"/>
      <c r="M42" s="31"/>
      <c r="N42" s="31"/>
    </row>
    <row r="43" spans="1:14" ht="12.75">
      <c r="A43" s="24" t="s">
        <v>37</v>
      </c>
      <c r="B43" s="25" t="s">
        <v>23</v>
      </c>
      <c r="C43" s="25" t="s">
        <v>24</v>
      </c>
      <c r="D43" s="25" t="s">
        <v>25</v>
      </c>
      <c r="F43" s="24" t="s">
        <v>37</v>
      </c>
      <c r="G43" s="25" t="s">
        <v>23</v>
      </c>
      <c r="H43" s="25" t="s">
        <v>24</v>
      </c>
      <c r="I43" s="25" t="s">
        <v>25</v>
      </c>
      <c r="K43" s="24" t="s">
        <v>37</v>
      </c>
      <c r="L43" s="25" t="s">
        <v>23</v>
      </c>
      <c r="M43" s="25" t="s">
        <v>24</v>
      </c>
      <c r="N43" s="25" t="s">
        <v>25</v>
      </c>
    </row>
    <row r="44" spans="1:14" ht="12.75">
      <c r="A44" s="9">
        <v>1983</v>
      </c>
      <c r="B44">
        <v>221</v>
      </c>
      <c r="C44">
        <v>662</v>
      </c>
      <c r="D44">
        <v>883</v>
      </c>
      <c r="F44" s="9">
        <f>F4</f>
        <v>1983</v>
      </c>
      <c r="G44" s="1">
        <f>G4</f>
        <v>3129645</v>
      </c>
      <c r="H44" s="1">
        <f>H4</f>
        <v>1007651</v>
      </c>
      <c r="I44" s="1">
        <f>I4</f>
        <v>4137296</v>
      </c>
      <c r="K44" s="9">
        <f>F44</f>
        <v>1983</v>
      </c>
      <c r="L44" s="1">
        <f aca="true" t="shared" si="12" ref="L44:N47">(B44/G44)*100000</f>
        <v>7.061503780780248</v>
      </c>
      <c r="M44" s="1">
        <f t="shared" si="12"/>
        <v>65.69734957837585</v>
      </c>
      <c r="N44" s="1">
        <f t="shared" si="12"/>
        <v>21.342442020102016</v>
      </c>
    </row>
    <row r="45" spans="1:14" ht="12.75">
      <c r="A45" s="9">
        <v>1984</v>
      </c>
      <c r="B45">
        <v>252</v>
      </c>
      <c r="C45">
        <v>566</v>
      </c>
      <c r="D45">
        <v>818</v>
      </c>
      <c r="F45" s="9">
        <f aca="true" t="shared" si="13" ref="F45:F60">F5</f>
        <v>1984</v>
      </c>
      <c r="G45" s="1">
        <f aca="true" t="shared" si="14" ref="G45:I60">G5</f>
        <v>3147403</v>
      </c>
      <c r="H45" s="1">
        <f t="shared" si="14"/>
        <v>1029041</v>
      </c>
      <c r="I45" s="1">
        <f t="shared" si="14"/>
        <v>4176444</v>
      </c>
      <c r="K45" s="9">
        <f aca="true" t="shared" si="15" ref="K45:K60">F45</f>
        <v>1984</v>
      </c>
      <c r="L45" s="1">
        <f t="shared" si="12"/>
        <v>8.006600997711447</v>
      </c>
      <c r="M45" s="1">
        <f t="shared" si="12"/>
        <v>55.00266753219746</v>
      </c>
      <c r="N45" s="1">
        <f t="shared" si="12"/>
        <v>19.586040181551578</v>
      </c>
    </row>
    <row r="46" spans="1:14" ht="12.75">
      <c r="A46" s="9">
        <v>1985</v>
      </c>
      <c r="B46">
        <v>151</v>
      </c>
      <c r="C46">
        <v>272</v>
      </c>
      <c r="D46">
        <v>423</v>
      </c>
      <c r="F46" s="9">
        <f t="shared" si="13"/>
        <v>1985</v>
      </c>
      <c r="G46" s="1">
        <f t="shared" si="14"/>
        <v>3163669</v>
      </c>
      <c r="H46" s="1">
        <f t="shared" si="14"/>
        <v>1047989</v>
      </c>
      <c r="I46" s="1">
        <f t="shared" si="14"/>
        <v>4211658</v>
      </c>
      <c r="K46" s="9">
        <f t="shared" si="15"/>
        <v>1985</v>
      </c>
      <c r="L46" s="1">
        <f t="shared" si="12"/>
        <v>4.77293926766675</v>
      </c>
      <c r="M46" s="1">
        <f t="shared" si="12"/>
        <v>25.95447089616399</v>
      </c>
      <c r="N46" s="1">
        <f t="shared" si="12"/>
        <v>10.043550544702349</v>
      </c>
    </row>
    <row r="47" spans="1:14" ht="12.75">
      <c r="A47" s="9">
        <v>1986</v>
      </c>
      <c r="B47">
        <v>140</v>
      </c>
      <c r="C47">
        <v>263</v>
      </c>
      <c r="D47">
        <v>403</v>
      </c>
      <c r="F47" s="9">
        <f t="shared" si="13"/>
        <v>1986</v>
      </c>
      <c r="G47" s="1">
        <f t="shared" si="14"/>
        <v>3198456</v>
      </c>
      <c r="H47" s="1">
        <f t="shared" si="14"/>
        <v>1072825</v>
      </c>
      <c r="I47" s="1">
        <f t="shared" si="14"/>
        <v>4271281</v>
      </c>
      <c r="K47" s="9">
        <f t="shared" si="15"/>
        <v>1986</v>
      </c>
      <c r="L47" s="1">
        <f t="shared" si="12"/>
        <v>4.377111956519021</v>
      </c>
      <c r="M47" s="1">
        <f t="shared" si="12"/>
        <v>24.514715820380772</v>
      </c>
      <c r="N47" s="1">
        <f t="shared" si="12"/>
        <v>9.435108577497008</v>
      </c>
    </row>
    <row r="48" spans="1:14" ht="12.75">
      <c r="A48" s="9">
        <v>1987</v>
      </c>
      <c r="B48">
        <v>145</v>
      </c>
      <c r="C48">
        <v>258</v>
      </c>
      <c r="D48">
        <v>403</v>
      </c>
      <c r="F48" s="9">
        <f t="shared" si="13"/>
        <v>1987</v>
      </c>
      <c r="G48" s="1">
        <f t="shared" si="14"/>
        <v>3238736</v>
      </c>
      <c r="H48" s="1">
        <f t="shared" si="14"/>
        <v>1096172</v>
      </c>
      <c r="I48" s="1">
        <f t="shared" si="14"/>
        <v>4334908</v>
      </c>
      <c r="K48" s="9">
        <f t="shared" si="15"/>
        <v>1987</v>
      </c>
      <c r="L48" s="1">
        <f aca="true" t="shared" si="16" ref="L48:L60">(B48/G48)*100000</f>
        <v>4.477055246244214</v>
      </c>
      <c r="M48" s="1">
        <f aca="true" t="shared" si="17" ref="M48:M60">(C48/H48)*100000</f>
        <v>23.53645230857931</v>
      </c>
      <c r="N48" s="1">
        <f aca="true" t="shared" si="18" ref="N48:N60">(D48/I48)*100000</f>
        <v>9.296621750680753</v>
      </c>
    </row>
    <row r="49" spans="1:14" ht="12.75">
      <c r="A49" s="9">
        <v>1988</v>
      </c>
      <c r="B49">
        <v>164</v>
      </c>
      <c r="C49">
        <v>297</v>
      </c>
      <c r="D49">
        <v>461</v>
      </c>
      <c r="F49" s="9">
        <f t="shared" si="13"/>
        <v>1988</v>
      </c>
      <c r="G49" s="1">
        <f t="shared" si="14"/>
        <v>3281297</v>
      </c>
      <c r="H49" s="1">
        <f t="shared" si="14"/>
        <v>1129461</v>
      </c>
      <c r="I49" s="1">
        <f t="shared" si="14"/>
        <v>4410758</v>
      </c>
      <c r="K49" s="9">
        <f t="shared" si="15"/>
        <v>1988</v>
      </c>
      <c r="L49" s="1">
        <f t="shared" si="16"/>
        <v>4.9980236473565185</v>
      </c>
      <c r="M49" s="1">
        <f t="shared" si="17"/>
        <v>26.295728670578267</v>
      </c>
      <c r="N49" s="1">
        <f t="shared" si="18"/>
        <v>10.451718276087693</v>
      </c>
    </row>
    <row r="50" spans="1:14" ht="12.75">
      <c r="A50" s="9">
        <v>1989</v>
      </c>
      <c r="B50">
        <v>181</v>
      </c>
      <c r="C50">
        <v>444</v>
      </c>
      <c r="D50">
        <v>625</v>
      </c>
      <c r="F50" s="9">
        <f t="shared" si="13"/>
        <v>1989</v>
      </c>
      <c r="G50" s="1">
        <f t="shared" si="14"/>
        <v>3308264</v>
      </c>
      <c r="H50" s="1">
        <f t="shared" si="14"/>
        <v>1156742</v>
      </c>
      <c r="I50" s="1">
        <f t="shared" si="14"/>
        <v>4465006</v>
      </c>
      <c r="K50" s="9">
        <f t="shared" si="15"/>
        <v>1989</v>
      </c>
      <c r="L50" s="1">
        <f t="shared" si="16"/>
        <v>5.471147405406581</v>
      </c>
      <c r="M50" s="1">
        <f t="shared" si="17"/>
        <v>38.38366723089504</v>
      </c>
      <c r="N50" s="1">
        <f t="shared" si="18"/>
        <v>13.997741548387618</v>
      </c>
    </row>
    <row r="51" spans="1:14" ht="12.75">
      <c r="A51" s="9">
        <v>1990</v>
      </c>
      <c r="B51">
        <v>213</v>
      </c>
      <c r="C51">
        <v>463</v>
      </c>
      <c r="D51">
        <v>676</v>
      </c>
      <c r="F51" s="9">
        <f t="shared" si="13"/>
        <v>1990</v>
      </c>
      <c r="G51" s="1">
        <f t="shared" si="14"/>
        <v>3335830</v>
      </c>
      <c r="H51" s="1">
        <f t="shared" si="14"/>
        <v>1184174</v>
      </c>
      <c r="I51" s="1">
        <f t="shared" si="14"/>
        <v>4520004</v>
      </c>
      <c r="K51" s="9">
        <f t="shared" si="15"/>
        <v>1990</v>
      </c>
      <c r="L51" s="1">
        <f t="shared" si="16"/>
        <v>6.3852174721133865</v>
      </c>
      <c r="M51" s="1">
        <f t="shared" si="17"/>
        <v>39.098983764210324</v>
      </c>
      <c r="N51" s="1">
        <f t="shared" si="18"/>
        <v>14.955738977222145</v>
      </c>
    </row>
    <row r="52" spans="1:14" ht="12.75">
      <c r="A52" s="9">
        <v>1991</v>
      </c>
      <c r="B52">
        <v>231</v>
      </c>
      <c r="C52">
        <v>395</v>
      </c>
      <c r="D52">
        <v>626</v>
      </c>
      <c r="F52" s="9">
        <f t="shared" si="13"/>
        <v>1991</v>
      </c>
      <c r="G52" s="1">
        <f t="shared" si="14"/>
        <v>3349785</v>
      </c>
      <c r="H52" s="1">
        <f t="shared" si="14"/>
        <v>1213722</v>
      </c>
      <c r="I52" s="1">
        <f t="shared" si="14"/>
        <v>4563507</v>
      </c>
      <c r="K52" s="9">
        <f t="shared" si="15"/>
        <v>1991</v>
      </c>
      <c r="L52" s="1">
        <f t="shared" si="16"/>
        <v>6.895964964915659</v>
      </c>
      <c r="M52" s="1">
        <f t="shared" si="17"/>
        <v>32.54452007955693</v>
      </c>
      <c r="N52" s="1">
        <f t="shared" si="18"/>
        <v>13.717520319350886</v>
      </c>
    </row>
    <row r="53" spans="1:14" ht="12.75">
      <c r="A53" s="9">
        <v>1992</v>
      </c>
      <c r="B53">
        <v>235</v>
      </c>
      <c r="C53">
        <v>411</v>
      </c>
      <c r="D53">
        <v>646</v>
      </c>
      <c r="F53" s="9">
        <f t="shared" si="13"/>
        <v>1992</v>
      </c>
      <c r="G53" s="1">
        <f t="shared" si="14"/>
        <v>3357799</v>
      </c>
      <c r="H53" s="1">
        <f t="shared" si="14"/>
        <v>1239666</v>
      </c>
      <c r="I53" s="1">
        <f t="shared" si="14"/>
        <v>4597465</v>
      </c>
      <c r="K53" s="9">
        <f t="shared" si="15"/>
        <v>1992</v>
      </c>
      <c r="L53" s="1">
        <f t="shared" si="16"/>
        <v>6.998632139684359</v>
      </c>
      <c r="M53" s="1">
        <f t="shared" si="17"/>
        <v>33.154091505292556</v>
      </c>
      <c r="N53" s="1">
        <f t="shared" si="18"/>
        <v>14.051221705874868</v>
      </c>
    </row>
    <row r="54" spans="1:14" ht="12.75">
      <c r="A54" s="9">
        <v>1993</v>
      </c>
      <c r="B54">
        <v>204</v>
      </c>
      <c r="C54">
        <v>388</v>
      </c>
      <c r="D54">
        <v>592</v>
      </c>
      <c r="F54" s="9">
        <f t="shared" si="13"/>
        <v>1993</v>
      </c>
      <c r="G54" s="1">
        <f t="shared" si="14"/>
        <v>3353714</v>
      </c>
      <c r="H54" s="1">
        <f t="shared" si="14"/>
        <v>1266979</v>
      </c>
      <c r="I54" s="1">
        <f t="shared" si="14"/>
        <v>4620693</v>
      </c>
      <c r="K54" s="9">
        <f t="shared" si="15"/>
        <v>1993</v>
      </c>
      <c r="L54" s="1">
        <f t="shared" si="16"/>
        <v>6.082808492316279</v>
      </c>
      <c r="M54" s="1">
        <f t="shared" si="17"/>
        <v>30.624027706852285</v>
      </c>
      <c r="N54" s="1">
        <f t="shared" si="18"/>
        <v>12.811931024199184</v>
      </c>
    </row>
    <row r="55" spans="1:14" ht="12.75">
      <c r="A55" s="9">
        <v>1994</v>
      </c>
      <c r="B55">
        <v>244</v>
      </c>
      <c r="C55">
        <v>510</v>
      </c>
      <c r="D55">
        <v>754</v>
      </c>
      <c r="F55" s="9">
        <f t="shared" si="13"/>
        <v>1994</v>
      </c>
      <c r="G55" s="1">
        <f t="shared" si="14"/>
        <v>3353161</v>
      </c>
      <c r="H55" s="1">
        <f t="shared" si="14"/>
        <v>1295490</v>
      </c>
      <c r="I55" s="1">
        <f t="shared" si="14"/>
        <v>4648651</v>
      </c>
      <c r="K55" s="9">
        <f t="shared" si="15"/>
        <v>1994</v>
      </c>
      <c r="L55" s="1">
        <f t="shared" si="16"/>
        <v>7.276715910748098</v>
      </c>
      <c r="M55" s="1">
        <f t="shared" si="17"/>
        <v>39.36734363059538</v>
      </c>
      <c r="N55" s="1">
        <f t="shared" si="18"/>
        <v>16.21975923767992</v>
      </c>
    </row>
    <row r="56" spans="1:14" ht="12.75">
      <c r="A56" s="9">
        <v>1995</v>
      </c>
      <c r="B56">
        <v>246</v>
      </c>
      <c r="C56">
        <v>556</v>
      </c>
      <c r="D56">
        <v>802</v>
      </c>
      <c r="F56" s="9">
        <f t="shared" si="13"/>
        <v>1995</v>
      </c>
      <c r="G56" s="1">
        <f t="shared" si="14"/>
        <v>3350447</v>
      </c>
      <c r="H56" s="1">
        <f t="shared" si="14"/>
        <v>1323399</v>
      </c>
      <c r="I56" s="1">
        <f t="shared" si="14"/>
        <v>4673846</v>
      </c>
      <c r="K56" s="9">
        <f t="shared" si="15"/>
        <v>1995</v>
      </c>
      <c r="L56" s="1">
        <f t="shared" si="16"/>
        <v>7.342303877661697</v>
      </c>
      <c r="M56" s="1">
        <f t="shared" si="17"/>
        <v>42.01302857263758</v>
      </c>
      <c r="N56" s="1">
        <f t="shared" si="18"/>
        <v>17.159315903861618</v>
      </c>
    </row>
    <row r="57" spans="1:14" ht="12.75">
      <c r="A57" s="9">
        <v>1996</v>
      </c>
      <c r="B57">
        <v>276</v>
      </c>
      <c r="C57">
        <v>641</v>
      </c>
      <c r="D57">
        <v>917</v>
      </c>
      <c r="F57" s="9">
        <f t="shared" si="13"/>
        <v>1996</v>
      </c>
      <c r="G57" s="1">
        <f t="shared" si="14"/>
        <v>3341248</v>
      </c>
      <c r="H57" s="1">
        <f t="shared" si="14"/>
        <v>1351981</v>
      </c>
      <c r="I57" s="1">
        <f t="shared" si="14"/>
        <v>4693229</v>
      </c>
      <c r="K57" s="9">
        <f t="shared" si="15"/>
        <v>1996</v>
      </c>
      <c r="L57" s="1">
        <f t="shared" si="16"/>
        <v>8.260386538203688</v>
      </c>
      <c r="M57" s="1">
        <f t="shared" si="17"/>
        <v>47.41190889516938</v>
      </c>
      <c r="N57" s="1">
        <f t="shared" si="18"/>
        <v>19.5387866221742</v>
      </c>
    </row>
    <row r="58" spans="1:14" ht="12.75">
      <c r="A58" s="9">
        <v>1997</v>
      </c>
      <c r="B58">
        <v>368</v>
      </c>
      <c r="C58">
        <v>706</v>
      </c>
      <c r="D58">
        <v>1074</v>
      </c>
      <c r="F58" s="9">
        <f t="shared" si="13"/>
        <v>1997</v>
      </c>
      <c r="G58" s="1">
        <f t="shared" si="14"/>
        <v>3332863</v>
      </c>
      <c r="H58" s="1">
        <f t="shared" si="14"/>
        <v>1377902</v>
      </c>
      <c r="I58" s="1">
        <f t="shared" si="14"/>
        <v>4710765</v>
      </c>
      <c r="K58" s="9">
        <f t="shared" si="15"/>
        <v>1997</v>
      </c>
      <c r="L58" s="1">
        <f t="shared" si="16"/>
        <v>11.041557963828696</v>
      </c>
      <c r="M58" s="1">
        <f t="shared" si="17"/>
        <v>51.23731586136024</v>
      </c>
      <c r="N58" s="1">
        <f t="shared" si="18"/>
        <v>22.79884477361957</v>
      </c>
    </row>
    <row r="59" spans="1:14" ht="12.75">
      <c r="A59" s="9">
        <v>1998</v>
      </c>
      <c r="B59">
        <v>404</v>
      </c>
      <c r="C59">
        <v>754</v>
      </c>
      <c r="D59">
        <v>1158</v>
      </c>
      <c r="F59" s="9">
        <f t="shared" si="13"/>
        <v>1998</v>
      </c>
      <c r="G59" s="1">
        <f t="shared" si="14"/>
        <v>3327085</v>
      </c>
      <c r="H59" s="1">
        <f t="shared" si="14"/>
        <v>1404853</v>
      </c>
      <c r="I59" s="1">
        <f t="shared" si="14"/>
        <v>4731938</v>
      </c>
      <c r="K59" s="9">
        <f t="shared" si="15"/>
        <v>1998</v>
      </c>
      <c r="L59" s="1">
        <f t="shared" si="16"/>
        <v>12.142761606631632</v>
      </c>
      <c r="M59" s="1">
        <f t="shared" si="17"/>
        <v>53.67109583707335</v>
      </c>
      <c r="N59" s="1">
        <f t="shared" si="18"/>
        <v>24.472002803079835</v>
      </c>
    </row>
    <row r="60" spans="1:14" ht="12.75">
      <c r="A60" s="9">
        <v>1999</v>
      </c>
      <c r="B60">
        <v>317</v>
      </c>
      <c r="C60">
        <v>564</v>
      </c>
      <c r="D60">
        <v>881</v>
      </c>
      <c r="F60" s="9">
        <f t="shared" si="13"/>
        <v>1999</v>
      </c>
      <c r="G60" s="1">
        <f t="shared" si="14"/>
        <v>3324098</v>
      </c>
      <c r="H60" s="1">
        <f t="shared" si="14"/>
        <v>1431819</v>
      </c>
      <c r="I60" s="1">
        <f t="shared" si="14"/>
        <v>4755917</v>
      </c>
      <c r="K60" s="9">
        <f t="shared" si="15"/>
        <v>1999</v>
      </c>
      <c r="L60" s="1">
        <f t="shared" si="16"/>
        <v>9.536421609711867</v>
      </c>
      <c r="M60" s="1">
        <f t="shared" si="17"/>
        <v>39.39045368164552</v>
      </c>
      <c r="N60" s="1">
        <f t="shared" si="18"/>
        <v>18.52429300174919</v>
      </c>
    </row>
    <row r="63" spans="1:14" ht="30.75" customHeight="1">
      <c r="A63" s="31" t="str">
        <f>CONCATENATE("New Admissions for Drug Offenses, BW Only: ",$A$1)</f>
        <v>New Admissions for Drug Offenses, BW Only: MARYLAND</v>
      </c>
      <c r="B63" s="31"/>
      <c r="C63" s="31"/>
      <c r="D63" s="31"/>
      <c r="F63" s="31" t="str">
        <f>CONCATENATE("Total Population, BW Only: ",$A$1)</f>
        <v>Total Population, BW Only: MARYLAND</v>
      </c>
      <c r="G63" s="31"/>
      <c r="H63" s="31"/>
      <c r="I63" s="31"/>
      <c r="K63" s="31" t="str">
        <f>CONCATENATE("New Admissions for Drug Offenses, BW Only, Per 100,000: ",$A$1)</f>
        <v>New Admissions for Drug Offenses, BW Only, Per 100,000: MARYLAND</v>
      </c>
      <c r="L63" s="31"/>
      <c r="M63" s="31"/>
      <c r="N63" s="31"/>
    </row>
    <row r="64" spans="1:14" ht="12.75">
      <c r="A64" s="24" t="s">
        <v>37</v>
      </c>
      <c r="B64" s="25" t="s">
        <v>23</v>
      </c>
      <c r="C64" s="25" t="s">
        <v>24</v>
      </c>
      <c r="D64" s="25" t="s">
        <v>25</v>
      </c>
      <c r="F64" s="24" t="s">
        <v>37</v>
      </c>
      <c r="G64" s="25" t="s">
        <v>23</v>
      </c>
      <c r="H64" s="25" t="s">
        <v>24</v>
      </c>
      <c r="I64" s="25" t="s">
        <v>25</v>
      </c>
      <c r="K64" s="24" t="s">
        <v>37</v>
      </c>
      <c r="L64" s="25" t="s">
        <v>23</v>
      </c>
      <c r="M64" s="25" t="s">
        <v>24</v>
      </c>
      <c r="N64" s="25" t="s">
        <v>25</v>
      </c>
    </row>
    <row r="65" spans="1:14" ht="12.75">
      <c r="A65" s="9">
        <v>1983</v>
      </c>
      <c r="B65">
        <v>184</v>
      </c>
      <c r="C65">
        <v>305</v>
      </c>
      <c r="D65">
        <v>489</v>
      </c>
      <c r="F65" s="9">
        <f>F4</f>
        <v>1983</v>
      </c>
      <c r="G65" s="1">
        <f>G4</f>
        <v>3129645</v>
      </c>
      <c r="H65" s="1">
        <f>H4</f>
        <v>1007651</v>
      </c>
      <c r="I65" s="1">
        <f>I4</f>
        <v>4137296</v>
      </c>
      <c r="K65" s="9">
        <f>F65</f>
        <v>1983</v>
      </c>
      <c r="L65" s="1">
        <f aca="true" t="shared" si="19" ref="L65:N68">(B65/G65)*100000</f>
        <v>5.879261066350976</v>
      </c>
      <c r="M65" s="1">
        <f t="shared" si="19"/>
        <v>30.26841634653268</v>
      </c>
      <c r="N65" s="1">
        <f t="shared" si="19"/>
        <v>11.819313870702024</v>
      </c>
    </row>
    <row r="66" spans="1:14" ht="12.75">
      <c r="A66" s="9">
        <v>1984</v>
      </c>
      <c r="B66">
        <v>169</v>
      </c>
      <c r="C66">
        <v>235</v>
      </c>
      <c r="D66">
        <v>404</v>
      </c>
      <c r="F66" s="9">
        <f aca="true" t="shared" si="20" ref="F66:I81">F5</f>
        <v>1984</v>
      </c>
      <c r="G66" s="1">
        <f t="shared" si="20"/>
        <v>3147403</v>
      </c>
      <c r="H66" s="1">
        <f t="shared" si="20"/>
        <v>1029041</v>
      </c>
      <c r="I66" s="1">
        <f t="shared" si="20"/>
        <v>4176444</v>
      </c>
      <c r="K66" s="9">
        <f aca="true" t="shared" si="21" ref="K66:K81">F66</f>
        <v>1984</v>
      </c>
      <c r="L66" s="1">
        <f t="shared" si="19"/>
        <v>5.369506224655692</v>
      </c>
      <c r="M66" s="1">
        <f t="shared" si="19"/>
        <v>22.836796590223326</v>
      </c>
      <c r="N66" s="1">
        <f t="shared" si="19"/>
        <v>9.673301018761414</v>
      </c>
    </row>
    <row r="67" spans="1:14" ht="12.75">
      <c r="A67" s="9">
        <v>1985</v>
      </c>
      <c r="B67">
        <v>113</v>
      </c>
      <c r="C67">
        <v>236</v>
      </c>
      <c r="D67">
        <v>349</v>
      </c>
      <c r="F67" s="9">
        <f t="shared" si="20"/>
        <v>1985</v>
      </c>
      <c r="G67" s="1">
        <f t="shared" si="20"/>
        <v>3163669</v>
      </c>
      <c r="H67" s="1">
        <f t="shared" si="20"/>
        <v>1047989</v>
      </c>
      <c r="I67" s="1">
        <f t="shared" si="20"/>
        <v>4211658</v>
      </c>
      <c r="K67" s="9">
        <f t="shared" si="21"/>
        <v>1985</v>
      </c>
      <c r="L67" s="1">
        <f t="shared" si="19"/>
        <v>3.5718022334194885</v>
      </c>
      <c r="M67" s="1">
        <f t="shared" si="19"/>
        <v>22.519320336377575</v>
      </c>
      <c r="N67" s="1">
        <f t="shared" si="19"/>
        <v>8.28652278983716</v>
      </c>
    </row>
    <row r="68" spans="1:14" ht="12.75">
      <c r="A68" s="9">
        <v>1986</v>
      </c>
      <c r="B68">
        <v>139</v>
      </c>
      <c r="C68">
        <v>358</v>
      </c>
      <c r="D68">
        <v>497</v>
      </c>
      <c r="F68" s="9">
        <f t="shared" si="20"/>
        <v>1986</v>
      </c>
      <c r="G68" s="1">
        <f t="shared" si="20"/>
        <v>3198456</v>
      </c>
      <c r="H68" s="1">
        <f t="shared" si="20"/>
        <v>1072825</v>
      </c>
      <c r="I68" s="1">
        <f t="shared" si="20"/>
        <v>4271281</v>
      </c>
      <c r="K68" s="9">
        <f t="shared" si="21"/>
        <v>1986</v>
      </c>
      <c r="L68" s="1">
        <f t="shared" si="19"/>
        <v>4.345846871115313</v>
      </c>
      <c r="M68" s="1">
        <f t="shared" si="19"/>
        <v>33.3698413068301</v>
      </c>
      <c r="N68" s="1">
        <f t="shared" si="19"/>
        <v>11.635853506243208</v>
      </c>
    </row>
    <row r="69" spans="1:14" ht="12.75">
      <c r="A69" s="9">
        <v>1987</v>
      </c>
      <c r="B69">
        <v>238</v>
      </c>
      <c r="C69">
        <v>526</v>
      </c>
      <c r="D69">
        <v>764</v>
      </c>
      <c r="F69" s="9">
        <f t="shared" si="20"/>
        <v>1987</v>
      </c>
      <c r="G69" s="1">
        <f t="shared" si="20"/>
        <v>3238736</v>
      </c>
      <c r="H69" s="1">
        <f t="shared" si="20"/>
        <v>1096172</v>
      </c>
      <c r="I69" s="1">
        <f t="shared" si="20"/>
        <v>4334908</v>
      </c>
      <c r="K69" s="9">
        <f t="shared" si="21"/>
        <v>1987</v>
      </c>
      <c r="L69" s="1">
        <f aca="true" t="shared" si="22" ref="L69:L81">(B69/G69)*100000</f>
        <v>7.34854585245602</v>
      </c>
      <c r="M69" s="1">
        <f aca="true" t="shared" si="23" ref="M69:M81">(C69/H69)*100000</f>
        <v>47.98517021051441</v>
      </c>
      <c r="N69" s="1">
        <f aca="true" t="shared" si="24" ref="N69:N81">(D69/I69)*100000</f>
        <v>17.62436480774217</v>
      </c>
    </row>
    <row r="70" spans="1:14" ht="12.75">
      <c r="A70" s="9">
        <v>1988</v>
      </c>
      <c r="B70">
        <v>269</v>
      </c>
      <c r="C70">
        <v>770</v>
      </c>
      <c r="D70">
        <v>1039</v>
      </c>
      <c r="F70" s="9">
        <f t="shared" si="20"/>
        <v>1988</v>
      </c>
      <c r="G70" s="1">
        <f t="shared" si="20"/>
        <v>3281297</v>
      </c>
      <c r="H70" s="1">
        <f t="shared" si="20"/>
        <v>1129461</v>
      </c>
      <c r="I70" s="1">
        <f t="shared" si="20"/>
        <v>4410758</v>
      </c>
      <c r="K70" s="9">
        <f t="shared" si="21"/>
        <v>1988</v>
      </c>
      <c r="L70" s="1">
        <f t="shared" si="22"/>
        <v>8.19797781182258</v>
      </c>
      <c r="M70" s="1">
        <f t="shared" si="23"/>
        <v>68.17411136816587</v>
      </c>
      <c r="N70" s="1">
        <f t="shared" si="24"/>
        <v>23.556041841334302</v>
      </c>
    </row>
    <row r="71" spans="1:14" ht="12.75">
      <c r="A71" s="9">
        <v>1989</v>
      </c>
      <c r="B71">
        <v>329</v>
      </c>
      <c r="C71">
        <v>1393</v>
      </c>
      <c r="D71">
        <v>1722</v>
      </c>
      <c r="F71" s="9">
        <f t="shared" si="20"/>
        <v>1989</v>
      </c>
      <c r="G71" s="1">
        <f t="shared" si="20"/>
        <v>3308264</v>
      </c>
      <c r="H71" s="1">
        <f t="shared" si="20"/>
        <v>1156742</v>
      </c>
      <c r="I71" s="1">
        <f t="shared" si="20"/>
        <v>4465006</v>
      </c>
      <c r="K71" s="9">
        <f t="shared" si="21"/>
        <v>1989</v>
      </c>
      <c r="L71" s="1">
        <f t="shared" si="22"/>
        <v>9.944792797672738</v>
      </c>
      <c r="M71" s="1">
        <f t="shared" si="23"/>
        <v>120.42443345188468</v>
      </c>
      <c r="N71" s="1">
        <f t="shared" si="24"/>
        <v>38.56657751411756</v>
      </c>
    </row>
    <row r="72" spans="1:14" ht="12.75">
      <c r="A72" s="9">
        <v>1990</v>
      </c>
      <c r="B72">
        <v>271</v>
      </c>
      <c r="C72">
        <v>1542</v>
      </c>
      <c r="D72">
        <v>1813</v>
      </c>
      <c r="F72" s="9">
        <f t="shared" si="20"/>
        <v>1990</v>
      </c>
      <c r="G72" s="1">
        <f t="shared" si="20"/>
        <v>3335830</v>
      </c>
      <c r="H72" s="1">
        <f t="shared" si="20"/>
        <v>1184174</v>
      </c>
      <c r="I72" s="1">
        <f t="shared" si="20"/>
        <v>4520004</v>
      </c>
      <c r="K72" s="9">
        <f t="shared" si="21"/>
        <v>1990</v>
      </c>
      <c r="L72" s="1">
        <f t="shared" si="22"/>
        <v>8.123915187524544</v>
      </c>
      <c r="M72" s="1">
        <f t="shared" si="23"/>
        <v>130.2173498151454</v>
      </c>
      <c r="N72" s="1">
        <f t="shared" si="24"/>
        <v>40.110583972934535</v>
      </c>
    </row>
    <row r="73" spans="1:14" ht="12.75">
      <c r="A73" s="9">
        <v>1991</v>
      </c>
      <c r="B73">
        <v>231</v>
      </c>
      <c r="C73">
        <v>1402</v>
      </c>
      <c r="D73">
        <v>1633</v>
      </c>
      <c r="F73" s="9">
        <f t="shared" si="20"/>
        <v>1991</v>
      </c>
      <c r="G73" s="1">
        <f t="shared" si="20"/>
        <v>3349785</v>
      </c>
      <c r="H73" s="1">
        <f t="shared" si="20"/>
        <v>1213722</v>
      </c>
      <c r="I73" s="1">
        <f t="shared" si="20"/>
        <v>4563507</v>
      </c>
      <c r="K73" s="9">
        <f t="shared" si="21"/>
        <v>1991</v>
      </c>
      <c r="L73" s="1">
        <f t="shared" si="22"/>
        <v>6.895964964915659</v>
      </c>
      <c r="M73" s="1">
        <f t="shared" si="23"/>
        <v>115.5124484849084</v>
      </c>
      <c r="N73" s="1">
        <f t="shared" si="24"/>
        <v>35.78388287779552</v>
      </c>
    </row>
    <row r="74" spans="1:14" ht="12.75">
      <c r="A74" s="9">
        <v>1992</v>
      </c>
      <c r="B74">
        <v>216</v>
      </c>
      <c r="C74">
        <v>1564</v>
      </c>
      <c r="D74">
        <v>1780</v>
      </c>
      <c r="F74" s="9">
        <f t="shared" si="20"/>
        <v>1992</v>
      </c>
      <c r="G74" s="1">
        <f t="shared" si="20"/>
        <v>3357799</v>
      </c>
      <c r="H74" s="1">
        <f t="shared" si="20"/>
        <v>1239666</v>
      </c>
      <c r="I74" s="1">
        <f t="shared" si="20"/>
        <v>4597465</v>
      </c>
      <c r="K74" s="9">
        <f t="shared" si="21"/>
        <v>1992</v>
      </c>
      <c r="L74" s="1">
        <f t="shared" si="22"/>
        <v>6.432785285837538</v>
      </c>
      <c r="M74" s="1">
        <f t="shared" si="23"/>
        <v>126.16301487658774</v>
      </c>
      <c r="N74" s="1">
        <f t="shared" si="24"/>
        <v>38.71698860132704</v>
      </c>
    </row>
    <row r="75" spans="1:14" ht="12.75">
      <c r="A75" s="9">
        <v>1993</v>
      </c>
      <c r="B75">
        <v>241</v>
      </c>
      <c r="C75">
        <v>1441</v>
      </c>
      <c r="D75">
        <v>1682</v>
      </c>
      <c r="F75" s="9">
        <f t="shared" si="20"/>
        <v>1993</v>
      </c>
      <c r="G75" s="1">
        <f t="shared" si="20"/>
        <v>3353714</v>
      </c>
      <c r="H75" s="1">
        <f t="shared" si="20"/>
        <v>1266979</v>
      </c>
      <c r="I75" s="1">
        <f t="shared" si="20"/>
        <v>4620693</v>
      </c>
      <c r="K75" s="9">
        <f t="shared" si="21"/>
        <v>1993</v>
      </c>
      <c r="L75" s="1">
        <f t="shared" si="22"/>
        <v>7.186062973765801</v>
      </c>
      <c r="M75" s="1">
        <f t="shared" si="23"/>
        <v>113.73511321024264</v>
      </c>
      <c r="N75" s="1">
        <f t="shared" si="24"/>
        <v>36.401466186998356</v>
      </c>
    </row>
    <row r="76" spans="1:14" ht="12.75">
      <c r="A76" s="9">
        <v>1994</v>
      </c>
      <c r="B76">
        <v>241</v>
      </c>
      <c r="C76">
        <v>1623</v>
      </c>
      <c r="D76">
        <v>1864</v>
      </c>
      <c r="F76" s="9">
        <f t="shared" si="20"/>
        <v>1994</v>
      </c>
      <c r="G76" s="1">
        <f t="shared" si="20"/>
        <v>3353161</v>
      </c>
      <c r="H76" s="1">
        <f t="shared" si="20"/>
        <v>1295490</v>
      </c>
      <c r="I76" s="1">
        <f t="shared" si="20"/>
        <v>4648651</v>
      </c>
      <c r="K76" s="9">
        <f t="shared" si="21"/>
        <v>1994</v>
      </c>
      <c r="L76" s="1">
        <f t="shared" si="22"/>
        <v>7.187248092173325</v>
      </c>
      <c r="M76" s="1">
        <f t="shared" si="23"/>
        <v>125.28078178912999</v>
      </c>
      <c r="N76" s="1">
        <f t="shared" si="24"/>
        <v>40.097654136651684</v>
      </c>
    </row>
    <row r="77" spans="1:14" ht="12.75">
      <c r="A77" s="9">
        <v>1995</v>
      </c>
      <c r="B77">
        <v>235</v>
      </c>
      <c r="C77">
        <v>1944</v>
      </c>
      <c r="D77">
        <v>2179</v>
      </c>
      <c r="F77" s="9">
        <f t="shared" si="20"/>
        <v>1995</v>
      </c>
      <c r="G77" s="1">
        <f t="shared" si="20"/>
        <v>3350447</v>
      </c>
      <c r="H77" s="1">
        <f t="shared" si="20"/>
        <v>1323399</v>
      </c>
      <c r="I77" s="1">
        <f t="shared" si="20"/>
        <v>4673846</v>
      </c>
      <c r="K77" s="9">
        <f t="shared" si="21"/>
        <v>1995</v>
      </c>
      <c r="L77" s="1">
        <f t="shared" si="22"/>
        <v>7.013989476628043</v>
      </c>
      <c r="M77" s="1">
        <f t="shared" si="23"/>
        <v>146.89447400217168</v>
      </c>
      <c r="N77" s="1">
        <f t="shared" si="24"/>
        <v>46.62113385849683</v>
      </c>
    </row>
    <row r="78" spans="1:14" ht="12.75">
      <c r="A78" s="9">
        <v>1996</v>
      </c>
      <c r="B78">
        <v>246</v>
      </c>
      <c r="C78">
        <v>1931</v>
      </c>
      <c r="D78">
        <v>2177</v>
      </c>
      <c r="F78" s="9">
        <f t="shared" si="20"/>
        <v>1996</v>
      </c>
      <c r="G78" s="1">
        <f t="shared" si="20"/>
        <v>3341248</v>
      </c>
      <c r="H78" s="1">
        <f t="shared" si="20"/>
        <v>1351981</v>
      </c>
      <c r="I78" s="1">
        <f t="shared" si="20"/>
        <v>4693229</v>
      </c>
      <c r="K78" s="9">
        <f t="shared" si="21"/>
        <v>1996</v>
      </c>
      <c r="L78" s="1">
        <f t="shared" si="22"/>
        <v>7.362518436225028</v>
      </c>
      <c r="M78" s="1">
        <f t="shared" si="23"/>
        <v>142.82745097749154</v>
      </c>
      <c r="N78" s="1">
        <f t="shared" si="24"/>
        <v>46.385974347299054</v>
      </c>
    </row>
    <row r="79" spans="1:14" ht="12.75">
      <c r="A79" s="9">
        <v>1997</v>
      </c>
      <c r="B79">
        <v>315</v>
      </c>
      <c r="C79">
        <v>2332</v>
      </c>
      <c r="D79">
        <v>2647</v>
      </c>
      <c r="F79" s="9">
        <f t="shared" si="20"/>
        <v>1997</v>
      </c>
      <c r="G79" s="1">
        <f t="shared" si="20"/>
        <v>3332863</v>
      </c>
      <c r="H79" s="1">
        <f t="shared" si="20"/>
        <v>1377902</v>
      </c>
      <c r="I79" s="1">
        <f t="shared" si="20"/>
        <v>4710765</v>
      </c>
      <c r="K79" s="9">
        <f t="shared" si="21"/>
        <v>1997</v>
      </c>
      <c r="L79" s="1">
        <f t="shared" si="22"/>
        <v>9.451333583168585</v>
      </c>
      <c r="M79" s="1">
        <f t="shared" si="23"/>
        <v>169.2428053664194</v>
      </c>
      <c r="N79" s="1">
        <f t="shared" si="24"/>
        <v>56.19044889736593</v>
      </c>
    </row>
    <row r="80" spans="1:14" ht="12.75">
      <c r="A80" s="9">
        <v>1998</v>
      </c>
      <c r="B80">
        <v>336</v>
      </c>
      <c r="C80">
        <v>2701</v>
      </c>
      <c r="D80">
        <v>3037</v>
      </c>
      <c r="F80" s="9">
        <f t="shared" si="20"/>
        <v>1998</v>
      </c>
      <c r="G80" s="1">
        <f t="shared" si="20"/>
        <v>3327085</v>
      </c>
      <c r="H80" s="1">
        <f t="shared" si="20"/>
        <v>1404853</v>
      </c>
      <c r="I80" s="1">
        <f t="shared" si="20"/>
        <v>4731938</v>
      </c>
      <c r="K80" s="9">
        <f t="shared" si="21"/>
        <v>1998</v>
      </c>
      <c r="L80" s="1">
        <f t="shared" si="22"/>
        <v>10.098930445119377</v>
      </c>
      <c r="M80" s="1">
        <f t="shared" si="23"/>
        <v>192.26210856224816</v>
      </c>
      <c r="N80" s="1">
        <f t="shared" si="24"/>
        <v>64.18089163467484</v>
      </c>
    </row>
    <row r="81" spans="1:14" ht="12.75">
      <c r="A81" s="9">
        <v>1999</v>
      </c>
      <c r="B81">
        <v>266</v>
      </c>
      <c r="C81">
        <v>2722</v>
      </c>
      <c r="D81">
        <v>2988</v>
      </c>
      <c r="F81" s="9">
        <f t="shared" si="20"/>
        <v>1999</v>
      </c>
      <c r="G81" s="1">
        <f t="shared" si="20"/>
        <v>3324098</v>
      </c>
      <c r="H81" s="1">
        <f t="shared" si="20"/>
        <v>1431819</v>
      </c>
      <c r="I81" s="1">
        <f t="shared" si="20"/>
        <v>4755917</v>
      </c>
      <c r="K81" s="9">
        <f t="shared" si="21"/>
        <v>1999</v>
      </c>
      <c r="L81" s="1">
        <f t="shared" si="22"/>
        <v>8.002170814458538</v>
      </c>
      <c r="M81" s="1">
        <f t="shared" si="23"/>
        <v>190.107827874892</v>
      </c>
      <c r="N81" s="1">
        <f t="shared" si="24"/>
        <v>62.82700055530826</v>
      </c>
    </row>
    <row r="83" spans="1:14" ht="27" customHeight="1">
      <c r="A83" s="31" t="str">
        <f>CONCATENATE("New Admissions for Other / Unknown Offenses, BW Only: ",$A$1)</f>
        <v>New Admissions for Other / Unknown Offenses, BW Only: MARYLAND</v>
      </c>
      <c r="B83" s="31"/>
      <c r="C83" s="31"/>
      <c r="D83" s="31"/>
      <c r="F83" s="31" t="str">
        <f>CONCATENATE("Total Population, BW Only: ",$A$1)</f>
        <v>Total Population, BW Only: MARYLAND</v>
      </c>
      <c r="G83" s="31"/>
      <c r="H83" s="31"/>
      <c r="I83" s="31"/>
      <c r="K83" s="31" t="str">
        <f>CONCATENATE("New Admissions for Other &amp; Unknown Offenses, BW Only, Per 100,000: ",$A$1)</f>
        <v>New Admissions for Other &amp; Unknown Offenses, BW Only, Per 100,000: MARYLAND</v>
      </c>
      <c r="L83" s="31"/>
      <c r="M83" s="31"/>
      <c r="N83" s="31"/>
    </row>
    <row r="84" spans="1:14" ht="12.75">
      <c r="A84" s="24" t="s">
        <v>37</v>
      </c>
      <c r="B84" s="25" t="s">
        <v>23</v>
      </c>
      <c r="C84" s="25" t="s">
        <v>24</v>
      </c>
      <c r="D84" s="25" t="s">
        <v>25</v>
      </c>
      <c r="F84" s="24" t="s">
        <v>37</v>
      </c>
      <c r="G84" s="25" t="s">
        <v>23</v>
      </c>
      <c r="H84" s="25" t="s">
        <v>24</v>
      </c>
      <c r="I84" s="25" t="s">
        <v>25</v>
      </c>
      <c r="K84" s="24" t="s">
        <v>37</v>
      </c>
      <c r="L84" s="25" t="s">
        <v>23</v>
      </c>
      <c r="M84" s="25" t="s">
        <v>24</v>
      </c>
      <c r="N84" s="25" t="s">
        <v>25</v>
      </c>
    </row>
    <row r="85" spans="1:14" ht="12.75">
      <c r="A85" s="9">
        <v>1983</v>
      </c>
      <c r="B85">
        <v>142</v>
      </c>
      <c r="C85">
        <v>242</v>
      </c>
      <c r="D85">
        <v>384</v>
      </c>
      <c r="F85" s="9">
        <f aca="true" t="shared" si="25" ref="F85:I99">F4</f>
        <v>1983</v>
      </c>
      <c r="G85" s="1">
        <f t="shared" si="25"/>
        <v>3129645</v>
      </c>
      <c r="H85" s="1">
        <f t="shared" si="25"/>
        <v>1007651</v>
      </c>
      <c r="I85" s="1">
        <f t="shared" si="25"/>
        <v>4137296</v>
      </c>
      <c r="K85" s="9">
        <f>F85</f>
        <v>1983</v>
      </c>
      <c r="L85" s="1">
        <f aca="true" t="shared" si="26" ref="L85:N88">(B85/G85)*100000</f>
        <v>4.537255822944775</v>
      </c>
      <c r="M85" s="1">
        <f t="shared" si="26"/>
        <v>24.016251658560353</v>
      </c>
      <c r="N85" s="1">
        <f t="shared" si="26"/>
        <v>9.281424389262938</v>
      </c>
    </row>
    <row r="86" spans="1:14" ht="12.75">
      <c r="A86" s="9">
        <v>1984</v>
      </c>
      <c r="B86">
        <v>166</v>
      </c>
      <c r="C86">
        <v>282</v>
      </c>
      <c r="D86">
        <v>448</v>
      </c>
      <c r="F86" s="9">
        <f t="shared" si="25"/>
        <v>1984</v>
      </c>
      <c r="G86" s="1">
        <f t="shared" si="25"/>
        <v>3147403</v>
      </c>
      <c r="H86" s="1">
        <f t="shared" si="25"/>
        <v>1029041</v>
      </c>
      <c r="I86" s="1">
        <f t="shared" si="25"/>
        <v>4176444</v>
      </c>
      <c r="K86" s="9">
        <f aca="true" t="shared" si="27" ref="K86:K101">F86</f>
        <v>1984</v>
      </c>
      <c r="L86" s="1">
        <f t="shared" si="26"/>
        <v>5.274189546111509</v>
      </c>
      <c r="M86" s="1">
        <f t="shared" si="26"/>
        <v>27.404155908267988</v>
      </c>
      <c r="N86" s="1">
        <f t="shared" si="26"/>
        <v>10.726828852487905</v>
      </c>
    </row>
    <row r="87" spans="1:14" ht="12.75">
      <c r="A87" s="9">
        <v>1985</v>
      </c>
      <c r="B87">
        <v>69</v>
      </c>
      <c r="C87">
        <v>133</v>
      </c>
      <c r="D87">
        <v>202</v>
      </c>
      <c r="F87" s="9">
        <f t="shared" si="25"/>
        <v>1985</v>
      </c>
      <c r="G87" s="1">
        <f t="shared" si="25"/>
        <v>3163669</v>
      </c>
      <c r="H87" s="1">
        <f t="shared" si="25"/>
        <v>1047989</v>
      </c>
      <c r="I87" s="1">
        <f t="shared" si="25"/>
        <v>4211658</v>
      </c>
      <c r="K87" s="9">
        <f t="shared" si="27"/>
        <v>1985</v>
      </c>
      <c r="L87" s="1">
        <f t="shared" si="26"/>
        <v>2.1810119832384487</v>
      </c>
      <c r="M87" s="1">
        <f t="shared" si="26"/>
        <v>12.690972901433128</v>
      </c>
      <c r="N87" s="1">
        <f t="shared" si="26"/>
        <v>4.7962108984157785</v>
      </c>
    </row>
    <row r="88" spans="1:14" ht="12.75">
      <c r="A88" s="9">
        <v>1986</v>
      </c>
      <c r="B88">
        <v>93</v>
      </c>
      <c r="C88">
        <v>164</v>
      </c>
      <c r="D88">
        <v>257</v>
      </c>
      <c r="F88" s="9">
        <f t="shared" si="25"/>
        <v>1986</v>
      </c>
      <c r="G88" s="1">
        <f t="shared" si="25"/>
        <v>3198456</v>
      </c>
      <c r="H88" s="1">
        <f t="shared" si="25"/>
        <v>1072825</v>
      </c>
      <c r="I88" s="1">
        <f t="shared" si="25"/>
        <v>4271281</v>
      </c>
      <c r="K88" s="9">
        <f t="shared" si="27"/>
        <v>1986</v>
      </c>
      <c r="L88" s="1">
        <f t="shared" si="26"/>
        <v>2.907652942544778</v>
      </c>
      <c r="M88" s="1">
        <f t="shared" si="26"/>
        <v>15.286742945028314</v>
      </c>
      <c r="N88" s="1">
        <f t="shared" si="26"/>
        <v>6.016930283912484</v>
      </c>
    </row>
    <row r="89" spans="1:14" ht="12.75">
      <c r="A89" s="9">
        <v>1987</v>
      </c>
      <c r="B89">
        <v>95</v>
      </c>
      <c r="C89">
        <v>153</v>
      </c>
      <c r="D89">
        <v>248</v>
      </c>
      <c r="F89" s="9">
        <f t="shared" si="25"/>
        <v>1987</v>
      </c>
      <c r="G89" s="1">
        <f t="shared" si="25"/>
        <v>3238736</v>
      </c>
      <c r="H89" s="1">
        <f t="shared" si="25"/>
        <v>1096172</v>
      </c>
      <c r="I89" s="1">
        <f t="shared" si="25"/>
        <v>4334908</v>
      </c>
      <c r="K89" s="9">
        <f t="shared" si="27"/>
        <v>1987</v>
      </c>
      <c r="L89" s="1">
        <f aca="true" t="shared" si="28" ref="L89:L101">(B89/G89)*100000</f>
        <v>2.9332430923668986</v>
      </c>
      <c r="M89" s="1">
        <f aca="true" t="shared" si="29" ref="M89:M101">(C89/H89)*100000</f>
        <v>13.957663578343546</v>
      </c>
      <c r="N89" s="1">
        <f aca="true" t="shared" si="30" ref="N89:N101">(D89/I89)*100000</f>
        <v>5.720998000418925</v>
      </c>
    </row>
    <row r="90" spans="1:14" ht="12.75">
      <c r="A90" s="9">
        <v>1988</v>
      </c>
      <c r="B90">
        <v>95</v>
      </c>
      <c r="C90">
        <v>199</v>
      </c>
      <c r="D90">
        <v>294</v>
      </c>
      <c r="F90" s="9">
        <f t="shared" si="25"/>
        <v>1988</v>
      </c>
      <c r="G90" s="1">
        <f t="shared" si="25"/>
        <v>3281297</v>
      </c>
      <c r="H90" s="1">
        <f t="shared" si="25"/>
        <v>1129461</v>
      </c>
      <c r="I90" s="1">
        <f t="shared" si="25"/>
        <v>4410758</v>
      </c>
      <c r="K90" s="9">
        <f t="shared" si="27"/>
        <v>1988</v>
      </c>
      <c r="L90" s="1">
        <f t="shared" si="28"/>
        <v>2.8951966249931047</v>
      </c>
      <c r="M90" s="1">
        <f t="shared" si="29"/>
        <v>17.619023587357155</v>
      </c>
      <c r="N90" s="1">
        <f t="shared" si="30"/>
        <v>6.66552098301471</v>
      </c>
    </row>
    <row r="91" spans="1:14" ht="12.75">
      <c r="A91" s="9">
        <v>1989</v>
      </c>
      <c r="B91">
        <v>114</v>
      </c>
      <c r="C91">
        <v>272</v>
      </c>
      <c r="D91">
        <v>386</v>
      </c>
      <c r="F91" s="9">
        <f t="shared" si="25"/>
        <v>1989</v>
      </c>
      <c r="G91" s="1">
        <f t="shared" si="25"/>
        <v>3308264</v>
      </c>
      <c r="H91" s="1">
        <f t="shared" si="25"/>
        <v>1156742</v>
      </c>
      <c r="I91" s="1">
        <f t="shared" si="25"/>
        <v>4465006</v>
      </c>
      <c r="K91" s="9">
        <f t="shared" si="27"/>
        <v>1989</v>
      </c>
      <c r="L91" s="1">
        <f t="shared" si="28"/>
        <v>3.445916045394201</v>
      </c>
      <c r="M91" s="1">
        <f t="shared" si="29"/>
        <v>23.51431866397174</v>
      </c>
      <c r="N91" s="1">
        <f t="shared" si="30"/>
        <v>8.645005180284192</v>
      </c>
    </row>
    <row r="92" spans="1:14" ht="12.75">
      <c r="A92" s="9">
        <v>1990</v>
      </c>
      <c r="B92">
        <v>106</v>
      </c>
      <c r="C92">
        <v>263</v>
      </c>
      <c r="D92">
        <v>369</v>
      </c>
      <c r="F92" s="9">
        <f t="shared" si="25"/>
        <v>1990</v>
      </c>
      <c r="G92" s="1">
        <f t="shared" si="25"/>
        <v>3335830</v>
      </c>
      <c r="H92" s="1">
        <f t="shared" si="25"/>
        <v>1184174</v>
      </c>
      <c r="I92" s="1">
        <f t="shared" si="25"/>
        <v>4520004</v>
      </c>
      <c r="K92" s="9">
        <f t="shared" si="27"/>
        <v>1990</v>
      </c>
      <c r="L92" s="1">
        <f t="shared" si="28"/>
        <v>3.1776199626479764</v>
      </c>
      <c r="M92" s="1">
        <f t="shared" si="29"/>
        <v>22.209573930858134</v>
      </c>
      <c r="N92" s="1">
        <f t="shared" si="30"/>
        <v>8.163709589637532</v>
      </c>
    </row>
    <row r="93" spans="1:14" ht="12.75">
      <c r="A93" s="9">
        <v>1991</v>
      </c>
      <c r="B93">
        <v>115</v>
      </c>
      <c r="C93">
        <v>270</v>
      </c>
      <c r="D93">
        <v>385</v>
      </c>
      <c r="F93" s="9">
        <f t="shared" si="25"/>
        <v>1991</v>
      </c>
      <c r="G93" s="1">
        <f t="shared" si="25"/>
        <v>3349785</v>
      </c>
      <c r="H93" s="1">
        <f t="shared" si="25"/>
        <v>1213722</v>
      </c>
      <c r="I93" s="1">
        <f t="shared" si="25"/>
        <v>4563507</v>
      </c>
      <c r="K93" s="9">
        <f t="shared" si="27"/>
        <v>1991</v>
      </c>
      <c r="L93" s="1">
        <f t="shared" si="28"/>
        <v>3.4330561513649385</v>
      </c>
      <c r="M93" s="1">
        <f t="shared" si="29"/>
        <v>22.245621320203472</v>
      </c>
      <c r="N93" s="1">
        <f t="shared" si="30"/>
        <v>8.436494126118356</v>
      </c>
    </row>
    <row r="94" spans="1:14" ht="12.75">
      <c r="A94" s="9">
        <v>1992</v>
      </c>
      <c r="B94">
        <v>139</v>
      </c>
      <c r="C94">
        <v>297</v>
      </c>
      <c r="D94">
        <v>436</v>
      </c>
      <c r="F94" s="9">
        <f t="shared" si="25"/>
        <v>1992</v>
      </c>
      <c r="G94" s="1">
        <f t="shared" si="25"/>
        <v>3357799</v>
      </c>
      <c r="H94" s="1">
        <f t="shared" si="25"/>
        <v>1239666</v>
      </c>
      <c r="I94" s="1">
        <f t="shared" si="25"/>
        <v>4597465</v>
      </c>
      <c r="K94" s="9">
        <f t="shared" si="27"/>
        <v>1992</v>
      </c>
      <c r="L94" s="1">
        <f t="shared" si="28"/>
        <v>4.139616457089897</v>
      </c>
      <c r="M94" s="1">
        <f t="shared" si="29"/>
        <v>23.958066124262505</v>
      </c>
      <c r="N94" s="1">
        <f t="shared" si="30"/>
        <v>9.483487095605948</v>
      </c>
    </row>
    <row r="95" spans="1:14" ht="12.75">
      <c r="A95" s="9">
        <v>1993</v>
      </c>
      <c r="B95">
        <v>132</v>
      </c>
      <c r="C95">
        <v>318</v>
      </c>
      <c r="D95">
        <v>450</v>
      </c>
      <c r="F95" s="9">
        <f t="shared" si="25"/>
        <v>1993</v>
      </c>
      <c r="G95" s="1">
        <f t="shared" si="25"/>
        <v>3353714</v>
      </c>
      <c r="H95" s="1">
        <f t="shared" si="25"/>
        <v>1266979</v>
      </c>
      <c r="I95" s="1">
        <f t="shared" si="25"/>
        <v>4620693</v>
      </c>
      <c r="K95" s="9">
        <f t="shared" si="27"/>
        <v>1993</v>
      </c>
      <c r="L95" s="1">
        <f t="shared" si="28"/>
        <v>3.9359349067928866</v>
      </c>
      <c r="M95" s="1">
        <f t="shared" si="29"/>
        <v>25.09907425458512</v>
      </c>
      <c r="N95" s="1">
        <f t="shared" si="30"/>
        <v>9.738798920421678</v>
      </c>
    </row>
    <row r="96" spans="1:14" ht="12.75">
      <c r="A96" s="9">
        <v>1994</v>
      </c>
      <c r="B96">
        <v>162</v>
      </c>
      <c r="C96">
        <v>361</v>
      </c>
      <c r="D96">
        <v>523</v>
      </c>
      <c r="F96" s="9">
        <f t="shared" si="25"/>
        <v>1994</v>
      </c>
      <c r="G96" s="1">
        <f t="shared" si="25"/>
        <v>3353161</v>
      </c>
      <c r="H96" s="1">
        <f t="shared" si="25"/>
        <v>1295490</v>
      </c>
      <c r="I96" s="1">
        <f t="shared" si="25"/>
        <v>4648651</v>
      </c>
      <c r="K96" s="9">
        <f t="shared" si="27"/>
        <v>1994</v>
      </c>
      <c r="L96" s="1">
        <f t="shared" si="28"/>
        <v>4.831262203037671</v>
      </c>
      <c r="M96" s="1">
        <f t="shared" si="29"/>
        <v>27.86590402087241</v>
      </c>
      <c r="N96" s="1">
        <f t="shared" si="30"/>
        <v>11.250575704650661</v>
      </c>
    </row>
    <row r="97" spans="1:14" ht="12.75">
      <c r="A97" s="9">
        <v>1995</v>
      </c>
      <c r="B97">
        <v>200</v>
      </c>
      <c r="C97">
        <v>468</v>
      </c>
      <c r="D97">
        <v>668</v>
      </c>
      <c r="F97" s="9">
        <f t="shared" si="25"/>
        <v>1995</v>
      </c>
      <c r="G97" s="1">
        <f t="shared" si="25"/>
        <v>3350447</v>
      </c>
      <c r="H97" s="1">
        <f t="shared" si="25"/>
        <v>1323399</v>
      </c>
      <c r="I97" s="1">
        <f t="shared" si="25"/>
        <v>4673846</v>
      </c>
      <c r="K97" s="9">
        <f t="shared" si="27"/>
        <v>1995</v>
      </c>
      <c r="L97" s="1">
        <f t="shared" si="28"/>
        <v>5.96935274606642</v>
      </c>
      <c r="M97" s="1">
        <f t="shared" si="29"/>
        <v>35.363484482004296</v>
      </c>
      <c r="N97" s="1">
        <f t="shared" si="30"/>
        <v>14.292298034637854</v>
      </c>
    </row>
    <row r="98" spans="1:14" ht="12.75">
      <c r="A98" s="9">
        <v>1996</v>
      </c>
      <c r="B98">
        <v>228</v>
      </c>
      <c r="C98">
        <v>609</v>
      </c>
      <c r="D98">
        <v>837</v>
      </c>
      <c r="F98" s="9">
        <f t="shared" si="25"/>
        <v>1996</v>
      </c>
      <c r="G98" s="1">
        <f t="shared" si="25"/>
        <v>3341248</v>
      </c>
      <c r="H98" s="1">
        <f t="shared" si="25"/>
        <v>1351981</v>
      </c>
      <c r="I98" s="1">
        <f t="shared" si="25"/>
        <v>4693229</v>
      </c>
      <c r="K98" s="9">
        <f t="shared" si="27"/>
        <v>1996</v>
      </c>
      <c r="L98" s="1">
        <f t="shared" si="28"/>
        <v>6.82379757503783</v>
      </c>
      <c r="M98" s="1">
        <f t="shared" si="29"/>
        <v>45.04501172723582</v>
      </c>
      <c r="N98" s="1">
        <f t="shared" si="30"/>
        <v>17.834203274547225</v>
      </c>
    </row>
    <row r="99" spans="1:14" ht="12.75">
      <c r="A99" s="9">
        <v>1997</v>
      </c>
      <c r="B99">
        <v>302</v>
      </c>
      <c r="C99">
        <v>718</v>
      </c>
      <c r="D99">
        <v>1020</v>
      </c>
      <c r="F99" s="9">
        <f t="shared" si="25"/>
        <v>1997</v>
      </c>
      <c r="G99" s="1">
        <f t="shared" si="25"/>
        <v>3332863</v>
      </c>
      <c r="H99" s="1">
        <f t="shared" si="25"/>
        <v>1377902</v>
      </c>
      <c r="I99" s="1">
        <f t="shared" si="25"/>
        <v>4710765</v>
      </c>
      <c r="K99" s="9">
        <f t="shared" si="27"/>
        <v>1997</v>
      </c>
      <c r="L99" s="1">
        <f t="shared" si="28"/>
        <v>9.061278546402898</v>
      </c>
      <c r="M99" s="1">
        <f t="shared" si="29"/>
        <v>52.10820508279979</v>
      </c>
      <c r="N99" s="1">
        <f t="shared" si="30"/>
        <v>21.652534142543725</v>
      </c>
    </row>
    <row r="100" spans="1:14" ht="12.75">
      <c r="A100" s="9">
        <v>1998</v>
      </c>
      <c r="B100">
        <v>322</v>
      </c>
      <c r="C100">
        <v>810</v>
      </c>
      <c r="D100">
        <v>1132</v>
      </c>
      <c r="F100" s="9">
        <f aca="true" t="shared" si="31" ref="F100:I101">F19</f>
        <v>1998</v>
      </c>
      <c r="G100" s="1">
        <f t="shared" si="31"/>
        <v>3327085</v>
      </c>
      <c r="H100" s="1">
        <f t="shared" si="31"/>
        <v>1404853</v>
      </c>
      <c r="I100" s="1">
        <f t="shared" si="31"/>
        <v>4731938</v>
      </c>
      <c r="K100" s="9">
        <f t="shared" si="27"/>
        <v>1998</v>
      </c>
      <c r="L100" s="1">
        <f t="shared" si="28"/>
        <v>9.678141676572736</v>
      </c>
      <c r="M100" s="1">
        <f t="shared" si="29"/>
        <v>57.65727802125916</v>
      </c>
      <c r="N100" s="1">
        <f t="shared" si="30"/>
        <v>23.922545054478736</v>
      </c>
    </row>
    <row r="101" spans="1:14" ht="12.75">
      <c r="A101" s="9">
        <v>1999</v>
      </c>
      <c r="B101">
        <v>207</v>
      </c>
      <c r="C101">
        <v>515</v>
      </c>
      <c r="D101">
        <v>722</v>
      </c>
      <c r="F101" s="9">
        <f t="shared" si="31"/>
        <v>1999</v>
      </c>
      <c r="G101" s="1">
        <f t="shared" si="31"/>
        <v>3324098</v>
      </c>
      <c r="H101" s="1">
        <f t="shared" si="31"/>
        <v>1431819</v>
      </c>
      <c r="I101" s="1">
        <f t="shared" si="31"/>
        <v>4755917</v>
      </c>
      <c r="K101" s="9">
        <f t="shared" si="27"/>
        <v>1999</v>
      </c>
      <c r="L101" s="1">
        <f t="shared" si="28"/>
        <v>6.2272532277929225</v>
      </c>
      <c r="M101" s="1">
        <f t="shared" si="29"/>
        <v>35.96823341497773</v>
      </c>
      <c r="N101" s="1">
        <f t="shared" si="30"/>
        <v>15.181089156938608</v>
      </c>
    </row>
    <row r="103" spans="1:14" ht="31.5" customHeight="1">
      <c r="A103" s="31" t="str">
        <f>CONCATENATE("New Admissions for All Offenses, BW Only: ",$A$1)</f>
        <v>New Admissions for All Offenses, BW Only: MARYLAND</v>
      </c>
      <c r="B103" s="31"/>
      <c r="C103" s="31"/>
      <c r="D103" s="31"/>
      <c r="F103" s="31" t="str">
        <f>CONCATENATE("Total Population, BW Only: ",$A$1)</f>
        <v>Total Population, BW Only: MARYLAND</v>
      </c>
      <c r="G103" s="31"/>
      <c r="H103" s="31"/>
      <c r="I103" s="31"/>
      <c r="K103" s="31" t="str">
        <f>CONCATENATE("New Admissions for All Offenses, BW Only, Per 100,000: ",$A$1)</f>
        <v>New Admissions for All Offenses, BW Only, Per 100,000: MARYLAND</v>
      </c>
      <c r="L103" s="31"/>
      <c r="M103" s="31"/>
      <c r="N103" s="31"/>
    </row>
    <row r="104" spans="1:14" ht="12.75">
      <c r="A104" s="24" t="s">
        <v>37</v>
      </c>
      <c r="B104" s="25" t="s">
        <v>23</v>
      </c>
      <c r="C104" s="25" t="s">
        <v>24</v>
      </c>
      <c r="D104" s="25" t="s">
        <v>25</v>
      </c>
      <c r="F104" s="24" t="s">
        <v>37</v>
      </c>
      <c r="G104" s="25" t="s">
        <v>23</v>
      </c>
      <c r="H104" s="25" t="s">
        <v>24</v>
      </c>
      <c r="I104" s="25" t="s">
        <v>25</v>
      </c>
      <c r="K104" s="24" t="s">
        <v>37</v>
      </c>
      <c r="L104" s="25" t="s">
        <v>23</v>
      </c>
      <c r="M104" s="25" t="s">
        <v>24</v>
      </c>
      <c r="N104" s="25" t="s">
        <v>25</v>
      </c>
    </row>
    <row r="105" spans="1:14" ht="12.75">
      <c r="A105" s="9">
        <v>1983</v>
      </c>
      <c r="B105">
        <v>1278</v>
      </c>
      <c r="C105">
        <v>3252</v>
      </c>
      <c r="D105">
        <v>4530</v>
      </c>
      <c r="E105" s="2"/>
      <c r="F105" s="9">
        <f>F4</f>
        <v>1983</v>
      </c>
      <c r="G105" s="1">
        <f>G4</f>
        <v>3129645</v>
      </c>
      <c r="H105" s="1">
        <f>H4</f>
        <v>1007651</v>
      </c>
      <c r="I105" s="1">
        <f>I4</f>
        <v>4137296</v>
      </c>
      <c r="K105" s="9">
        <f>F105</f>
        <v>1983</v>
      </c>
      <c r="L105" s="1">
        <f aca="true" t="shared" si="32" ref="L105:N108">(B105/G105)*100000</f>
        <v>40.835302406502976</v>
      </c>
      <c r="M105" s="1">
        <f t="shared" si="32"/>
        <v>322.7307867505714</v>
      </c>
      <c r="N105" s="1">
        <f t="shared" si="32"/>
        <v>109.49180334208623</v>
      </c>
    </row>
    <row r="106" spans="1:14" ht="12.75">
      <c r="A106" s="9">
        <v>1984</v>
      </c>
      <c r="B106">
        <v>1253</v>
      </c>
      <c r="C106">
        <v>2801</v>
      </c>
      <c r="D106">
        <v>4054</v>
      </c>
      <c r="F106" s="9">
        <f aca="true" t="shared" si="33" ref="F106:I121">F5</f>
        <v>1984</v>
      </c>
      <c r="G106" s="1">
        <f t="shared" si="33"/>
        <v>3147403</v>
      </c>
      <c r="H106" s="1">
        <f t="shared" si="33"/>
        <v>1029041</v>
      </c>
      <c r="I106" s="1">
        <f t="shared" si="33"/>
        <v>4176444</v>
      </c>
      <c r="K106" s="9">
        <f aca="true" t="shared" si="34" ref="K106:K121">F106</f>
        <v>1984</v>
      </c>
      <c r="L106" s="1">
        <f t="shared" si="32"/>
        <v>39.81059940528747</v>
      </c>
      <c r="M106" s="1">
        <f t="shared" si="32"/>
        <v>272.19517978389587</v>
      </c>
      <c r="N106" s="1">
        <f t="shared" si="32"/>
        <v>97.0682235892544</v>
      </c>
    </row>
    <row r="107" spans="1:14" ht="12.75">
      <c r="A107" s="9">
        <v>1985</v>
      </c>
      <c r="B107">
        <v>895</v>
      </c>
      <c r="C107">
        <v>1923</v>
      </c>
      <c r="D107">
        <v>2818</v>
      </c>
      <c r="F107" s="9">
        <f t="shared" si="33"/>
        <v>1985</v>
      </c>
      <c r="G107" s="1">
        <f t="shared" si="33"/>
        <v>3163669</v>
      </c>
      <c r="H107" s="1">
        <f t="shared" si="33"/>
        <v>1047989</v>
      </c>
      <c r="I107" s="1">
        <f t="shared" si="33"/>
        <v>4211658</v>
      </c>
      <c r="K107" s="9">
        <f t="shared" si="34"/>
        <v>1985</v>
      </c>
      <c r="L107" s="1">
        <f t="shared" si="32"/>
        <v>28.289938043455244</v>
      </c>
      <c r="M107" s="1">
        <f t="shared" si="32"/>
        <v>183.49429240192407</v>
      </c>
      <c r="N107" s="1">
        <f t="shared" si="32"/>
        <v>66.909516394731</v>
      </c>
    </row>
    <row r="108" spans="1:14" ht="12.75">
      <c r="A108" s="9">
        <v>1986</v>
      </c>
      <c r="B108">
        <v>950</v>
      </c>
      <c r="C108">
        <v>2065</v>
      </c>
      <c r="D108">
        <v>3015</v>
      </c>
      <c r="F108" s="9">
        <f t="shared" si="33"/>
        <v>1986</v>
      </c>
      <c r="G108" s="1">
        <f t="shared" si="33"/>
        <v>3198456</v>
      </c>
      <c r="H108" s="1">
        <f t="shared" si="33"/>
        <v>1072825</v>
      </c>
      <c r="I108" s="1">
        <f t="shared" si="33"/>
        <v>4271281</v>
      </c>
      <c r="K108" s="9">
        <f t="shared" si="34"/>
        <v>1986</v>
      </c>
      <c r="L108" s="1">
        <f t="shared" si="32"/>
        <v>29.701831133521924</v>
      </c>
      <c r="M108" s="1">
        <f t="shared" si="32"/>
        <v>192.48246452124064</v>
      </c>
      <c r="N108" s="1">
        <f t="shared" si="32"/>
        <v>70.58772298052972</v>
      </c>
    </row>
    <row r="109" spans="1:14" ht="12.75">
      <c r="A109" s="9">
        <v>1987</v>
      </c>
      <c r="B109">
        <v>1034</v>
      </c>
      <c r="C109">
        <v>2313</v>
      </c>
      <c r="D109">
        <v>3347</v>
      </c>
      <c r="F109" s="9">
        <f t="shared" si="33"/>
        <v>1987</v>
      </c>
      <c r="G109" s="1">
        <f t="shared" si="33"/>
        <v>3238736</v>
      </c>
      <c r="H109" s="1">
        <f t="shared" si="33"/>
        <v>1096172</v>
      </c>
      <c r="I109" s="1">
        <f t="shared" si="33"/>
        <v>4334908</v>
      </c>
      <c r="K109" s="9">
        <f t="shared" si="34"/>
        <v>1987</v>
      </c>
      <c r="L109" s="1">
        <f aca="true" t="shared" si="35" ref="L109:L121">(B109/G109)*100000</f>
        <v>31.926035342182878</v>
      </c>
      <c r="M109" s="1">
        <f aca="true" t="shared" si="36" ref="M109:M121">(C109/H109)*100000</f>
        <v>211.00703174319358</v>
      </c>
      <c r="N109" s="1">
        <f aca="true" t="shared" si="37" ref="N109:N121">(D109/I109)*100000</f>
        <v>77.21040446533121</v>
      </c>
    </row>
    <row r="110" spans="1:14" ht="12.75">
      <c r="A110" s="9">
        <v>1988</v>
      </c>
      <c r="B110">
        <v>1141</v>
      </c>
      <c r="C110">
        <v>2707</v>
      </c>
      <c r="D110">
        <v>3848</v>
      </c>
      <c r="F110" s="9">
        <f t="shared" si="33"/>
        <v>1988</v>
      </c>
      <c r="G110" s="1">
        <f t="shared" si="33"/>
        <v>3281297</v>
      </c>
      <c r="H110" s="1">
        <f t="shared" si="33"/>
        <v>1129461</v>
      </c>
      <c r="I110" s="1">
        <f t="shared" si="33"/>
        <v>4410758</v>
      </c>
      <c r="K110" s="9">
        <f t="shared" si="34"/>
        <v>1988</v>
      </c>
      <c r="L110" s="1">
        <f t="shared" si="35"/>
        <v>34.77283525386455</v>
      </c>
      <c r="M110" s="1">
        <f t="shared" si="36"/>
        <v>239.6718434722403</v>
      </c>
      <c r="N110" s="1">
        <f t="shared" si="37"/>
        <v>87.24124062122655</v>
      </c>
    </row>
    <row r="111" spans="1:14" ht="12.75">
      <c r="A111" s="9">
        <v>1989</v>
      </c>
      <c r="B111">
        <v>1284</v>
      </c>
      <c r="C111">
        <v>3712</v>
      </c>
      <c r="D111">
        <v>4996</v>
      </c>
      <c r="F111" s="9">
        <f t="shared" si="33"/>
        <v>1989</v>
      </c>
      <c r="G111" s="1">
        <f t="shared" si="33"/>
        <v>3308264</v>
      </c>
      <c r="H111" s="1">
        <f t="shared" si="33"/>
        <v>1156742</v>
      </c>
      <c r="I111" s="1">
        <f t="shared" si="33"/>
        <v>4465006</v>
      </c>
      <c r="K111" s="9">
        <f t="shared" si="34"/>
        <v>1989</v>
      </c>
      <c r="L111" s="1">
        <f t="shared" si="35"/>
        <v>38.81189651128205</v>
      </c>
      <c r="M111" s="1">
        <f t="shared" si="36"/>
        <v>320.90129000243786</v>
      </c>
      <c r="N111" s="1">
        <f t="shared" si="37"/>
        <v>111.89234684119126</v>
      </c>
    </row>
    <row r="112" spans="1:14" ht="12.75">
      <c r="A112" s="9">
        <v>1990</v>
      </c>
      <c r="B112">
        <v>1216</v>
      </c>
      <c r="C112">
        <v>3812</v>
      </c>
      <c r="D112">
        <v>5028</v>
      </c>
      <c r="F112" s="9">
        <f t="shared" si="33"/>
        <v>1990</v>
      </c>
      <c r="G112" s="1">
        <f t="shared" si="33"/>
        <v>3335830</v>
      </c>
      <c r="H112" s="1">
        <f t="shared" si="33"/>
        <v>1184174</v>
      </c>
      <c r="I112" s="1">
        <f t="shared" si="33"/>
        <v>4520004</v>
      </c>
      <c r="K112" s="9">
        <f t="shared" si="34"/>
        <v>1990</v>
      </c>
      <c r="L112" s="1">
        <f t="shared" si="35"/>
        <v>36.45269692999943</v>
      </c>
      <c r="M112" s="1">
        <f t="shared" si="36"/>
        <v>321.9121514236928</v>
      </c>
      <c r="N112" s="1">
        <f t="shared" si="37"/>
        <v>111.23883961164636</v>
      </c>
    </row>
    <row r="113" spans="1:14" ht="12.75">
      <c r="A113" s="9">
        <v>1991</v>
      </c>
      <c r="B113">
        <v>1206</v>
      </c>
      <c r="C113">
        <v>3815</v>
      </c>
      <c r="D113">
        <v>5021</v>
      </c>
      <c r="F113" s="9">
        <f t="shared" si="33"/>
        <v>1991</v>
      </c>
      <c r="G113" s="1">
        <f t="shared" si="33"/>
        <v>3349785</v>
      </c>
      <c r="H113" s="1">
        <f t="shared" si="33"/>
        <v>1213722</v>
      </c>
      <c r="I113" s="1">
        <f t="shared" si="33"/>
        <v>4563507</v>
      </c>
      <c r="K113" s="9">
        <f t="shared" si="34"/>
        <v>1991</v>
      </c>
      <c r="L113" s="1">
        <f t="shared" si="35"/>
        <v>36.00231059605318</v>
      </c>
      <c r="M113" s="1">
        <f t="shared" si="36"/>
        <v>314.3223901354676</v>
      </c>
      <c r="N113" s="1">
        <f t="shared" si="37"/>
        <v>110.02503118763705</v>
      </c>
    </row>
    <row r="114" spans="1:14" ht="12.75">
      <c r="A114" s="9">
        <v>1992</v>
      </c>
      <c r="B114">
        <v>1215</v>
      </c>
      <c r="C114">
        <v>4012</v>
      </c>
      <c r="D114">
        <v>5227</v>
      </c>
      <c r="F114" s="9">
        <f t="shared" si="33"/>
        <v>1992</v>
      </c>
      <c r="G114" s="1">
        <f t="shared" si="33"/>
        <v>3357799</v>
      </c>
      <c r="H114" s="1">
        <f t="shared" si="33"/>
        <v>1239666</v>
      </c>
      <c r="I114" s="1">
        <f t="shared" si="33"/>
        <v>4597465</v>
      </c>
      <c r="K114" s="9">
        <f t="shared" si="34"/>
        <v>1992</v>
      </c>
      <c r="L114" s="1">
        <f t="shared" si="35"/>
        <v>36.184417232836154</v>
      </c>
      <c r="M114" s="1">
        <f t="shared" si="36"/>
        <v>323.635559900812</v>
      </c>
      <c r="N114" s="1">
        <f t="shared" si="37"/>
        <v>113.69308956131259</v>
      </c>
    </row>
    <row r="115" spans="1:14" ht="12.75">
      <c r="A115" s="9">
        <v>1993</v>
      </c>
      <c r="B115">
        <v>1228</v>
      </c>
      <c r="C115">
        <v>3952</v>
      </c>
      <c r="D115">
        <v>5180</v>
      </c>
      <c r="F115" s="9">
        <f t="shared" si="33"/>
        <v>1993</v>
      </c>
      <c r="G115" s="1">
        <f t="shared" si="33"/>
        <v>3353714</v>
      </c>
      <c r="H115" s="1">
        <f t="shared" si="33"/>
        <v>1266979</v>
      </c>
      <c r="I115" s="1">
        <f t="shared" si="33"/>
        <v>4620693</v>
      </c>
      <c r="K115" s="9">
        <f t="shared" si="34"/>
        <v>1993</v>
      </c>
      <c r="L115" s="1">
        <f t="shared" si="35"/>
        <v>36.616121708648976</v>
      </c>
      <c r="M115" s="1">
        <f t="shared" si="36"/>
        <v>311.9230863337119</v>
      </c>
      <c r="N115" s="1">
        <f t="shared" si="37"/>
        <v>112.10439646174287</v>
      </c>
    </row>
    <row r="116" spans="1:14" ht="12.75">
      <c r="A116" s="9">
        <v>1994</v>
      </c>
      <c r="B116">
        <v>1328</v>
      </c>
      <c r="C116">
        <v>4261</v>
      </c>
      <c r="D116">
        <v>5589</v>
      </c>
      <c r="F116" s="9">
        <f t="shared" si="33"/>
        <v>1994</v>
      </c>
      <c r="G116" s="1">
        <f t="shared" si="33"/>
        <v>3353161</v>
      </c>
      <c r="H116" s="1">
        <f t="shared" si="33"/>
        <v>1295490</v>
      </c>
      <c r="I116" s="1">
        <f t="shared" si="33"/>
        <v>4648651</v>
      </c>
      <c r="K116" s="9">
        <f t="shared" si="34"/>
        <v>1994</v>
      </c>
      <c r="L116" s="1">
        <f t="shared" si="35"/>
        <v>39.60442102243227</v>
      </c>
      <c r="M116" s="1">
        <f t="shared" si="36"/>
        <v>328.91029649013115</v>
      </c>
      <c r="N116" s="1">
        <f t="shared" si="37"/>
        <v>120.22842755887676</v>
      </c>
    </row>
    <row r="117" spans="1:14" ht="12.75">
      <c r="A117" s="9">
        <v>1995</v>
      </c>
      <c r="B117">
        <v>1329</v>
      </c>
      <c r="C117">
        <v>4657</v>
      </c>
      <c r="D117">
        <v>5986</v>
      </c>
      <c r="F117" s="9">
        <f t="shared" si="33"/>
        <v>1995</v>
      </c>
      <c r="G117" s="1">
        <f t="shared" si="33"/>
        <v>3350447</v>
      </c>
      <c r="H117" s="1">
        <f t="shared" si="33"/>
        <v>1323399</v>
      </c>
      <c r="I117" s="1">
        <f t="shared" si="33"/>
        <v>4673846</v>
      </c>
      <c r="K117" s="9">
        <f t="shared" si="34"/>
        <v>1995</v>
      </c>
      <c r="L117" s="1">
        <f t="shared" si="35"/>
        <v>39.666348997611365</v>
      </c>
      <c r="M117" s="1">
        <f t="shared" si="36"/>
        <v>351.89689579635467</v>
      </c>
      <c r="N117" s="1">
        <f t="shared" si="37"/>
        <v>128.07439526248834</v>
      </c>
    </row>
    <row r="118" spans="1:14" ht="12.75">
      <c r="A118" s="9">
        <v>1996</v>
      </c>
      <c r="B118">
        <v>1458</v>
      </c>
      <c r="C118">
        <v>4952</v>
      </c>
      <c r="D118">
        <v>6410</v>
      </c>
      <c r="F118" s="9">
        <f t="shared" si="33"/>
        <v>1996</v>
      </c>
      <c r="G118" s="1">
        <f t="shared" si="33"/>
        <v>3341248</v>
      </c>
      <c r="H118" s="1">
        <f t="shared" si="33"/>
        <v>1351981</v>
      </c>
      <c r="I118" s="1">
        <f t="shared" si="33"/>
        <v>4693229</v>
      </c>
      <c r="K118" s="9">
        <f t="shared" si="34"/>
        <v>1996</v>
      </c>
      <c r="L118" s="1">
        <f t="shared" si="35"/>
        <v>43.63638975616297</v>
      </c>
      <c r="M118" s="1">
        <f t="shared" si="36"/>
        <v>366.2773367377204</v>
      </c>
      <c r="N118" s="1">
        <f t="shared" si="37"/>
        <v>136.57974072861137</v>
      </c>
    </row>
    <row r="119" spans="1:14" ht="12.75">
      <c r="A119" s="9">
        <v>1997</v>
      </c>
      <c r="B119">
        <v>1780</v>
      </c>
      <c r="C119">
        <v>5823</v>
      </c>
      <c r="D119">
        <v>7603</v>
      </c>
      <c r="F119" s="9">
        <f t="shared" si="33"/>
        <v>1997</v>
      </c>
      <c r="G119" s="1">
        <f t="shared" si="33"/>
        <v>3332863</v>
      </c>
      <c r="H119" s="1">
        <f t="shared" si="33"/>
        <v>1377902</v>
      </c>
      <c r="I119" s="1">
        <f t="shared" si="33"/>
        <v>4710765</v>
      </c>
      <c r="K119" s="9">
        <f t="shared" si="34"/>
        <v>1997</v>
      </c>
      <c r="L119" s="1">
        <f t="shared" si="35"/>
        <v>53.40753580330185</v>
      </c>
      <c r="M119" s="1">
        <f t="shared" si="36"/>
        <v>422.5989947035421</v>
      </c>
      <c r="N119" s="1">
        <f t="shared" si="37"/>
        <v>161.39629126054896</v>
      </c>
    </row>
    <row r="120" spans="1:14" ht="12.75">
      <c r="A120" s="9">
        <v>1998</v>
      </c>
      <c r="B120">
        <v>1947</v>
      </c>
      <c r="C120">
        <v>6476</v>
      </c>
      <c r="D120">
        <v>8423</v>
      </c>
      <c r="F120" s="9">
        <f t="shared" si="33"/>
        <v>1998</v>
      </c>
      <c r="G120" s="1">
        <f t="shared" si="33"/>
        <v>3327085</v>
      </c>
      <c r="H120" s="1">
        <f t="shared" si="33"/>
        <v>1404853</v>
      </c>
      <c r="I120" s="1">
        <f t="shared" si="33"/>
        <v>4731938</v>
      </c>
      <c r="K120" s="9">
        <f t="shared" si="34"/>
        <v>1998</v>
      </c>
      <c r="L120" s="1">
        <f t="shared" si="35"/>
        <v>58.51969516859353</v>
      </c>
      <c r="M120" s="1">
        <f t="shared" si="36"/>
        <v>460.9734968712029</v>
      </c>
      <c r="N120" s="1">
        <f t="shared" si="37"/>
        <v>178.00317755642612</v>
      </c>
    </row>
    <row r="121" spans="1:14" ht="12.75">
      <c r="A121" s="9">
        <v>1999</v>
      </c>
      <c r="B121">
        <v>1597</v>
      </c>
      <c r="C121">
        <v>5821</v>
      </c>
      <c r="D121">
        <v>7418</v>
      </c>
      <c r="F121" s="9">
        <f t="shared" si="33"/>
        <v>1999</v>
      </c>
      <c r="G121" s="1">
        <f t="shared" si="33"/>
        <v>3324098</v>
      </c>
      <c r="H121" s="1">
        <f t="shared" si="33"/>
        <v>1431819</v>
      </c>
      <c r="I121" s="1">
        <f t="shared" si="33"/>
        <v>4755917</v>
      </c>
      <c r="K121" s="9">
        <f t="shared" si="34"/>
        <v>1999</v>
      </c>
      <c r="L121" s="1">
        <f t="shared" si="35"/>
        <v>48.043108235677764</v>
      </c>
      <c r="M121" s="1">
        <f t="shared" si="36"/>
        <v>406.5457994341464</v>
      </c>
      <c r="N121" s="1">
        <f t="shared" si="37"/>
        <v>155.97412654594268</v>
      </c>
    </row>
    <row r="124" spans="6:11" ht="12.75">
      <c r="F124" s="4"/>
      <c r="K124" s="4"/>
    </row>
  </sheetData>
  <mergeCells count="18">
    <mergeCell ref="A2:D2"/>
    <mergeCell ref="A22:D22"/>
    <mergeCell ref="A42:D42"/>
    <mergeCell ref="A63:D6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F42:I42"/>
    <mergeCell ref="F63:I63"/>
    <mergeCell ref="F83:I83"/>
    <mergeCell ref="F103:I10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0"/>
  <sheetViews>
    <sheetView zoomScale="55" zoomScaleNormal="55" workbookViewId="0" topLeftCell="A1">
      <selection activeCell="C21" sqref="C21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9" customWidth="1"/>
    <col min="9" max="9" width="19.421875" style="0" bestFit="1" customWidth="1"/>
    <col min="10" max="15" width="10.57421875" style="0" customWidth="1"/>
    <col min="16" max="16" width="6.00390625" style="29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9" customWidth="1"/>
    <col min="25" max="25" width="19.421875" style="0" bestFit="1" customWidth="1"/>
    <col min="26" max="31" width="10.57421875" style="0" customWidth="1"/>
    <col min="32" max="32" width="9.140625" style="29" customWidth="1"/>
    <col min="33" max="33" width="19.421875" style="0" bestFit="1" customWidth="1"/>
    <col min="34" max="39" width="10.57421875" style="0" customWidth="1"/>
    <col min="40" max="40" width="9.140625" style="29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49</v>
      </c>
      <c r="B1" s="30" t="s">
        <v>15</v>
      </c>
      <c r="C1" s="30"/>
      <c r="D1" s="30"/>
      <c r="E1" s="30"/>
      <c r="F1" s="30"/>
      <c r="G1" s="30"/>
      <c r="J1" s="30" t="s">
        <v>15</v>
      </c>
      <c r="K1" s="30"/>
      <c r="L1" s="30"/>
      <c r="M1" s="30"/>
      <c r="N1" s="30"/>
      <c r="O1" s="30"/>
      <c r="R1" s="30" t="s">
        <v>15</v>
      </c>
      <c r="S1" s="30"/>
      <c r="T1" s="30"/>
      <c r="U1" s="30"/>
      <c r="V1" s="30"/>
      <c r="W1" s="30"/>
      <c r="Z1" s="30" t="s">
        <v>15</v>
      </c>
      <c r="AA1" s="30"/>
      <c r="AB1" s="30"/>
      <c r="AC1" s="30"/>
      <c r="AD1" s="30"/>
      <c r="AE1" s="30"/>
      <c r="AH1" s="30" t="s">
        <v>15</v>
      </c>
      <c r="AI1" s="30"/>
      <c r="AJ1" s="30"/>
      <c r="AK1" s="30"/>
      <c r="AL1" s="30"/>
      <c r="AM1" s="30"/>
      <c r="AP1" s="30" t="s">
        <v>15</v>
      </c>
      <c r="AQ1" s="30"/>
      <c r="AR1" s="30"/>
      <c r="AS1" s="30"/>
      <c r="AT1" s="30"/>
      <c r="AU1" s="30"/>
    </row>
    <row r="2" spans="2:47" ht="12.75">
      <c r="B2" s="30" t="str">
        <f>CONCATENATE("White, Non-Hispanics:  ",$A$1)</f>
        <v>White, Non-Hispanics:  MARYLAND</v>
      </c>
      <c r="C2" s="30"/>
      <c r="D2" s="30"/>
      <c r="E2" s="30"/>
      <c r="F2" s="30"/>
      <c r="G2" s="30"/>
      <c r="J2" s="30" t="str">
        <f>CONCATENATE("Black, Non-Hispanics:  ",$A$1)</f>
        <v>Black, Non-Hispanics:  MARYLAND</v>
      </c>
      <c r="K2" s="30"/>
      <c r="L2" s="30"/>
      <c r="M2" s="30"/>
      <c r="N2" s="30"/>
      <c r="O2" s="30"/>
      <c r="R2" s="30" t="str">
        <f>CONCATENATE("American Indian, Non-Hispanics:  ",$A$1)</f>
        <v>American Indian, Non-Hispanics:  MARYLAND</v>
      </c>
      <c r="S2" s="30"/>
      <c r="T2" s="30"/>
      <c r="U2" s="30"/>
      <c r="V2" s="30"/>
      <c r="W2" s="30"/>
      <c r="Z2" s="30" t="str">
        <f>CONCATENATE("Asian / Pacific Islanders, Non-Hispanics:  ",$A$1)</f>
        <v>Asian / Pacific Islanders, Non-Hispanics:  MARYLAND</v>
      </c>
      <c r="AA2" s="30"/>
      <c r="AB2" s="30"/>
      <c r="AC2" s="30"/>
      <c r="AD2" s="30"/>
      <c r="AE2" s="30"/>
      <c r="AH2" s="30" t="str">
        <f>CONCATENATE("Hispanics:  ",$A$1)</f>
        <v>Hispanics:  MARYLAND</v>
      </c>
      <c r="AI2" s="30"/>
      <c r="AJ2" s="30"/>
      <c r="AK2" s="30"/>
      <c r="AL2" s="30"/>
      <c r="AM2" s="30"/>
      <c r="AP2" s="30" t="str">
        <f>CONCATENATE("Other Race / Not Known:  ",$A$1)</f>
        <v>Other Race / Not Known:  MARYLAND</v>
      </c>
      <c r="AQ2" s="30"/>
      <c r="AR2" s="30"/>
      <c r="AS2" s="30"/>
      <c r="AT2" s="30"/>
      <c r="AU2" s="30"/>
    </row>
    <row r="3" spans="1:47" ht="12.75">
      <c r="A3" s="4" t="s">
        <v>19</v>
      </c>
      <c r="B3" s="12" t="s">
        <v>12</v>
      </c>
      <c r="C3" s="12" t="s">
        <v>17</v>
      </c>
      <c r="D3" s="12" t="s">
        <v>18</v>
      </c>
      <c r="E3" s="12" t="s">
        <v>13</v>
      </c>
      <c r="F3" s="12" t="s">
        <v>16</v>
      </c>
      <c r="G3" s="12" t="s">
        <v>25</v>
      </c>
      <c r="I3" s="4" t="s">
        <v>36</v>
      </c>
      <c r="J3" s="12" t="s">
        <v>12</v>
      </c>
      <c r="K3" s="12" t="s">
        <v>17</v>
      </c>
      <c r="L3" s="12" t="s">
        <v>18</v>
      </c>
      <c r="M3" s="12" t="s">
        <v>13</v>
      </c>
      <c r="N3" s="12" t="s">
        <v>16</v>
      </c>
      <c r="O3" s="12" t="s">
        <v>25</v>
      </c>
      <c r="Q3" s="4" t="s">
        <v>36</v>
      </c>
      <c r="R3" s="12" t="s">
        <v>12</v>
      </c>
      <c r="S3" s="12" t="s">
        <v>17</v>
      </c>
      <c r="T3" s="12" t="s">
        <v>18</v>
      </c>
      <c r="U3" s="12" t="s">
        <v>13</v>
      </c>
      <c r="V3" s="12" t="s">
        <v>16</v>
      </c>
      <c r="W3" s="12" t="s">
        <v>25</v>
      </c>
      <c r="Y3" s="4" t="s">
        <v>36</v>
      </c>
      <c r="Z3" s="12" t="s">
        <v>12</v>
      </c>
      <c r="AA3" s="12" t="s">
        <v>17</v>
      </c>
      <c r="AB3" s="12" t="s">
        <v>18</v>
      </c>
      <c r="AC3" s="12" t="s">
        <v>13</v>
      </c>
      <c r="AD3" s="12" t="s">
        <v>16</v>
      </c>
      <c r="AE3" s="12" t="s">
        <v>25</v>
      </c>
      <c r="AG3" s="4" t="s">
        <v>36</v>
      </c>
      <c r="AH3" s="12" t="s">
        <v>12</v>
      </c>
      <c r="AI3" s="12" t="s">
        <v>17</v>
      </c>
      <c r="AJ3" s="12" t="s">
        <v>18</v>
      </c>
      <c r="AK3" s="12" t="s">
        <v>13</v>
      </c>
      <c r="AL3" s="12" t="s">
        <v>16</v>
      </c>
      <c r="AM3" s="12" t="s">
        <v>25</v>
      </c>
      <c r="AO3" s="4" t="s">
        <v>36</v>
      </c>
      <c r="AP3" s="12" t="s">
        <v>12</v>
      </c>
      <c r="AQ3" s="12" t="s">
        <v>17</v>
      </c>
      <c r="AR3" s="12" t="s">
        <v>18</v>
      </c>
      <c r="AS3" s="12" t="s">
        <v>13</v>
      </c>
      <c r="AT3" s="12" t="s">
        <v>16</v>
      </c>
      <c r="AU3" s="12" t="s">
        <v>25</v>
      </c>
    </row>
    <row r="4" spans="1:41" ht="12.75">
      <c r="A4" s="4">
        <v>1983</v>
      </c>
      <c r="B4">
        <v>353</v>
      </c>
      <c r="C4">
        <v>378</v>
      </c>
      <c r="D4">
        <v>221</v>
      </c>
      <c r="E4">
        <v>184</v>
      </c>
      <c r="F4">
        <v>142</v>
      </c>
      <c r="G4">
        <f>SUM(B4:F4)</f>
        <v>1278</v>
      </c>
      <c r="I4" s="4">
        <v>1983</v>
      </c>
      <c r="J4">
        <v>771</v>
      </c>
      <c r="K4" s="2">
        <v>1272</v>
      </c>
      <c r="L4">
        <v>662</v>
      </c>
      <c r="M4">
        <v>305</v>
      </c>
      <c r="N4">
        <v>242</v>
      </c>
      <c r="O4">
        <f>SUM(J4:N4)</f>
        <v>3252</v>
      </c>
      <c r="Q4" s="4">
        <v>1983</v>
      </c>
      <c r="W4">
        <f>SUM(R4:V4)</f>
        <v>0</v>
      </c>
      <c r="Y4" s="4">
        <v>1983</v>
      </c>
      <c r="AE4">
        <f>SUM(Z4:AD4)</f>
        <v>0</v>
      </c>
      <c r="AG4" s="4">
        <v>1983</v>
      </c>
      <c r="AM4">
        <f>SUM(AH4:AL4)</f>
        <v>0</v>
      </c>
      <c r="AO4" s="4">
        <v>1983</v>
      </c>
    </row>
    <row r="5" spans="1:41" ht="12.75">
      <c r="A5" s="4">
        <v>1984</v>
      </c>
      <c r="B5">
        <v>372</v>
      </c>
      <c r="C5">
        <v>294</v>
      </c>
      <c r="D5">
        <v>252</v>
      </c>
      <c r="E5">
        <v>169</v>
      </c>
      <c r="F5">
        <v>166</v>
      </c>
      <c r="G5">
        <f aca="true" t="shared" si="0" ref="G5:G20">SUM(B5:F5)</f>
        <v>1253</v>
      </c>
      <c r="I5" s="4">
        <v>1984</v>
      </c>
      <c r="J5">
        <v>745</v>
      </c>
      <c r="K5">
        <v>973</v>
      </c>
      <c r="L5">
        <v>566</v>
      </c>
      <c r="M5">
        <v>235</v>
      </c>
      <c r="N5">
        <v>282</v>
      </c>
      <c r="O5">
        <f aca="true" t="shared" si="1" ref="O5:O20">SUM(J5:N5)</f>
        <v>2801</v>
      </c>
      <c r="Q5" s="4">
        <v>1984</v>
      </c>
      <c r="R5">
        <v>2</v>
      </c>
      <c r="W5">
        <f aca="true" t="shared" si="2" ref="W5:W20">SUM(R5:V5)</f>
        <v>2</v>
      </c>
      <c r="Y5" s="4">
        <v>1984</v>
      </c>
      <c r="AE5">
        <f aca="true" t="shared" si="3" ref="AE5:AE20">SUM(Z5:AD5)</f>
        <v>0</v>
      </c>
      <c r="AG5" s="4">
        <v>1984</v>
      </c>
      <c r="AM5">
        <f aca="true" t="shared" si="4" ref="AM5:AM20">SUM(AH5:AL5)</f>
        <v>0</v>
      </c>
      <c r="AO5" s="4">
        <v>1984</v>
      </c>
    </row>
    <row r="6" spans="1:41" ht="12.75">
      <c r="A6" s="4">
        <v>1985</v>
      </c>
      <c r="B6">
        <v>292</v>
      </c>
      <c r="C6">
        <v>270</v>
      </c>
      <c r="D6">
        <v>151</v>
      </c>
      <c r="E6">
        <v>113</v>
      </c>
      <c r="F6">
        <v>69</v>
      </c>
      <c r="G6">
        <f t="shared" si="0"/>
        <v>895</v>
      </c>
      <c r="I6" s="4">
        <v>1985</v>
      </c>
      <c r="J6">
        <v>538</v>
      </c>
      <c r="K6">
        <v>744</v>
      </c>
      <c r="L6">
        <v>272</v>
      </c>
      <c r="M6">
        <v>236</v>
      </c>
      <c r="N6">
        <v>133</v>
      </c>
      <c r="O6">
        <f t="shared" si="1"/>
        <v>1923</v>
      </c>
      <c r="Q6" s="4">
        <v>1985</v>
      </c>
      <c r="W6">
        <f t="shared" si="2"/>
        <v>0</v>
      </c>
      <c r="Y6" s="4">
        <v>1985</v>
      </c>
      <c r="AE6">
        <f t="shared" si="3"/>
        <v>0</v>
      </c>
      <c r="AG6" s="4">
        <v>1985</v>
      </c>
      <c r="AM6">
        <f t="shared" si="4"/>
        <v>0</v>
      </c>
      <c r="AO6" s="4">
        <v>1985</v>
      </c>
    </row>
    <row r="7" spans="1:41" ht="12.75">
      <c r="A7" s="4">
        <v>1986</v>
      </c>
      <c r="B7">
        <v>309</v>
      </c>
      <c r="C7">
        <v>269</v>
      </c>
      <c r="D7">
        <v>140</v>
      </c>
      <c r="E7">
        <v>139</v>
      </c>
      <c r="F7">
        <v>93</v>
      </c>
      <c r="G7">
        <f t="shared" si="0"/>
        <v>950</v>
      </c>
      <c r="I7" s="4">
        <v>1986</v>
      </c>
      <c r="J7">
        <v>581</v>
      </c>
      <c r="K7">
        <v>699</v>
      </c>
      <c r="L7">
        <v>263</v>
      </c>
      <c r="M7">
        <v>358</v>
      </c>
      <c r="N7">
        <v>164</v>
      </c>
      <c r="O7">
        <f t="shared" si="1"/>
        <v>2065</v>
      </c>
      <c r="Q7" s="4">
        <v>1986</v>
      </c>
      <c r="W7">
        <f t="shared" si="2"/>
        <v>0</v>
      </c>
      <c r="Y7" s="4">
        <v>1986</v>
      </c>
      <c r="AE7">
        <f t="shared" si="3"/>
        <v>0</v>
      </c>
      <c r="AG7" s="4">
        <v>1986</v>
      </c>
      <c r="AM7">
        <f t="shared" si="4"/>
        <v>0</v>
      </c>
      <c r="AO7" s="4">
        <v>1986</v>
      </c>
    </row>
    <row r="8" spans="1:41" ht="12.75">
      <c r="A8" s="4">
        <v>1987</v>
      </c>
      <c r="B8">
        <v>286</v>
      </c>
      <c r="C8">
        <v>270</v>
      </c>
      <c r="D8">
        <v>145</v>
      </c>
      <c r="E8">
        <v>238</v>
      </c>
      <c r="F8">
        <v>95</v>
      </c>
      <c r="G8">
        <f t="shared" si="0"/>
        <v>1034</v>
      </c>
      <c r="I8" s="4">
        <v>1987</v>
      </c>
      <c r="J8">
        <v>604</v>
      </c>
      <c r="K8">
        <v>772</v>
      </c>
      <c r="L8">
        <v>258</v>
      </c>
      <c r="M8">
        <v>526</v>
      </c>
      <c r="N8">
        <v>153</v>
      </c>
      <c r="O8">
        <f t="shared" si="1"/>
        <v>2313</v>
      </c>
      <c r="Q8" s="4">
        <v>1987</v>
      </c>
      <c r="R8">
        <v>2</v>
      </c>
      <c r="S8">
        <v>1</v>
      </c>
      <c r="W8">
        <f t="shared" si="2"/>
        <v>3</v>
      </c>
      <c r="Y8" s="4">
        <v>1987</v>
      </c>
      <c r="AE8">
        <f t="shared" si="3"/>
        <v>0</v>
      </c>
      <c r="AG8" s="4">
        <v>1987</v>
      </c>
      <c r="AM8">
        <f t="shared" si="4"/>
        <v>0</v>
      </c>
      <c r="AO8" s="4">
        <v>1987</v>
      </c>
    </row>
    <row r="9" spans="1:41" ht="12.75">
      <c r="A9" s="4">
        <v>1988</v>
      </c>
      <c r="B9">
        <v>318</v>
      </c>
      <c r="C9">
        <v>295</v>
      </c>
      <c r="D9">
        <v>164</v>
      </c>
      <c r="E9">
        <v>269</v>
      </c>
      <c r="F9">
        <v>95</v>
      </c>
      <c r="G9">
        <f t="shared" si="0"/>
        <v>1141</v>
      </c>
      <c r="I9" s="4">
        <v>1988</v>
      </c>
      <c r="J9">
        <v>634</v>
      </c>
      <c r="K9">
        <v>807</v>
      </c>
      <c r="L9">
        <v>297</v>
      </c>
      <c r="M9">
        <v>770</v>
      </c>
      <c r="N9">
        <v>199</v>
      </c>
      <c r="O9">
        <f t="shared" si="1"/>
        <v>2707</v>
      </c>
      <c r="Q9" s="4">
        <v>1988</v>
      </c>
      <c r="S9">
        <v>1</v>
      </c>
      <c r="W9">
        <f t="shared" si="2"/>
        <v>1</v>
      </c>
      <c r="Y9" s="4">
        <v>1988</v>
      </c>
      <c r="AE9">
        <f t="shared" si="3"/>
        <v>0</v>
      </c>
      <c r="AG9" s="4">
        <v>1988</v>
      </c>
      <c r="AM9">
        <f t="shared" si="4"/>
        <v>0</v>
      </c>
      <c r="AO9" s="4">
        <v>1988</v>
      </c>
    </row>
    <row r="10" spans="1:41" ht="12.75">
      <c r="A10" s="4">
        <v>1989</v>
      </c>
      <c r="B10">
        <v>361</v>
      </c>
      <c r="C10">
        <v>299</v>
      </c>
      <c r="D10">
        <v>181</v>
      </c>
      <c r="E10">
        <v>329</v>
      </c>
      <c r="F10">
        <v>114</v>
      </c>
      <c r="G10">
        <f t="shared" si="0"/>
        <v>1284</v>
      </c>
      <c r="I10" s="4">
        <v>1989</v>
      </c>
      <c r="J10">
        <v>729</v>
      </c>
      <c r="K10">
        <v>874</v>
      </c>
      <c r="L10">
        <v>444</v>
      </c>
      <c r="M10" s="2">
        <v>1393</v>
      </c>
      <c r="N10">
        <v>272</v>
      </c>
      <c r="O10">
        <f t="shared" si="1"/>
        <v>3712</v>
      </c>
      <c r="Q10" s="4">
        <v>1989</v>
      </c>
      <c r="S10">
        <v>1</v>
      </c>
      <c r="U10">
        <v>1</v>
      </c>
      <c r="W10">
        <f t="shared" si="2"/>
        <v>2</v>
      </c>
      <c r="Y10" s="4">
        <v>1989</v>
      </c>
      <c r="AE10">
        <f t="shared" si="3"/>
        <v>0</v>
      </c>
      <c r="AG10" s="4">
        <v>1989</v>
      </c>
      <c r="AM10">
        <f t="shared" si="4"/>
        <v>0</v>
      </c>
      <c r="AO10" s="4">
        <v>1989</v>
      </c>
    </row>
    <row r="11" spans="1:41" ht="12.75">
      <c r="A11" s="4">
        <v>1990</v>
      </c>
      <c r="B11">
        <v>361</v>
      </c>
      <c r="C11">
        <v>265</v>
      </c>
      <c r="D11">
        <v>213</v>
      </c>
      <c r="E11">
        <v>271</v>
      </c>
      <c r="F11">
        <v>106</v>
      </c>
      <c r="G11">
        <f t="shared" si="0"/>
        <v>1216</v>
      </c>
      <c r="I11" s="4">
        <v>1990</v>
      </c>
      <c r="J11">
        <v>788</v>
      </c>
      <c r="K11">
        <v>756</v>
      </c>
      <c r="L11">
        <v>463</v>
      </c>
      <c r="M11" s="2">
        <v>1542</v>
      </c>
      <c r="N11">
        <v>263</v>
      </c>
      <c r="O11">
        <f t="shared" si="1"/>
        <v>3812</v>
      </c>
      <c r="Q11" s="4">
        <v>1990</v>
      </c>
      <c r="R11">
        <v>3</v>
      </c>
      <c r="U11">
        <v>1</v>
      </c>
      <c r="W11">
        <f t="shared" si="2"/>
        <v>4</v>
      </c>
      <c r="Y11" s="4">
        <v>1990</v>
      </c>
      <c r="AE11">
        <f t="shared" si="3"/>
        <v>0</v>
      </c>
      <c r="AG11" s="4">
        <v>1990</v>
      </c>
      <c r="AM11">
        <f t="shared" si="4"/>
        <v>0</v>
      </c>
      <c r="AO11" s="4">
        <v>1990</v>
      </c>
    </row>
    <row r="12" spans="1:41" ht="12.75">
      <c r="A12" s="4">
        <v>1991</v>
      </c>
      <c r="B12">
        <v>361</v>
      </c>
      <c r="C12">
        <v>268</v>
      </c>
      <c r="D12">
        <v>231</v>
      </c>
      <c r="E12">
        <v>231</v>
      </c>
      <c r="F12">
        <v>115</v>
      </c>
      <c r="G12">
        <f t="shared" si="0"/>
        <v>1206</v>
      </c>
      <c r="I12" s="4">
        <v>1991</v>
      </c>
      <c r="J12">
        <v>903</v>
      </c>
      <c r="K12">
        <v>845</v>
      </c>
      <c r="L12">
        <v>395</v>
      </c>
      <c r="M12" s="2">
        <v>1402</v>
      </c>
      <c r="N12">
        <v>270</v>
      </c>
      <c r="O12">
        <f t="shared" si="1"/>
        <v>3815</v>
      </c>
      <c r="Q12" s="4">
        <v>1991</v>
      </c>
      <c r="R12">
        <v>2</v>
      </c>
      <c r="W12">
        <f t="shared" si="2"/>
        <v>2</v>
      </c>
      <c r="Y12" s="4">
        <v>1991</v>
      </c>
      <c r="AE12">
        <f t="shared" si="3"/>
        <v>0</v>
      </c>
      <c r="AG12" s="4">
        <v>1991</v>
      </c>
      <c r="AM12">
        <f t="shared" si="4"/>
        <v>0</v>
      </c>
      <c r="AO12" s="4">
        <v>1991</v>
      </c>
    </row>
    <row r="13" spans="1:41" ht="12.75">
      <c r="A13" s="4">
        <v>1992</v>
      </c>
      <c r="B13">
        <v>359</v>
      </c>
      <c r="C13">
        <v>266</v>
      </c>
      <c r="D13">
        <v>235</v>
      </c>
      <c r="E13">
        <v>216</v>
      </c>
      <c r="F13">
        <v>139</v>
      </c>
      <c r="G13">
        <f t="shared" si="0"/>
        <v>1215</v>
      </c>
      <c r="I13" s="4">
        <v>1992</v>
      </c>
      <c r="J13">
        <v>871</v>
      </c>
      <c r="K13">
        <v>869</v>
      </c>
      <c r="L13">
        <v>411</v>
      </c>
      <c r="M13" s="2">
        <v>1564</v>
      </c>
      <c r="N13">
        <v>297</v>
      </c>
      <c r="O13">
        <f t="shared" si="1"/>
        <v>4012</v>
      </c>
      <c r="Q13" s="4">
        <v>1992</v>
      </c>
      <c r="T13">
        <v>1</v>
      </c>
      <c r="U13">
        <v>1</v>
      </c>
      <c r="W13">
        <f t="shared" si="2"/>
        <v>2</v>
      </c>
      <c r="Y13" s="4">
        <v>1992</v>
      </c>
      <c r="AE13">
        <f t="shared" si="3"/>
        <v>0</v>
      </c>
      <c r="AG13" s="4">
        <v>1992</v>
      </c>
      <c r="AM13">
        <f t="shared" si="4"/>
        <v>0</v>
      </c>
      <c r="AO13" s="4">
        <v>1992</v>
      </c>
    </row>
    <row r="14" spans="1:41" ht="12.75">
      <c r="A14" s="4">
        <v>1993</v>
      </c>
      <c r="B14">
        <v>334</v>
      </c>
      <c r="C14">
        <v>317</v>
      </c>
      <c r="D14">
        <v>204</v>
      </c>
      <c r="E14">
        <v>241</v>
      </c>
      <c r="F14">
        <v>132</v>
      </c>
      <c r="G14">
        <f t="shared" si="0"/>
        <v>1228</v>
      </c>
      <c r="I14" s="4">
        <v>1993</v>
      </c>
      <c r="J14">
        <v>888</v>
      </c>
      <c r="K14">
        <v>917</v>
      </c>
      <c r="L14">
        <v>388</v>
      </c>
      <c r="M14" s="2">
        <v>1441</v>
      </c>
      <c r="N14">
        <v>318</v>
      </c>
      <c r="O14">
        <f t="shared" si="1"/>
        <v>3952</v>
      </c>
      <c r="Q14" s="4">
        <v>1993</v>
      </c>
      <c r="W14">
        <f t="shared" si="2"/>
        <v>0</v>
      </c>
      <c r="Y14" s="4">
        <v>1993</v>
      </c>
      <c r="AE14">
        <f t="shared" si="3"/>
        <v>0</v>
      </c>
      <c r="AG14" s="4">
        <v>1993</v>
      </c>
      <c r="AM14">
        <f t="shared" si="4"/>
        <v>0</v>
      </c>
      <c r="AO14" s="4">
        <v>1993</v>
      </c>
    </row>
    <row r="15" spans="1:41" ht="12.75">
      <c r="A15" s="4">
        <v>1994</v>
      </c>
      <c r="B15">
        <v>373</v>
      </c>
      <c r="C15">
        <v>308</v>
      </c>
      <c r="D15">
        <v>244</v>
      </c>
      <c r="E15">
        <v>241</v>
      </c>
      <c r="F15">
        <v>162</v>
      </c>
      <c r="G15">
        <f t="shared" si="0"/>
        <v>1328</v>
      </c>
      <c r="I15" s="4">
        <v>1994</v>
      </c>
      <c r="J15">
        <v>916</v>
      </c>
      <c r="K15">
        <v>851</v>
      </c>
      <c r="L15">
        <v>510</v>
      </c>
      <c r="M15" s="2">
        <v>1623</v>
      </c>
      <c r="N15">
        <v>361</v>
      </c>
      <c r="O15">
        <f t="shared" si="1"/>
        <v>4261</v>
      </c>
      <c r="Q15" s="4">
        <v>1994</v>
      </c>
      <c r="T15">
        <v>1</v>
      </c>
      <c r="U15">
        <v>1</v>
      </c>
      <c r="W15">
        <f t="shared" si="2"/>
        <v>2</v>
      </c>
      <c r="Y15" s="4">
        <v>1994</v>
      </c>
      <c r="AB15">
        <v>1</v>
      </c>
      <c r="AE15">
        <f t="shared" si="3"/>
        <v>1</v>
      </c>
      <c r="AG15" s="4">
        <v>1994</v>
      </c>
      <c r="AM15">
        <f t="shared" si="4"/>
        <v>0</v>
      </c>
      <c r="AO15" s="4">
        <v>1994</v>
      </c>
    </row>
    <row r="16" spans="1:41" ht="12.75">
      <c r="A16" s="4">
        <v>1995</v>
      </c>
      <c r="B16">
        <v>367</v>
      </c>
      <c r="C16">
        <v>281</v>
      </c>
      <c r="D16">
        <v>246</v>
      </c>
      <c r="E16">
        <v>235</v>
      </c>
      <c r="F16">
        <v>200</v>
      </c>
      <c r="G16">
        <f t="shared" si="0"/>
        <v>1329</v>
      </c>
      <c r="I16" s="4">
        <v>1995</v>
      </c>
      <c r="J16">
        <v>875</v>
      </c>
      <c r="K16">
        <v>814</v>
      </c>
      <c r="L16">
        <v>556</v>
      </c>
      <c r="M16" s="2">
        <v>1944</v>
      </c>
      <c r="N16">
        <v>468</v>
      </c>
      <c r="O16">
        <f t="shared" si="1"/>
        <v>4657</v>
      </c>
      <c r="Q16" s="4">
        <v>1995</v>
      </c>
      <c r="W16">
        <f t="shared" si="2"/>
        <v>0</v>
      </c>
      <c r="Y16" s="4">
        <v>1995</v>
      </c>
      <c r="Z16">
        <v>1</v>
      </c>
      <c r="AE16">
        <f t="shared" si="3"/>
        <v>1</v>
      </c>
      <c r="AG16" s="4">
        <v>1995</v>
      </c>
      <c r="AM16">
        <f t="shared" si="4"/>
        <v>0</v>
      </c>
      <c r="AO16" s="4">
        <v>1995</v>
      </c>
    </row>
    <row r="17" spans="1:41" ht="12.75">
      <c r="A17" s="4">
        <v>1996</v>
      </c>
      <c r="B17">
        <v>360</v>
      </c>
      <c r="C17">
        <v>348</v>
      </c>
      <c r="D17">
        <v>276</v>
      </c>
      <c r="E17">
        <v>246</v>
      </c>
      <c r="F17">
        <v>228</v>
      </c>
      <c r="G17">
        <f t="shared" si="0"/>
        <v>1458</v>
      </c>
      <c r="I17" s="4">
        <v>1996</v>
      </c>
      <c r="J17">
        <v>883</v>
      </c>
      <c r="K17">
        <v>888</v>
      </c>
      <c r="L17">
        <v>641</v>
      </c>
      <c r="M17" s="2">
        <v>1931</v>
      </c>
      <c r="N17">
        <v>609</v>
      </c>
      <c r="O17">
        <f t="shared" si="1"/>
        <v>4952</v>
      </c>
      <c r="Q17" s="4">
        <v>1996</v>
      </c>
      <c r="V17">
        <v>1</v>
      </c>
      <c r="W17">
        <f t="shared" si="2"/>
        <v>1</v>
      </c>
      <c r="Y17" s="4">
        <v>1996</v>
      </c>
      <c r="Z17">
        <v>1</v>
      </c>
      <c r="AD17">
        <v>1</v>
      </c>
      <c r="AE17">
        <f t="shared" si="3"/>
        <v>2</v>
      </c>
      <c r="AG17" s="4">
        <v>1996</v>
      </c>
      <c r="AM17">
        <f t="shared" si="4"/>
        <v>0</v>
      </c>
      <c r="AO17" s="4">
        <v>1996</v>
      </c>
    </row>
    <row r="18" spans="1:41" ht="12.75">
      <c r="A18" s="4">
        <v>1997</v>
      </c>
      <c r="B18">
        <v>465</v>
      </c>
      <c r="C18">
        <v>330</v>
      </c>
      <c r="D18">
        <v>368</v>
      </c>
      <c r="E18">
        <v>315</v>
      </c>
      <c r="F18">
        <v>302</v>
      </c>
      <c r="G18">
        <f t="shared" si="0"/>
        <v>1780</v>
      </c>
      <c r="I18" s="4">
        <v>1997</v>
      </c>
      <c r="J18" s="2">
        <v>1121</v>
      </c>
      <c r="K18">
        <v>946</v>
      </c>
      <c r="L18">
        <v>706</v>
      </c>
      <c r="M18" s="2">
        <v>2332</v>
      </c>
      <c r="N18">
        <v>718</v>
      </c>
      <c r="O18">
        <f t="shared" si="1"/>
        <v>5823</v>
      </c>
      <c r="Q18" s="4">
        <v>1997</v>
      </c>
      <c r="U18">
        <v>1</v>
      </c>
      <c r="V18">
        <v>1</v>
      </c>
      <c r="W18">
        <f t="shared" si="2"/>
        <v>2</v>
      </c>
      <c r="Y18" s="4">
        <v>1997</v>
      </c>
      <c r="Z18">
        <v>2</v>
      </c>
      <c r="AA18">
        <v>3</v>
      </c>
      <c r="AC18">
        <v>1</v>
      </c>
      <c r="AE18">
        <f t="shared" si="3"/>
        <v>6</v>
      </c>
      <c r="AG18" s="4">
        <v>1997</v>
      </c>
      <c r="AM18">
        <f t="shared" si="4"/>
        <v>0</v>
      </c>
      <c r="AO18" s="4">
        <v>1997</v>
      </c>
    </row>
    <row r="19" spans="1:41" ht="12.75">
      <c r="A19" s="4">
        <v>1998</v>
      </c>
      <c r="B19">
        <v>514</v>
      </c>
      <c r="C19">
        <v>371</v>
      </c>
      <c r="D19">
        <v>404</v>
      </c>
      <c r="E19">
        <v>336</v>
      </c>
      <c r="F19">
        <v>322</v>
      </c>
      <c r="G19">
        <f t="shared" si="0"/>
        <v>1947</v>
      </c>
      <c r="I19" s="4">
        <v>1998</v>
      </c>
      <c r="J19" s="2">
        <v>1310</v>
      </c>
      <c r="K19">
        <v>901</v>
      </c>
      <c r="L19">
        <v>754</v>
      </c>
      <c r="M19" s="2">
        <v>2701</v>
      </c>
      <c r="N19">
        <v>810</v>
      </c>
      <c r="O19">
        <f t="shared" si="1"/>
        <v>6476</v>
      </c>
      <c r="Q19" s="4">
        <v>1998</v>
      </c>
      <c r="R19">
        <v>1</v>
      </c>
      <c r="S19">
        <v>1</v>
      </c>
      <c r="U19">
        <v>1</v>
      </c>
      <c r="W19">
        <f t="shared" si="2"/>
        <v>3</v>
      </c>
      <c r="Y19" s="4">
        <v>1998</v>
      </c>
      <c r="Z19">
        <v>1</v>
      </c>
      <c r="AB19">
        <v>1</v>
      </c>
      <c r="AE19">
        <f t="shared" si="3"/>
        <v>2</v>
      </c>
      <c r="AG19" s="4">
        <v>1998</v>
      </c>
      <c r="AM19">
        <f t="shared" si="4"/>
        <v>0</v>
      </c>
      <c r="AO19" s="4">
        <v>1998</v>
      </c>
    </row>
    <row r="20" spans="1:41" ht="12.75">
      <c r="A20" s="4">
        <v>1999</v>
      </c>
      <c r="B20">
        <v>465</v>
      </c>
      <c r="C20">
        <v>342</v>
      </c>
      <c r="D20">
        <v>317</v>
      </c>
      <c r="E20">
        <v>266</v>
      </c>
      <c r="F20">
        <v>207</v>
      </c>
      <c r="G20">
        <f t="shared" si="0"/>
        <v>1597</v>
      </c>
      <c r="I20" s="4">
        <v>1999</v>
      </c>
      <c r="J20" s="2">
        <v>1203</v>
      </c>
      <c r="K20">
        <v>817</v>
      </c>
      <c r="L20">
        <v>564</v>
      </c>
      <c r="M20" s="2">
        <v>2722</v>
      </c>
      <c r="N20">
        <v>515</v>
      </c>
      <c r="O20">
        <f t="shared" si="1"/>
        <v>5821</v>
      </c>
      <c r="Q20" s="4">
        <v>1999</v>
      </c>
      <c r="T20">
        <v>1</v>
      </c>
      <c r="W20">
        <f t="shared" si="2"/>
        <v>1</v>
      </c>
      <c r="Y20" s="4">
        <v>1999</v>
      </c>
      <c r="AC20">
        <v>1</v>
      </c>
      <c r="AE20">
        <f t="shared" si="3"/>
        <v>1</v>
      </c>
      <c r="AG20" s="4">
        <v>1999</v>
      </c>
      <c r="AM20">
        <f t="shared" si="4"/>
        <v>0</v>
      </c>
      <c r="AO20" s="4">
        <v>1999</v>
      </c>
    </row>
    <row r="21" spans="1:46" ht="12.75">
      <c r="A21" s="4" t="s">
        <v>25</v>
      </c>
      <c r="B21" s="2">
        <f>SUM(B4:B20)</f>
        <v>6250</v>
      </c>
      <c r="C21" s="2">
        <f>SUM(C4:C20)</f>
        <v>5171</v>
      </c>
      <c r="D21" s="2">
        <f>SUM(D4:D20)</f>
        <v>3992</v>
      </c>
      <c r="E21" s="2">
        <f>SUM(E4:E20)</f>
        <v>4039</v>
      </c>
      <c r="F21" s="2">
        <f>SUM(F4:F20)</f>
        <v>2687</v>
      </c>
      <c r="G21">
        <f>SUM(B21:F21)</f>
        <v>22139</v>
      </c>
      <c r="I21" s="4" t="s">
        <v>25</v>
      </c>
      <c r="J21" s="2">
        <f>SUM(J4:J20)</f>
        <v>14360</v>
      </c>
      <c r="K21" s="2">
        <f>SUM(K4:K20)</f>
        <v>14745</v>
      </c>
      <c r="L21" s="2">
        <f>SUM(L4:L20)</f>
        <v>8150</v>
      </c>
      <c r="M21" s="2">
        <f>SUM(M4:M20)</f>
        <v>23025</v>
      </c>
      <c r="N21" s="2">
        <f>SUM(N4:N20)</f>
        <v>6074</v>
      </c>
      <c r="O21">
        <f>SUM(J21:N21)</f>
        <v>66354</v>
      </c>
      <c r="Q21" s="4" t="s">
        <v>25</v>
      </c>
      <c r="R21" s="2">
        <f>SUM(R4:R20)</f>
        <v>10</v>
      </c>
      <c r="S21" s="2">
        <f>SUM(S4:S20)</f>
        <v>4</v>
      </c>
      <c r="T21" s="2">
        <f>SUM(T4:T20)</f>
        <v>3</v>
      </c>
      <c r="U21" s="2">
        <f>SUM(U4:U20)</f>
        <v>6</v>
      </c>
      <c r="V21" s="2">
        <f>SUM(V4:V20)</f>
        <v>2</v>
      </c>
      <c r="W21">
        <f>SUM(R21:V21)</f>
        <v>25</v>
      </c>
      <c r="Y21" s="4" t="s">
        <v>25</v>
      </c>
      <c r="Z21" s="2">
        <f>SUM(Z4:Z20)</f>
        <v>5</v>
      </c>
      <c r="AA21" s="2">
        <f>SUM(AA4:AA20)</f>
        <v>3</v>
      </c>
      <c r="AB21" s="2">
        <f>SUM(AB4:AB20)</f>
        <v>2</v>
      </c>
      <c r="AC21" s="2">
        <f>SUM(AC4:AC20)</f>
        <v>2</v>
      </c>
      <c r="AD21" s="2">
        <f>SUM(AD4:AD20)</f>
        <v>1</v>
      </c>
      <c r="AE21">
        <f>SUM(Z21:AD21)</f>
        <v>13</v>
      </c>
      <c r="AG21" s="4" t="s">
        <v>25</v>
      </c>
      <c r="AH21" s="2">
        <f>SUM(AH4:AH20)</f>
        <v>0</v>
      </c>
      <c r="AI21" s="2">
        <f>SUM(AI4:AI20)</f>
        <v>0</v>
      </c>
      <c r="AJ21" s="2">
        <f>SUM(AJ4:AJ20)</f>
        <v>0</v>
      </c>
      <c r="AK21" s="2">
        <f>SUM(AK4:AK20)</f>
        <v>0</v>
      </c>
      <c r="AL21" s="2">
        <f>SUM(AL4:AL20)</f>
        <v>0</v>
      </c>
      <c r="AM21">
        <f>SUM(AH21:AL21)</f>
        <v>0</v>
      </c>
      <c r="AO21" s="4" t="s">
        <v>25</v>
      </c>
      <c r="AP21" s="2"/>
      <c r="AQ21" s="2"/>
      <c r="AR21" s="2"/>
      <c r="AS21" s="2"/>
      <c r="AT21" s="2"/>
    </row>
    <row r="22" spans="9:41" ht="12.75">
      <c r="I22" s="4"/>
      <c r="Q22" s="4"/>
      <c r="Y22" s="4"/>
      <c r="AG22" s="4"/>
      <c r="AO22" s="4"/>
    </row>
    <row r="23" spans="1:41" ht="12.75">
      <c r="A23" s="4" t="s">
        <v>23</v>
      </c>
      <c r="I23" s="4" t="s">
        <v>24</v>
      </c>
      <c r="Q23" s="4" t="s">
        <v>40</v>
      </c>
      <c r="Y23" s="4" t="s">
        <v>41</v>
      </c>
      <c r="AG23" s="4" t="s">
        <v>38</v>
      </c>
      <c r="AO23" s="4" t="s">
        <v>39</v>
      </c>
    </row>
    <row r="24" spans="1:47" ht="12.75">
      <c r="A24" s="4" t="s">
        <v>33</v>
      </c>
      <c r="B24" s="12" t="s">
        <v>12</v>
      </c>
      <c r="C24" s="12" t="s">
        <v>17</v>
      </c>
      <c r="D24" s="12" t="s">
        <v>18</v>
      </c>
      <c r="E24" s="12" t="s">
        <v>13</v>
      </c>
      <c r="F24" s="12" t="s">
        <v>16</v>
      </c>
      <c r="G24" s="12" t="s">
        <v>25</v>
      </c>
      <c r="I24" s="4" t="s">
        <v>33</v>
      </c>
      <c r="J24" s="12" t="s">
        <v>12</v>
      </c>
      <c r="K24" s="12" t="s">
        <v>17</v>
      </c>
      <c r="L24" s="12" t="s">
        <v>18</v>
      </c>
      <c r="M24" s="12" t="s">
        <v>13</v>
      </c>
      <c r="N24" s="12" t="s">
        <v>16</v>
      </c>
      <c r="O24" s="12" t="s">
        <v>25</v>
      </c>
      <c r="Q24" s="4" t="s">
        <v>33</v>
      </c>
      <c r="R24" s="12" t="s">
        <v>12</v>
      </c>
      <c r="S24" s="12" t="s">
        <v>17</v>
      </c>
      <c r="T24" s="12" t="s">
        <v>18</v>
      </c>
      <c r="U24" s="12" t="s">
        <v>13</v>
      </c>
      <c r="V24" s="12" t="s">
        <v>16</v>
      </c>
      <c r="W24" s="12" t="s">
        <v>25</v>
      </c>
      <c r="Y24" s="4" t="s">
        <v>33</v>
      </c>
      <c r="Z24" s="12" t="s">
        <v>12</v>
      </c>
      <c r="AA24" s="12" t="s">
        <v>17</v>
      </c>
      <c r="AB24" s="12" t="s">
        <v>18</v>
      </c>
      <c r="AC24" s="12" t="s">
        <v>13</v>
      </c>
      <c r="AD24" s="12" t="s">
        <v>16</v>
      </c>
      <c r="AE24" s="12" t="s">
        <v>25</v>
      </c>
      <c r="AG24" s="4" t="s">
        <v>33</v>
      </c>
      <c r="AH24" s="12" t="s">
        <v>12</v>
      </c>
      <c r="AI24" s="12" t="s">
        <v>17</v>
      </c>
      <c r="AJ24" s="12" t="s">
        <v>18</v>
      </c>
      <c r="AK24" s="12" t="s">
        <v>13</v>
      </c>
      <c r="AL24" s="12" t="s">
        <v>16</v>
      </c>
      <c r="AM24" s="12" t="s">
        <v>25</v>
      </c>
      <c r="AO24" s="4" t="s">
        <v>33</v>
      </c>
      <c r="AP24" s="12" t="s">
        <v>12</v>
      </c>
      <c r="AQ24" s="12" t="s">
        <v>17</v>
      </c>
      <c r="AR24" s="12" t="s">
        <v>18</v>
      </c>
      <c r="AS24" s="12" t="s">
        <v>13</v>
      </c>
      <c r="AT24" s="12" t="s">
        <v>16</v>
      </c>
      <c r="AU24" s="12" t="s">
        <v>25</v>
      </c>
    </row>
    <row r="25" spans="1:41" ht="12.75">
      <c r="A25" s="4">
        <v>1983</v>
      </c>
      <c r="G25">
        <f>SUM(B25:F25)</f>
        <v>0</v>
      </c>
      <c r="I25" s="4">
        <v>1983</v>
      </c>
      <c r="N25">
        <v>1</v>
      </c>
      <c r="O25">
        <f>SUM(J25:N25)</f>
        <v>1</v>
      </c>
      <c r="Q25" s="4">
        <v>1983</v>
      </c>
      <c r="W25">
        <f>SUM(R25:V25)</f>
        <v>0</v>
      </c>
      <c r="Y25" s="4">
        <v>1983</v>
      </c>
      <c r="AE25">
        <f>SUM(Z25:AD25)</f>
        <v>0</v>
      </c>
      <c r="AG25" s="4">
        <v>1983</v>
      </c>
      <c r="AM25">
        <f>SUM(AH25:AL25)</f>
        <v>0</v>
      </c>
      <c r="AO25" s="4">
        <v>1983</v>
      </c>
    </row>
    <row r="26" spans="1:41" ht="12.75">
      <c r="A26" s="4">
        <v>1984</v>
      </c>
      <c r="F26">
        <v>1</v>
      </c>
      <c r="G26">
        <f aca="true" t="shared" si="5" ref="G26:G41">SUM(B26:F26)</f>
        <v>1</v>
      </c>
      <c r="I26" s="4">
        <v>1984</v>
      </c>
      <c r="O26">
        <f aca="true" t="shared" si="6" ref="O26:O41">SUM(J26:N26)</f>
        <v>0</v>
      </c>
      <c r="Q26" s="4">
        <v>1984</v>
      </c>
      <c r="W26">
        <f aca="true" t="shared" si="7" ref="W26:W41">SUM(R26:V26)</f>
        <v>0</v>
      </c>
      <c r="Y26" s="4">
        <v>1984</v>
      </c>
      <c r="AE26">
        <f aca="true" t="shared" si="8" ref="AE26:AE41">SUM(Z26:AD26)</f>
        <v>0</v>
      </c>
      <c r="AG26" s="4">
        <v>1984</v>
      </c>
      <c r="AM26">
        <f aca="true" t="shared" si="9" ref="AM26:AM41">SUM(AH26:AL26)</f>
        <v>0</v>
      </c>
      <c r="AO26" s="4">
        <v>1984</v>
      </c>
    </row>
    <row r="27" spans="1:41" ht="12.75">
      <c r="A27" s="4">
        <v>1985</v>
      </c>
      <c r="F27">
        <v>2</v>
      </c>
      <c r="G27">
        <f t="shared" si="5"/>
        <v>2</v>
      </c>
      <c r="I27" s="4">
        <v>1985</v>
      </c>
      <c r="N27">
        <v>2</v>
      </c>
      <c r="O27">
        <f t="shared" si="6"/>
        <v>2</v>
      </c>
      <c r="Q27" s="4">
        <v>1985</v>
      </c>
      <c r="W27">
        <f t="shared" si="7"/>
        <v>0</v>
      </c>
      <c r="Y27" s="4">
        <v>1985</v>
      </c>
      <c r="AE27">
        <f t="shared" si="8"/>
        <v>0</v>
      </c>
      <c r="AG27" s="4">
        <v>1985</v>
      </c>
      <c r="AM27">
        <f t="shared" si="9"/>
        <v>0</v>
      </c>
      <c r="AO27" s="4">
        <v>1985</v>
      </c>
    </row>
    <row r="28" spans="1:41" ht="12.75">
      <c r="A28" s="4">
        <v>1986</v>
      </c>
      <c r="G28">
        <f t="shared" si="5"/>
        <v>0</v>
      </c>
      <c r="I28" s="4">
        <v>1986</v>
      </c>
      <c r="N28">
        <v>3</v>
      </c>
      <c r="O28">
        <f t="shared" si="6"/>
        <v>3</v>
      </c>
      <c r="Q28" s="4">
        <v>1986</v>
      </c>
      <c r="W28">
        <f t="shared" si="7"/>
        <v>0</v>
      </c>
      <c r="Y28" s="4">
        <v>1986</v>
      </c>
      <c r="AE28">
        <f t="shared" si="8"/>
        <v>0</v>
      </c>
      <c r="AG28" s="4">
        <v>1986</v>
      </c>
      <c r="AM28">
        <f t="shared" si="9"/>
        <v>0</v>
      </c>
      <c r="AO28" s="4">
        <v>1986</v>
      </c>
    </row>
    <row r="29" spans="1:41" ht="12.75">
      <c r="A29" s="4">
        <v>1987</v>
      </c>
      <c r="G29">
        <f t="shared" si="5"/>
        <v>0</v>
      </c>
      <c r="I29" s="4">
        <v>1987</v>
      </c>
      <c r="N29">
        <v>2</v>
      </c>
      <c r="O29">
        <f t="shared" si="6"/>
        <v>2</v>
      </c>
      <c r="Q29" s="4">
        <v>1987</v>
      </c>
      <c r="W29">
        <f t="shared" si="7"/>
        <v>0</v>
      </c>
      <c r="Y29" s="4">
        <v>1987</v>
      </c>
      <c r="AE29">
        <f t="shared" si="8"/>
        <v>0</v>
      </c>
      <c r="AG29" s="4">
        <v>1987</v>
      </c>
      <c r="AM29">
        <f t="shared" si="9"/>
        <v>0</v>
      </c>
      <c r="AO29" s="4">
        <v>1987</v>
      </c>
    </row>
    <row r="30" spans="1:41" ht="12.75">
      <c r="A30" s="4">
        <v>1988</v>
      </c>
      <c r="F30">
        <v>1</v>
      </c>
      <c r="G30">
        <f t="shared" si="5"/>
        <v>1</v>
      </c>
      <c r="I30" s="4">
        <v>1988</v>
      </c>
      <c r="N30">
        <v>1</v>
      </c>
      <c r="O30">
        <f t="shared" si="6"/>
        <v>1</v>
      </c>
      <c r="Q30" s="4">
        <v>1988</v>
      </c>
      <c r="W30">
        <f t="shared" si="7"/>
        <v>0</v>
      </c>
      <c r="Y30" s="4">
        <v>1988</v>
      </c>
      <c r="Z30" s="2"/>
      <c r="AA30" s="2"/>
      <c r="AC30" s="2"/>
      <c r="AD30" s="2"/>
      <c r="AE30">
        <f t="shared" si="8"/>
        <v>0</v>
      </c>
      <c r="AG30" s="4">
        <v>1988</v>
      </c>
      <c r="AM30">
        <f t="shared" si="9"/>
        <v>0</v>
      </c>
      <c r="AO30" s="4">
        <v>1988</v>
      </c>
    </row>
    <row r="31" spans="1:41" ht="12.75">
      <c r="A31" s="4">
        <v>1989</v>
      </c>
      <c r="G31">
        <f t="shared" si="5"/>
        <v>0</v>
      </c>
      <c r="I31" s="4">
        <v>1989</v>
      </c>
      <c r="O31">
        <f t="shared" si="6"/>
        <v>0</v>
      </c>
      <c r="Q31" s="4">
        <v>1989</v>
      </c>
      <c r="W31">
        <f t="shared" si="7"/>
        <v>0</v>
      </c>
      <c r="Y31" s="4">
        <v>1989</v>
      </c>
      <c r="AE31">
        <f t="shared" si="8"/>
        <v>0</v>
      </c>
      <c r="AG31" s="4">
        <v>1989</v>
      </c>
      <c r="AM31">
        <f t="shared" si="9"/>
        <v>0</v>
      </c>
      <c r="AO31" s="4">
        <v>1989</v>
      </c>
    </row>
    <row r="32" spans="1:41" ht="12.75">
      <c r="A32" s="4">
        <v>1990</v>
      </c>
      <c r="F32">
        <v>1</v>
      </c>
      <c r="G32">
        <f t="shared" si="5"/>
        <v>1</v>
      </c>
      <c r="I32" s="4">
        <v>1990</v>
      </c>
      <c r="O32">
        <f t="shared" si="6"/>
        <v>0</v>
      </c>
      <c r="Q32" s="4">
        <v>1990</v>
      </c>
      <c r="W32">
        <f t="shared" si="7"/>
        <v>0</v>
      </c>
      <c r="Y32" s="4">
        <v>1990</v>
      </c>
      <c r="AE32">
        <f t="shared" si="8"/>
        <v>0</v>
      </c>
      <c r="AG32" s="4">
        <v>1990</v>
      </c>
      <c r="AM32">
        <f t="shared" si="9"/>
        <v>0</v>
      </c>
      <c r="AO32" s="4">
        <v>1990</v>
      </c>
    </row>
    <row r="33" spans="1:41" ht="12.75">
      <c r="A33" s="4">
        <v>1991</v>
      </c>
      <c r="G33">
        <f t="shared" si="5"/>
        <v>0</v>
      </c>
      <c r="I33" s="4">
        <v>1991</v>
      </c>
      <c r="N33">
        <v>2</v>
      </c>
      <c r="O33">
        <f t="shared" si="6"/>
        <v>2</v>
      </c>
      <c r="Q33" s="4">
        <v>1991</v>
      </c>
      <c r="W33">
        <f t="shared" si="7"/>
        <v>0</v>
      </c>
      <c r="Y33" s="4">
        <v>1991</v>
      </c>
      <c r="AE33">
        <f t="shared" si="8"/>
        <v>0</v>
      </c>
      <c r="AG33" s="4">
        <v>1991</v>
      </c>
      <c r="AM33">
        <f t="shared" si="9"/>
        <v>0</v>
      </c>
      <c r="AO33" s="4">
        <v>1991</v>
      </c>
    </row>
    <row r="34" spans="1:41" ht="12.75">
      <c r="A34" s="4">
        <v>1992</v>
      </c>
      <c r="G34">
        <f t="shared" si="5"/>
        <v>0</v>
      </c>
      <c r="I34" s="4">
        <v>1992</v>
      </c>
      <c r="O34">
        <f t="shared" si="6"/>
        <v>0</v>
      </c>
      <c r="Q34" s="4">
        <v>1992</v>
      </c>
      <c r="W34">
        <f t="shared" si="7"/>
        <v>0</v>
      </c>
      <c r="Y34" s="4">
        <v>1992</v>
      </c>
      <c r="AE34">
        <f t="shared" si="8"/>
        <v>0</v>
      </c>
      <c r="AG34" s="4">
        <v>1992</v>
      </c>
      <c r="AM34">
        <f t="shared" si="9"/>
        <v>0</v>
      </c>
      <c r="AO34" s="4">
        <v>1992</v>
      </c>
    </row>
    <row r="35" spans="1:41" ht="12.75">
      <c r="A35" s="4">
        <v>1993</v>
      </c>
      <c r="F35">
        <v>2</v>
      </c>
      <c r="G35">
        <f t="shared" si="5"/>
        <v>2</v>
      </c>
      <c r="I35" s="4">
        <v>1993</v>
      </c>
      <c r="N35">
        <v>2</v>
      </c>
      <c r="O35">
        <f t="shared" si="6"/>
        <v>2</v>
      </c>
      <c r="Q35" s="4">
        <v>1993</v>
      </c>
      <c r="W35">
        <f t="shared" si="7"/>
        <v>0</v>
      </c>
      <c r="Y35" s="4">
        <v>1993</v>
      </c>
      <c r="AE35">
        <f t="shared" si="8"/>
        <v>0</v>
      </c>
      <c r="AG35" s="4">
        <v>1993</v>
      </c>
      <c r="AM35">
        <f t="shared" si="9"/>
        <v>0</v>
      </c>
      <c r="AO35" s="4">
        <v>1993</v>
      </c>
    </row>
    <row r="36" spans="1:41" ht="12.75">
      <c r="A36" s="4">
        <v>1994</v>
      </c>
      <c r="F36">
        <v>5</v>
      </c>
      <c r="G36">
        <f t="shared" si="5"/>
        <v>5</v>
      </c>
      <c r="I36" s="4">
        <v>1994</v>
      </c>
      <c r="N36">
        <v>4</v>
      </c>
      <c r="O36">
        <f t="shared" si="6"/>
        <v>4</v>
      </c>
      <c r="Q36" s="4">
        <v>1994</v>
      </c>
      <c r="W36">
        <f t="shared" si="7"/>
        <v>0</v>
      </c>
      <c r="Y36" s="4">
        <v>1994</v>
      </c>
      <c r="AE36">
        <f t="shared" si="8"/>
        <v>0</v>
      </c>
      <c r="AG36" s="4">
        <v>1994</v>
      </c>
      <c r="AM36">
        <f t="shared" si="9"/>
        <v>0</v>
      </c>
      <c r="AO36" s="4">
        <v>1994</v>
      </c>
    </row>
    <row r="37" spans="1:41" ht="12.75">
      <c r="A37" s="4">
        <v>1995</v>
      </c>
      <c r="G37">
        <f t="shared" si="5"/>
        <v>0</v>
      </c>
      <c r="I37" s="4">
        <v>1995</v>
      </c>
      <c r="N37">
        <v>3</v>
      </c>
      <c r="O37">
        <f t="shared" si="6"/>
        <v>3</v>
      </c>
      <c r="Q37" s="4">
        <v>1995</v>
      </c>
      <c r="W37">
        <f t="shared" si="7"/>
        <v>0</v>
      </c>
      <c r="Y37" s="4">
        <v>1995</v>
      </c>
      <c r="AE37">
        <f t="shared" si="8"/>
        <v>0</v>
      </c>
      <c r="AG37" s="4">
        <v>1995</v>
      </c>
      <c r="AM37">
        <f t="shared" si="9"/>
        <v>0</v>
      </c>
      <c r="AO37" s="4">
        <v>1995</v>
      </c>
    </row>
    <row r="38" spans="1:41" ht="12.75">
      <c r="A38" s="4">
        <v>1996</v>
      </c>
      <c r="F38">
        <v>1</v>
      </c>
      <c r="G38">
        <f t="shared" si="5"/>
        <v>1</v>
      </c>
      <c r="I38" s="4">
        <v>1996</v>
      </c>
      <c r="N38">
        <v>1</v>
      </c>
      <c r="O38">
        <f t="shared" si="6"/>
        <v>1</v>
      </c>
      <c r="Q38" s="4">
        <v>1996</v>
      </c>
      <c r="W38">
        <f t="shared" si="7"/>
        <v>0</v>
      </c>
      <c r="Y38" s="4">
        <v>1996</v>
      </c>
      <c r="AE38">
        <f t="shared" si="8"/>
        <v>0</v>
      </c>
      <c r="AG38" s="4">
        <v>1996</v>
      </c>
      <c r="AM38">
        <f t="shared" si="9"/>
        <v>0</v>
      </c>
      <c r="AO38" s="4">
        <v>1996</v>
      </c>
    </row>
    <row r="39" spans="1:41" ht="12.75">
      <c r="A39" s="4">
        <v>1997</v>
      </c>
      <c r="F39">
        <v>1</v>
      </c>
      <c r="G39">
        <f t="shared" si="5"/>
        <v>1</v>
      </c>
      <c r="I39" s="4">
        <v>1997</v>
      </c>
      <c r="N39">
        <v>2</v>
      </c>
      <c r="O39">
        <f t="shared" si="6"/>
        <v>2</v>
      </c>
      <c r="Q39" s="4">
        <v>1997</v>
      </c>
      <c r="W39">
        <f t="shared" si="7"/>
        <v>0</v>
      </c>
      <c r="Y39" s="4">
        <v>1997</v>
      </c>
      <c r="AE39">
        <f t="shared" si="8"/>
        <v>0</v>
      </c>
      <c r="AG39" s="4">
        <v>1997</v>
      </c>
      <c r="AM39">
        <f t="shared" si="9"/>
        <v>0</v>
      </c>
      <c r="AO39" s="4">
        <v>1997</v>
      </c>
    </row>
    <row r="40" spans="1:41" ht="12.75">
      <c r="A40" s="4">
        <v>1998</v>
      </c>
      <c r="G40">
        <f t="shared" si="5"/>
        <v>0</v>
      </c>
      <c r="I40" s="4">
        <v>1998</v>
      </c>
      <c r="N40">
        <v>2</v>
      </c>
      <c r="O40">
        <f t="shared" si="6"/>
        <v>2</v>
      </c>
      <c r="Q40" s="4">
        <v>1998</v>
      </c>
      <c r="W40">
        <f t="shared" si="7"/>
        <v>0</v>
      </c>
      <c r="Y40" s="4">
        <v>1998</v>
      </c>
      <c r="AE40">
        <f t="shared" si="8"/>
        <v>0</v>
      </c>
      <c r="AG40" s="4">
        <v>1998</v>
      </c>
      <c r="AM40">
        <f t="shared" si="9"/>
        <v>0</v>
      </c>
      <c r="AO40" s="4">
        <v>1998</v>
      </c>
    </row>
    <row r="41" spans="1:41" ht="12.75">
      <c r="A41" s="4">
        <v>1999</v>
      </c>
      <c r="G41">
        <f t="shared" si="5"/>
        <v>0</v>
      </c>
      <c r="I41" s="4">
        <v>1999</v>
      </c>
      <c r="N41">
        <v>6</v>
      </c>
      <c r="O41">
        <f t="shared" si="6"/>
        <v>6</v>
      </c>
      <c r="Q41" s="4">
        <v>1999</v>
      </c>
      <c r="W41">
        <f t="shared" si="7"/>
        <v>0</v>
      </c>
      <c r="Y41" s="4">
        <v>1999</v>
      </c>
      <c r="AE41">
        <f t="shared" si="8"/>
        <v>0</v>
      </c>
      <c r="AG41" s="4">
        <v>1999</v>
      </c>
      <c r="AM41">
        <f t="shared" si="9"/>
        <v>0</v>
      </c>
      <c r="AO41" s="4">
        <v>1999</v>
      </c>
    </row>
    <row r="42" spans="1:46" ht="12.75">
      <c r="A42" s="4" t="s">
        <v>25</v>
      </c>
      <c r="B42" s="2">
        <f>SUM(B25:B41)</f>
        <v>0</v>
      </c>
      <c r="C42" s="2">
        <f>SUM(C25:C41)</f>
        <v>0</v>
      </c>
      <c r="D42" s="2">
        <f>SUM(D25:D41)</f>
        <v>0</v>
      </c>
      <c r="E42" s="2">
        <f>SUM(E25:E41)</f>
        <v>0</v>
      </c>
      <c r="F42" s="2">
        <f>SUM(F25:F41)</f>
        <v>14</v>
      </c>
      <c r="G42">
        <f>SUM(B42:F42)</f>
        <v>14</v>
      </c>
      <c r="I42" s="4" t="s">
        <v>25</v>
      </c>
      <c r="J42" s="2">
        <f>SUM(J25:J41)</f>
        <v>0</v>
      </c>
      <c r="K42" s="2">
        <f>SUM(K25:K41)</f>
        <v>0</v>
      </c>
      <c r="L42" s="2">
        <f>SUM(L25:L41)</f>
        <v>0</v>
      </c>
      <c r="M42" s="2">
        <f>SUM(M25:M41)</f>
        <v>0</v>
      </c>
      <c r="N42" s="2">
        <f>SUM(N25:N41)</f>
        <v>31</v>
      </c>
      <c r="O42">
        <f>SUM(J42:N42)</f>
        <v>31</v>
      </c>
      <c r="Q42" s="4" t="s">
        <v>25</v>
      </c>
      <c r="R42" s="2">
        <f>SUM(R25:R41)</f>
        <v>0</v>
      </c>
      <c r="S42" s="2">
        <f>SUM(S25:S41)</f>
        <v>0</v>
      </c>
      <c r="T42" s="2">
        <f>SUM(T25:T41)</f>
        <v>0</v>
      </c>
      <c r="U42" s="2">
        <f>SUM(U25:U41)</f>
        <v>0</v>
      </c>
      <c r="V42" s="2">
        <f>SUM(V25:V41)</f>
        <v>0</v>
      </c>
      <c r="W42">
        <f>SUM(R42:V42)</f>
        <v>0</v>
      </c>
      <c r="Y42" s="4" t="s">
        <v>25</v>
      </c>
      <c r="Z42" s="2">
        <f>SUM(Z25:Z41)</f>
        <v>0</v>
      </c>
      <c r="AA42" s="2">
        <f>SUM(AA25:AA41)</f>
        <v>0</v>
      </c>
      <c r="AB42" s="2">
        <f>SUM(AB25:AB41)</f>
        <v>0</v>
      </c>
      <c r="AC42" s="2">
        <f>SUM(AC25:AC41)</f>
        <v>0</v>
      </c>
      <c r="AD42" s="2">
        <f>SUM(AD25:AD41)</f>
        <v>0</v>
      </c>
      <c r="AE42">
        <f>SUM(Z42:AD42)</f>
        <v>0</v>
      </c>
      <c r="AG42" s="4" t="s">
        <v>25</v>
      </c>
      <c r="AH42" s="2">
        <f>SUM(AH25:AH41)</f>
        <v>0</v>
      </c>
      <c r="AI42" s="2">
        <f>SUM(AI25:AI41)</f>
        <v>0</v>
      </c>
      <c r="AJ42" s="2">
        <f>SUM(AJ25:AJ41)</f>
        <v>0</v>
      </c>
      <c r="AK42" s="2">
        <f>SUM(AK25:AK41)</f>
        <v>0</v>
      </c>
      <c r="AL42" s="2">
        <f>SUM(AL25:AL41)</f>
        <v>0</v>
      </c>
      <c r="AM42">
        <f>SUM(AH42:AL42)</f>
        <v>0</v>
      </c>
      <c r="AO42" s="4" t="s">
        <v>25</v>
      </c>
      <c r="AP42" s="2"/>
      <c r="AQ42" s="2"/>
      <c r="AR42" s="2"/>
      <c r="AS42" s="2"/>
      <c r="AT42" s="2"/>
    </row>
    <row r="43" spans="9:41" ht="12.75">
      <c r="I43" s="4"/>
      <c r="Q43" s="4"/>
      <c r="Y43" s="4"/>
      <c r="AG43" s="4"/>
      <c r="AO43" s="4"/>
    </row>
    <row r="44" spans="1:41" ht="12.75">
      <c r="A44" s="4" t="s">
        <v>23</v>
      </c>
      <c r="I44" s="4" t="s">
        <v>24</v>
      </c>
      <c r="Q44" s="4" t="s">
        <v>40</v>
      </c>
      <c r="Y44" s="4" t="s">
        <v>41</v>
      </c>
      <c r="AG44" s="4" t="s">
        <v>38</v>
      </c>
      <c r="AO44" s="4" t="s">
        <v>39</v>
      </c>
    </row>
    <row r="45" spans="1:47" ht="12.75">
      <c r="A45" s="4" t="s">
        <v>14</v>
      </c>
      <c r="B45" s="12" t="s">
        <v>12</v>
      </c>
      <c r="C45" s="12" t="s">
        <v>17</v>
      </c>
      <c r="D45" s="12" t="s">
        <v>18</v>
      </c>
      <c r="E45" s="12" t="s">
        <v>13</v>
      </c>
      <c r="F45" s="12" t="s">
        <v>16</v>
      </c>
      <c r="G45" s="12" t="s">
        <v>25</v>
      </c>
      <c r="I45" s="4" t="s">
        <v>14</v>
      </c>
      <c r="J45" s="12" t="s">
        <v>12</v>
      </c>
      <c r="K45" s="12" t="s">
        <v>17</v>
      </c>
      <c r="L45" s="12" t="s">
        <v>18</v>
      </c>
      <c r="M45" s="12" t="s">
        <v>13</v>
      </c>
      <c r="N45" s="12" t="s">
        <v>16</v>
      </c>
      <c r="O45" s="12" t="s">
        <v>25</v>
      </c>
      <c r="Q45" s="4" t="s">
        <v>14</v>
      </c>
      <c r="R45" s="12" t="s">
        <v>12</v>
      </c>
      <c r="S45" s="12" t="s">
        <v>17</v>
      </c>
      <c r="T45" s="12" t="s">
        <v>18</v>
      </c>
      <c r="U45" s="12" t="s">
        <v>13</v>
      </c>
      <c r="V45" s="12" t="s">
        <v>16</v>
      </c>
      <c r="W45" s="12" t="s">
        <v>25</v>
      </c>
      <c r="Y45" s="4" t="s">
        <v>14</v>
      </c>
      <c r="Z45" s="12" t="s">
        <v>12</v>
      </c>
      <c r="AA45" s="12" t="s">
        <v>17</v>
      </c>
      <c r="AB45" s="12" t="s">
        <v>18</v>
      </c>
      <c r="AC45" s="12" t="s">
        <v>13</v>
      </c>
      <c r="AD45" s="12" t="s">
        <v>16</v>
      </c>
      <c r="AE45" s="12" t="s">
        <v>25</v>
      </c>
      <c r="AG45" s="4" t="s">
        <v>14</v>
      </c>
      <c r="AH45" s="12" t="s">
        <v>12</v>
      </c>
      <c r="AI45" s="12" t="s">
        <v>17</v>
      </c>
      <c r="AJ45" s="12" t="s">
        <v>18</v>
      </c>
      <c r="AK45" s="12" t="s">
        <v>13</v>
      </c>
      <c r="AL45" s="12" t="s">
        <v>16</v>
      </c>
      <c r="AM45" s="12" t="s">
        <v>25</v>
      </c>
      <c r="AO45" s="4" t="s">
        <v>14</v>
      </c>
      <c r="AP45" s="12" t="s">
        <v>12</v>
      </c>
      <c r="AQ45" s="12" t="s">
        <v>17</v>
      </c>
      <c r="AR45" s="12" t="s">
        <v>18</v>
      </c>
      <c r="AS45" s="12" t="s">
        <v>13</v>
      </c>
      <c r="AT45" s="12" t="s">
        <v>16</v>
      </c>
      <c r="AU45" s="12" t="s">
        <v>25</v>
      </c>
    </row>
    <row r="46" spans="1:41" ht="12.75">
      <c r="A46" s="4">
        <v>1983</v>
      </c>
      <c r="F46">
        <v>241</v>
      </c>
      <c r="G46">
        <f>SUM(B46:F46)</f>
        <v>241</v>
      </c>
      <c r="I46" s="4">
        <v>1983</v>
      </c>
      <c r="N46">
        <v>489</v>
      </c>
      <c r="O46">
        <f>SUM(J46:N46)</f>
        <v>489</v>
      </c>
      <c r="Q46" s="4">
        <v>1983</v>
      </c>
      <c r="W46">
        <f>SUM(R46:V46)</f>
        <v>0</v>
      </c>
      <c r="Y46" s="4">
        <v>1983</v>
      </c>
      <c r="AE46">
        <f aca="true" t="shared" si="10" ref="AE46:AE61">SUM(Z46:AD46)</f>
        <v>0</v>
      </c>
      <c r="AG46" s="4">
        <v>1983</v>
      </c>
      <c r="AM46">
        <f>SUM(AH46:AL46)</f>
        <v>0</v>
      </c>
      <c r="AO46" s="4">
        <v>1983</v>
      </c>
    </row>
    <row r="47" spans="1:41" ht="12.75">
      <c r="A47" s="4">
        <v>1984</v>
      </c>
      <c r="F47">
        <v>263</v>
      </c>
      <c r="G47">
        <f aca="true" t="shared" si="11" ref="G47:G62">SUM(B47:F47)</f>
        <v>263</v>
      </c>
      <c r="I47" s="4">
        <v>1984</v>
      </c>
      <c r="N47">
        <v>541</v>
      </c>
      <c r="O47">
        <f aca="true" t="shared" si="12" ref="O47:O62">SUM(J47:N47)</f>
        <v>541</v>
      </c>
      <c r="Q47" s="4">
        <v>1984</v>
      </c>
      <c r="V47">
        <v>1</v>
      </c>
      <c r="W47">
        <f aca="true" t="shared" si="13" ref="W47:W62">SUM(R47:V47)</f>
        <v>1</v>
      </c>
      <c r="Y47" s="4">
        <v>1984</v>
      </c>
      <c r="AE47">
        <f t="shared" si="10"/>
        <v>0</v>
      </c>
      <c r="AG47" s="4">
        <v>1984</v>
      </c>
      <c r="AM47">
        <f aca="true" t="shared" si="14" ref="AM47:AM62">SUM(AH47:AL47)</f>
        <v>0</v>
      </c>
      <c r="AO47" s="4">
        <v>1984</v>
      </c>
    </row>
    <row r="48" spans="1:41" ht="12.75">
      <c r="A48" s="4">
        <v>1985</v>
      </c>
      <c r="F48">
        <v>172</v>
      </c>
      <c r="G48">
        <f t="shared" si="11"/>
        <v>172</v>
      </c>
      <c r="I48" s="4">
        <v>1985</v>
      </c>
      <c r="N48">
        <v>407</v>
      </c>
      <c r="O48">
        <f t="shared" si="12"/>
        <v>407</v>
      </c>
      <c r="Q48" s="4">
        <v>1985</v>
      </c>
      <c r="V48">
        <v>1</v>
      </c>
      <c r="W48">
        <f t="shared" si="13"/>
        <v>1</v>
      </c>
      <c r="Y48" s="4">
        <v>1985</v>
      </c>
      <c r="AE48">
        <f t="shared" si="10"/>
        <v>0</v>
      </c>
      <c r="AG48" s="4">
        <v>1985</v>
      </c>
      <c r="AM48">
        <f t="shared" si="14"/>
        <v>0</v>
      </c>
      <c r="AO48" s="4">
        <v>1985</v>
      </c>
    </row>
    <row r="49" spans="1:41" ht="12.75">
      <c r="A49" s="4">
        <v>1986</v>
      </c>
      <c r="F49">
        <v>225</v>
      </c>
      <c r="G49">
        <f t="shared" si="11"/>
        <v>225</v>
      </c>
      <c r="I49" s="4">
        <v>1986</v>
      </c>
      <c r="N49">
        <v>519</v>
      </c>
      <c r="O49">
        <f t="shared" si="12"/>
        <v>519</v>
      </c>
      <c r="Q49" s="4">
        <v>1986</v>
      </c>
      <c r="W49">
        <f t="shared" si="13"/>
        <v>0</v>
      </c>
      <c r="Y49" s="4">
        <v>1986</v>
      </c>
      <c r="AE49">
        <f t="shared" si="10"/>
        <v>0</v>
      </c>
      <c r="AG49" s="4">
        <v>1986</v>
      </c>
      <c r="AM49">
        <f t="shared" si="14"/>
        <v>0</v>
      </c>
      <c r="AO49" s="4">
        <v>1986</v>
      </c>
    </row>
    <row r="50" spans="1:41" ht="12.75">
      <c r="A50" s="4">
        <v>1987</v>
      </c>
      <c r="F50">
        <v>208</v>
      </c>
      <c r="G50">
        <f t="shared" si="11"/>
        <v>208</v>
      </c>
      <c r="I50" s="4">
        <v>1987</v>
      </c>
      <c r="N50">
        <v>512</v>
      </c>
      <c r="O50">
        <f t="shared" si="12"/>
        <v>512</v>
      </c>
      <c r="Q50" s="4">
        <v>1987</v>
      </c>
      <c r="W50">
        <f t="shared" si="13"/>
        <v>0</v>
      </c>
      <c r="Y50" s="4">
        <v>1987</v>
      </c>
      <c r="AE50">
        <f t="shared" si="10"/>
        <v>0</v>
      </c>
      <c r="AG50" s="4">
        <v>1987</v>
      </c>
      <c r="AM50">
        <f t="shared" si="14"/>
        <v>0</v>
      </c>
      <c r="AO50" s="4">
        <v>1987</v>
      </c>
    </row>
    <row r="51" spans="1:41" ht="12.75">
      <c r="A51" s="4">
        <v>1988</v>
      </c>
      <c r="F51">
        <v>252</v>
      </c>
      <c r="G51">
        <f t="shared" si="11"/>
        <v>252</v>
      </c>
      <c r="I51" s="4">
        <v>1988</v>
      </c>
      <c r="N51">
        <v>684</v>
      </c>
      <c r="O51">
        <f t="shared" si="12"/>
        <v>684</v>
      </c>
      <c r="Q51" s="4">
        <v>1988</v>
      </c>
      <c r="W51">
        <f t="shared" si="13"/>
        <v>0</v>
      </c>
      <c r="Y51" s="4">
        <v>1988</v>
      </c>
      <c r="AE51">
        <f t="shared" si="10"/>
        <v>0</v>
      </c>
      <c r="AG51" s="4">
        <v>1988</v>
      </c>
      <c r="AM51">
        <f t="shared" si="14"/>
        <v>0</v>
      </c>
      <c r="AO51" s="4">
        <v>1988</v>
      </c>
    </row>
    <row r="52" spans="1:41" ht="12.75">
      <c r="A52" s="4">
        <v>1989</v>
      </c>
      <c r="F52">
        <v>367</v>
      </c>
      <c r="G52">
        <f t="shared" si="11"/>
        <v>367</v>
      </c>
      <c r="I52" s="4">
        <v>1989</v>
      </c>
      <c r="N52">
        <v>891</v>
      </c>
      <c r="O52">
        <f t="shared" si="12"/>
        <v>891</v>
      </c>
      <c r="Q52" s="4">
        <v>1989</v>
      </c>
      <c r="V52">
        <v>1</v>
      </c>
      <c r="W52">
        <f t="shared" si="13"/>
        <v>1</v>
      </c>
      <c r="Y52" s="4">
        <v>1989</v>
      </c>
      <c r="AE52">
        <f t="shared" si="10"/>
        <v>0</v>
      </c>
      <c r="AG52" s="4">
        <v>1989</v>
      </c>
      <c r="AM52">
        <f t="shared" si="14"/>
        <v>0</v>
      </c>
      <c r="AO52" s="4">
        <v>1989</v>
      </c>
    </row>
    <row r="53" spans="1:41" ht="12.75">
      <c r="A53" s="4">
        <v>1990</v>
      </c>
      <c r="F53">
        <v>367</v>
      </c>
      <c r="G53">
        <f t="shared" si="11"/>
        <v>367</v>
      </c>
      <c r="I53" s="4">
        <v>1990</v>
      </c>
      <c r="N53" s="2">
        <v>1168</v>
      </c>
      <c r="O53">
        <f t="shared" si="12"/>
        <v>1168</v>
      </c>
      <c r="Q53" s="4">
        <v>1990</v>
      </c>
      <c r="W53">
        <f t="shared" si="13"/>
        <v>0</v>
      </c>
      <c r="Y53" s="4">
        <v>1990</v>
      </c>
      <c r="AE53">
        <f t="shared" si="10"/>
        <v>0</v>
      </c>
      <c r="AG53" s="4">
        <v>1990</v>
      </c>
      <c r="AM53">
        <f t="shared" si="14"/>
        <v>0</v>
      </c>
      <c r="AO53" s="4">
        <v>1990</v>
      </c>
    </row>
    <row r="54" spans="1:41" ht="12.75">
      <c r="A54" s="4">
        <v>1991</v>
      </c>
      <c r="F54">
        <v>362</v>
      </c>
      <c r="G54">
        <f t="shared" si="11"/>
        <v>362</v>
      </c>
      <c r="I54" s="4">
        <v>1991</v>
      </c>
      <c r="N54" s="2">
        <v>1345</v>
      </c>
      <c r="O54">
        <f t="shared" si="12"/>
        <v>1345</v>
      </c>
      <c r="Q54" s="4">
        <v>1991</v>
      </c>
      <c r="W54">
        <f t="shared" si="13"/>
        <v>0</v>
      </c>
      <c r="Y54" s="4">
        <v>1991</v>
      </c>
      <c r="AE54">
        <f t="shared" si="10"/>
        <v>0</v>
      </c>
      <c r="AG54" s="4">
        <v>1991</v>
      </c>
      <c r="AM54">
        <f t="shared" si="14"/>
        <v>0</v>
      </c>
      <c r="AO54" s="4">
        <v>1991</v>
      </c>
    </row>
    <row r="55" spans="1:41" ht="12.75">
      <c r="A55" s="4">
        <v>1992</v>
      </c>
      <c r="F55">
        <v>438</v>
      </c>
      <c r="G55">
        <f t="shared" si="11"/>
        <v>438</v>
      </c>
      <c r="I55" s="4">
        <v>1992</v>
      </c>
      <c r="N55" s="2">
        <v>1417</v>
      </c>
      <c r="O55">
        <f t="shared" si="12"/>
        <v>1417</v>
      </c>
      <c r="Q55" s="4">
        <v>1992</v>
      </c>
      <c r="W55">
        <f t="shared" si="13"/>
        <v>0</v>
      </c>
      <c r="Y55" s="4">
        <v>1992</v>
      </c>
      <c r="AE55">
        <f t="shared" si="10"/>
        <v>0</v>
      </c>
      <c r="AG55" s="4">
        <v>1992</v>
      </c>
      <c r="AM55">
        <f t="shared" si="14"/>
        <v>0</v>
      </c>
      <c r="AO55" s="4">
        <v>1992</v>
      </c>
    </row>
    <row r="56" spans="1:41" ht="12.75">
      <c r="A56" s="4">
        <v>1993</v>
      </c>
      <c r="F56">
        <v>365</v>
      </c>
      <c r="G56">
        <f t="shared" si="11"/>
        <v>365</v>
      </c>
      <c r="I56" s="4">
        <v>1993</v>
      </c>
      <c r="N56" s="2">
        <v>1305</v>
      </c>
      <c r="O56">
        <f t="shared" si="12"/>
        <v>1305</v>
      </c>
      <c r="Q56" s="4">
        <v>1993</v>
      </c>
      <c r="W56">
        <f t="shared" si="13"/>
        <v>0</v>
      </c>
      <c r="Y56" s="4">
        <v>1993</v>
      </c>
      <c r="AE56">
        <f t="shared" si="10"/>
        <v>0</v>
      </c>
      <c r="AG56" s="4">
        <v>1993</v>
      </c>
      <c r="AM56">
        <f t="shared" si="14"/>
        <v>0</v>
      </c>
      <c r="AO56" s="4">
        <v>1993</v>
      </c>
    </row>
    <row r="57" spans="1:41" ht="12.75">
      <c r="A57" s="4">
        <v>1994</v>
      </c>
      <c r="F57">
        <v>411</v>
      </c>
      <c r="G57">
        <f t="shared" si="11"/>
        <v>411</v>
      </c>
      <c r="I57" s="4">
        <v>1994</v>
      </c>
      <c r="N57" s="2">
        <v>1462</v>
      </c>
      <c r="O57">
        <f t="shared" si="12"/>
        <v>1462</v>
      </c>
      <c r="Q57" s="4">
        <v>1994</v>
      </c>
      <c r="W57">
        <f t="shared" si="13"/>
        <v>0</v>
      </c>
      <c r="Y57" s="4">
        <v>1994</v>
      </c>
      <c r="AE57">
        <f t="shared" si="10"/>
        <v>0</v>
      </c>
      <c r="AG57" s="4">
        <v>1994</v>
      </c>
      <c r="AM57">
        <f t="shared" si="14"/>
        <v>0</v>
      </c>
      <c r="AO57" s="4">
        <v>1994</v>
      </c>
    </row>
    <row r="58" spans="1:41" ht="12.75">
      <c r="A58" s="4">
        <v>1995</v>
      </c>
      <c r="F58">
        <v>463</v>
      </c>
      <c r="G58">
        <f t="shared" si="11"/>
        <v>463</v>
      </c>
      <c r="I58" s="4">
        <v>1995</v>
      </c>
      <c r="N58" s="2">
        <v>1591</v>
      </c>
      <c r="O58">
        <f t="shared" si="12"/>
        <v>1591</v>
      </c>
      <c r="Q58" s="4">
        <v>1995</v>
      </c>
      <c r="W58">
        <f t="shared" si="13"/>
        <v>0</v>
      </c>
      <c r="Y58" s="4">
        <v>1995</v>
      </c>
      <c r="AE58">
        <f t="shared" si="10"/>
        <v>0</v>
      </c>
      <c r="AG58" s="4">
        <v>1995</v>
      </c>
      <c r="AM58">
        <f t="shared" si="14"/>
        <v>0</v>
      </c>
      <c r="AO58" s="4">
        <v>1995</v>
      </c>
    </row>
    <row r="59" spans="1:41" ht="12.75">
      <c r="A59" s="4">
        <v>1996</v>
      </c>
      <c r="F59">
        <v>445</v>
      </c>
      <c r="G59">
        <f t="shared" si="11"/>
        <v>445</v>
      </c>
      <c r="I59" s="4">
        <v>1996</v>
      </c>
      <c r="N59" s="2">
        <v>1407</v>
      </c>
      <c r="O59">
        <f t="shared" si="12"/>
        <v>1407</v>
      </c>
      <c r="Q59" s="4">
        <v>1996</v>
      </c>
      <c r="W59">
        <f t="shared" si="13"/>
        <v>0</v>
      </c>
      <c r="Y59" s="4">
        <v>1996</v>
      </c>
      <c r="AD59">
        <v>1</v>
      </c>
      <c r="AE59">
        <f t="shared" si="10"/>
        <v>1</v>
      </c>
      <c r="AG59" s="4">
        <v>1996</v>
      </c>
      <c r="AM59">
        <f t="shared" si="14"/>
        <v>0</v>
      </c>
      <c r="AO59" s="4">
        <v>1996</v>
      </c>
    </row>
    <row r="60" spans="1:41" ht="12.75">
      <c r="A60" s="4">
        <v>1997</v>
      </c>
      <c r="F60">
        <v>111</v>
      </c>
      <c r="G60">
        <f t="shared" si="11"/>
        <v>111</v>
      </c>
      <c r="I60" s="4">
        <v>1997</v>
      </c>
      <c r="N60">
        <v>374</v>
      </c>
      <c r="O60">
        <f t="shared" si="12"/>
        <v>374</v>
      </c>
      <c r="Q60" s="4">
        <v>1997</v>
      </c>
      <c r="V60">
        <v>1</v>
      </c>
      <c r="W60">
        <f t="shared" si="13"/>
        <v>1</v>
      </c>
      <c r="Y60" s="4">
        <v>1997</v>
      </c>
      <c r="AE60">
        <f t="shared" si="10"/>
        <v>0</v>
      </c>
      <c r="AG60" s="4">
        <v>1997</v>
      </c>
      <c r="AM60">
        <f t="shared" si="14"/>
        <v>0</v>
      </c>
      <c r="AO60" s="4">
        <v>1997</v>
      </c>
    </row>
    <row r="61" spans="1:41" ht="12.75">
      <c r="A61" s="4">
        <v>1998</v>
      </c>
      <c r="F61">
        <v>7</v>
      </c>
      <c r="G61">
        <f t="shared" si="11"/>
        <v>7</v>
      </c>
      <c r="I61" s="4">
        <v>1998</v>
      </c>
      <c r="N61">
        <v>20</v>
      </c>
      <c r="O61">
        <f t="shared" si="12"/>
        <v>20</v>
      </c>
      <c r="Q61" s="4">
        <v>1998</v>
      </c>
      <c r="W61">
        <f t="shared" si="13"/>
        <v>0</v>
      </c>
      <c r="Y61" s="4">
        <v>1998</v>
      </c>
      <c r="AE61">
        <f t="shared" si="10"/>
        <v>0</v>
      </c>
      <c r="AG61" s="4">
        <v>1998</v>
      </c>
      <c r="AM61">
        <f t="shared" si="14"/>
        <v>0</v>
      </c>
      <c r="AO61" s="4">
        <v>1998</v>
      </c>
    </row>
    <row r="62" spans="1:41" ht="12.75">
      <c r="A62" s="4">
        <v>1999</v>
      </c>
      <c r="G62">
        <f t="shared" si="11"/>
        <v>0</v>
      </c>
      <c r="I62" s="4">
        <v>1999</v>
      </c>
      <c r="N62">
        <v>12</v>
      </c>
      <c r="O62">
        <f t="shared" si="12"/>
        <v>12</v>
      </c>
      <c r="Q62" s="4">
        <v>1999</v>
      </c>
      <c r="W62">
        <f t="shared" si="13"/>
        <v>0</v>
      </c>
      <c r="Y62" s="4">
        <v>1999</v>
      </c>
      <c r="AE62">
        <f>SUM(Z62:AD62)</f>
        <v>0</v>
      </c>
      <c r="AG62" s="4">
        <v>1999</v>
      </c>
      <c r="AM62">
        <f t="shared" si="14"/>
        <v>0</v>
      </c>
      <c r="AO62" s="4">
        <v>1999</v>
      </c>
    </row>
    <row r="63" spans="1:46" ht="12.75">
      <c r="A63" s="4" t="s">
        <v>25</v>
      </c>
      <c r="B63" s="2">
        <f>SUM(B46:B62)</f>
        <v>0</v>
      </c>
      <c r="C63" s="2">
        <f>SUM(C46:C62)</f>
        <v>0</v>
      </c>
      <c r="D63" s="2">
        <f>SUM(D46:D62)</f>
        <v>0</v>
      </c>
      <c r="E63" s="2">
        <f>SUM(E46:E62)</f>
        <v>0</v>
      </c>
      <c r="F63" s="2">
        <f>SUM(F46:F62)</f>
        <v>4697</v>
      </c>
      <c r="G63">
        <f>SUM(B63:F63)</f>
        <v>4697</v>
      </c>
      <c r="I63" s="4" t="s">
        <v>25</v>
      </c>
      <c r="J63" s="2">
        <f>SUM(J46:J62)</f>
        <v>0</v>
      </c>
      <c r="K63" s="2">
        <f>SUM(K46:K62)</f>
        <v>0</v>
      </c>
      <c r="L63" s="2">
        <f>SUM(L46:L62)</f>
        <v>0</v>
      </c>
      <c r="M63" s="2">
        <f>SUM(M46:M62)</f>
        <v>0</v>
      </c>
      <c r="N63" s="2">
        <f>SUM(N46:N62)</f>
        <v>14144</v>
      </c>
      <c r="O63">
        <f>SUM(J63:N63)</f>
        <v>14144</v>
      </c>
      <c r="Q63" s="4" t="s">
        <v>25</v>
      </c>
      <c r="W63">
        <f>SUM(R63:V63)</f>
        <v>0</v>
      </c>
      <c r="Y63" s="4" t="s">
        <v>25</v>
      </c>
      <c r="Z63" s="2">
        <f>SUM(Z46:Z62)</f>
        <v>0</v>
      </c>
      <c r="AA63" s="2">
        <f>SUM(AA46:AA62)</f>
        <v>0</v>
      </c>
      <c r="AB63" s="2">
        <f>SUM(AB46:AB62)</f>
        <v>0</v>
      </c>
      <c r="AC63" s="2">
        <f>SUM(AC46:AC62)</f>
        <v>0</v>
      </c>
      <c r="AD63" s="2">
        <f>SUM(AD46:AD62)</f>
        <v>1</v>
      </c>
      <c r="AE63">
        <f>SUM(Z63:AD63)</f>
        <v>1</v>
      </c>
      <c r="AG63" s="4" t="s">
        <v>25</v>
      </c>
      <c r="AH63" s="2">
        <f>SUM(AH46:AH62)</f>
        <v>0</v>
      </c>
      <c r="AI63" s="2">
        <f>SUM(AI46:AI62)</f>
        <v>0</v>
      </c>
      <c r="AJ63" s="2">
        <f>SUM(AJ46:AJ62)</f>
        <v>0</v>
      </c>
      <c r="AK63" s="2">
        <f>SUM(AK46:AK62)</f>
        <v>0</v>
      </c>
      <c r="AL63" s="2">
        <f>SUM(AL46:AL62)</f>
        <v>0</v>
      </c>
      <c r="AM63">
        <f>SUM(AH63:AL63)</f>
        <v>0</v>
      </c>
      <c r="AO63" s="4" t="s">
        <v>25</v>
      </c>
      <c r="AP63" s="2"/>
      <c r="AQ63" s="2"/>
      <c r="AR63" s="2"/>
      <c r="AS63" s="2"/>
      <c r="AT63" s="2"/>
    </row>
    <row r="64" spans="9:41" ht="12.75">
      <c r="I64" s="4"/>
      <c r="Q64" s="4"/>
      <c r="Y64" s="4"/>
      <c r="AG64" s="4"/>
      <c r="AO64" s="4"/>
    </row>
    <row r="65" spans="1:41" ht="12.75">
      <c r="A65" s="4" t="s">
        <v>23</v>
      </c>
      <c r="I65" s="4" t="s">
        <v>24</v>
      </c>
      <c r="Q65" s="4" t="s">
        <v>40</v>
      </c>
      <c r="Y65" s="4" t="s">
        <v>41</v>
      </c>
      <c r="AG65" s="4" t="s">
        <v>38</v>
      </c>
      <c r="AO65" s="4" t="s">
        <v>39</v>
      </c>
    </row>
    <row r="66" spans="1:47" ht="12.75">
      <c r="A66" s="4" t="s">
        <v>21</v>
      </c>
      <c r="B66" s="12" t="s">
        <v>12</v>
      </c>
      <c r="C66" s="12" t="s">
        <v>17</v>
      </c>
      <c r="D66" s="12" t="s">
        <v>18</v>
      </c>
      <c r="E66" s="12" t="s">
        <v>13</v>
      </c>
      <c r="F66" s="12" t="s">
        <v>16</v>
      </c>
      <c r="G66" s="12" t="s">
        <v>25</v>
      </c>
      <c r="I66" s="4" t="s">
        <v>21</v>
      </c>
      <c r="J66" s="12" t="s">
        <v>12</v>
      </c>
      <c r="K66" s="12" t="s">
        <v>17</v>
      </c>
      <c r="L66" s="12" t="s">
        <v>18</v>
      </c>
      <c r="M66" s="12" t="s">
        <v>13</v>
      </c>
      <c r="N66" s="12" t="s">
        <v>16</v>
      </c>
      <c r="O66" s="12" t="s">
        <v>25</v>
      </c>
      <c r="Q66" s="4" t="s">
        <v>21</v>
      </c>
      <c r="R66" s="12" t="s">
        <v>12</v>
      </c>
      <c r="S66" s="12" t="s">
        <v>17</v>
      </c>
      <c r="T66" s="12" t="s">
        <v>18</v>
      </c>
      <c r="U66" s="12" t="s">
        <v>13</v>
      </c>
      <c r="V66" s="12" t="s">
        <v>16</v>
      </c>
      <c r="W66" s="12" t="s">
        <v>25</v>
      </c>
      <c r="Y66" s="4" t="s">
        <v>21</v>
      </c>
      <c r="Z66" s="12" t="s">
        <v>12</v>
      </c>
      <c r="AA66" s="12" t="s">
        <v>17</v>
      </c>
      <c r="AB66" s="12" t="s">
        <v>18</v>
      </c>
      <c r="AC66" s="12" t="s">
        <v>13</v>
      </c>
      <c r="AD66" s="12" t="s">
        <v>16</v>
      </c>
      <c r="AE66" s="12" t="s">
        <v>25</v>
      </c>
      <c r="AG66" s="4" t="s">
        <v>21</v>
      </c>
      <c r="AH66" s="12" t="s">
        <v>12</v>
      </c>
      <c r="AI66" s="12" t="s">
        <v>17</v>
      </c>
      <c r="AJ66" s="12" t="s">
        <v>18</v>
      </c>
      <c r="AK66" s="12" t="s">
        <v>13</v>
      </c>
      <c r="AL66" s="12" t="s">
        <v>16</v>
      </c>
      <c r="AM66" s="12" t="s">
        <v>25</v>
      </c>
      <c r="AO66" s="4" t="s">
        <v>21</v>
      </c>
      <c r="AP66" s="12" t="s">
        <v>12</v>
      </c>
      <c r="AQ66" s="12" t="s">
        <v>17</v>
      </c>
      <c r="AR66" s="12" t="s">
        <v>18</v>
      </c>
      <c r="AS66" s="12" t="s">
        <v>13</v>
      </c>
      <c r="AT66" s="12" t="s">
        <v>16</v>
      </c>
      <c r="AU66" s="12" t="s">
        <v>25</v>
      </c>
    </row>
    <row r="67" spans="1:47" ht="12.75">
      <c r="A67" s="4">
        <v>1983</v>
      </c>
      <c r="B67">
        <f aca="true" t="shared" si="15" ref="B67:G67">B46+B25</f>
        <v>0</v>
      </c>
      <c r="C67">
        <f t="shared" si="15"/>
        <v>0</v>
      </c>
      <c r="D67">
        <f t="shared" si="15"/>
        <v>0</v>
      </c>
      <c r="E67">
        <f t="shared" si="15"/>
        <v>0</v>
      </c>
      <c r="F67">
        <f t="shared" si="15"/>
        <v>241</v>
      </c>
      <c r="G67">
        <f t="shared" si="15"/>
        <v>241</v>
      </c>
      <c r="I67" s="4">
        <v>1983</v>
      </c>
      <c r="J67">
        <f aca="true" t="shared" si="16" ref="J67:O67">J46+J25</f>
        <v>0</v>
      </c>
      <c r="K67">
        <f t="shared" si="16"/>
        <v>0</v>
      </c>
      <c r="L67">
        <f t="shared" si="16"/>
        <v>0</v>
      </c>
      <c r="M67">
        <f t="shared" si="16"/>
        <v>0</v>
      </c>
      <c r="N67">
        <f t="shared" si="16"/>
        <v>490</v>
      </c>
      <c r="O67">
        <f t="shared" si="16"/>
        <v>490</v>
      </c>
      <c r="Q67" s="4">
        <v>1983</v>
      </c>
      <c r="R67">
        <f aca="true" t="shared" si="17" ref="R67:W67">R46+R25</f>
        <v>0</v>
      </c>
      <c r="S67">
        <f t="shared" si="17"/>
        <v>0</v>
      </c>
      <c r="T67">
        <f t="shared" si="17"/>
        <v>0</v>
      </c>
      <c r="U67">
        <f t="shared" si="17"/>
        <v>0</v>
      </c>
      <c r="V67">
        <f t="shared" si="17"/>
        <v>0</v>
      </c>
      <c r="W67">
        <f t="shared" si="17"/>
        <v>0</v>
      </c>
      <c r="Y67" s="4">
        <v>1983</v>
      </c>
      <c r="Z67">
        <f aca="true" t="shared" si="18" ref="Z67:AE67">Z46+Z25</f>
        <v>0</v>
      </c>
      <c r="AA67">
        <f t="shared" si="18"/>
        <v>0</v>
      </c>
      <c r="AB67">
        <f t="shared" si="18"/>
        <v>0</v>
      </c>
      <c r="AC67">
        <f t="shared" si="18"/>
        <v>0</v>
      </c>
      <c r="AD67">
        <f t="shared" si="18"/>
        <v>0</v>
      </c>
      <c r="AE67">
        <f t="shared" si="18"/>
        <v>0</v>
      </c>
      <c r="AG67" s="4">
        <v>1983</v>
      </c>
      <c r="AH67">
        <f aca="true" t="shared" si="19" ref="AH67:AM67">AH46+AH25</f>
        <v>0</v>
      </c>
      <c r="AI67">
        <f t="shared" si="19"/>
        <v>0</v>
      </c>
      <c r="AJ67">
        <f t="shared" si="19"/>
        <v>0</v>
      </c>
      <c r="AK67">
        <f t="shared" si="19"/>
        <v>0</v>
      </c>
      <c r="AL67">
        <f t="shared" si="19"/>
        <v>0</v>
      </c>
      <c r="AM67">
        <f t="shared" si="19"/>
        <v>0</v>
      </c>
      <c r="AO67" s="4">
        <v>1983</v>
      </c>
      <c r="AP67">
        <f aca="true" t="shared" si="20" ref="AP67:AU67">AP46+AP25</f>
        <v>0</v>
      </c>
      <c r="AQ67">
        <f t="shared" si="20"/>
        <v>0</v>
      </c>
      <c r="AR67">
        <f t="shared" si="20"/>
        <v>0</v>
      </c>
      <c r="AS67">
        <f t="shared" si="20"/>
        <v>0</v>
      </c>
      <c r="AT67">
        <f t="shared" si="20"/>
        <v>0</v>
      </c>
      <c r="AU67">
        <f t="shared" si="20"/>
        <v>0</v>
      </c>
    </row>
    <row r="68" spans="1:47" ht="12.75">
      <c r="A68" s="4">
        <v>1984</v>
      </c>
      <c r="B68">
        <f aca="true" t="shared" si="21" ref="B68:G83">B47+B26</f>
        <v>0</v>
      </c>
      <c r="C68">
        <f t="shared" si="21"/>
        <v>0</v>
      </c>
      <c r="D68">
        <f t="shared" si="21"/>
        <v>0</v>
      </c>
      <c r="E68">
        <f t="shared" si="21"/>
        <v>0</v>
      </c>
      <c r="F68">
        <f t="shared" si="21"/>
        <v>264</v>
      </c>
      <c r="G68">
        <f t="shared" si="21"/>
        <v>264</v>
      </c>
      <c r="I68" s="4">
        <v>1984</v>
      </c>
      <c r="J68">
        <f aca="true" t="shared" si="22" ref="J68:O68">J47+J26</f>
        <v>0</v>
      </c>
      <c r="K68">
        <f t="shared" si="22"/>
        <v>0</v>
      </c>
      <c r="L68">
        <f t="shared" si="22"/>
        <v>0</v>
      </c>
      <c r="M68">
        <f t="shared" si="22"/>
        <v>0</v>
      </c>
      <c r="N68">
        <f t="shared" si="22"/>
        <v>541</v>
      </c>
      <c r="O68">
        <f t="shared" si="22"/>
        <v>541</v>
      </c>
      <c r="Q68" s="4">
        <v>1984</v>
      </c>
      <c r="R68">
        <f aca="true" t="shared" si="23" ref="R68:W68">R47+R26</f>
        <v>0</v>
      </c>
      <c r="S68">
        <f t="shared" si="23"/>
        <v>0</v>
      </c>
      <c r="T68">
        <f t="shared" si="23"/>
        <v>0</v>
      </c>
      <c r="U68">
        <f t="shared" si="23"/>
        <v>0</v>
      </c>
      <c r="V68">
        <f t="shared" si="23"/>
        <v>1</v>
      </c>
      <c r="W68">
        <f t="shared" si="23"/>
        <v>1</v>
      </c>
      <c r="Y68" s="4">
        <v>1984</v>
      </c>
      <c r="Z68">
        <f aca="true" t="shared" si="24" ref="Z68:AE68">Z47+Z26</f>
        <v>0</v>
      </c>
      <c r="AA68">
        <f t="shared" si="24"/>
        <v>0</v>
      </c>
      <c r="AB68">
        <f t="shared" si="24"/>
        <v>0</v>
      </c>
      <c r="AC68">
        <f t="shared" si="24"/>
        <v>0</v>
      </c>
      <c r="AD68">
        <f t="shared" si="24"/>
        <v>0</v>
      </c>
      <c r="AE68">
        <f t="shared" si="24"/>
        <v>0</v>
      </c>
      <c r="AG68" s="4">
        <v>1984</v>
      </c>
      <c r="AH68">
        <f aca="true" t="shared" si="25" ref="AH68:AM68">AH47+AH26</f>
        <v>0</v>
      </c>
      <c r="AI68">
        <f t="shared" si="25"/>
        <v>0</v>
      </c>
      <c r="AJ68">
        <f t="shared" si="25"/>
        <v>0</v>
      </c>
      <c r="AK68">
        <f t="shared" si="25"/>
        <v>0</v>
      </c>
      <c r="AL68">
        <f t="shared" si="25"/>
        <v>0</v>
      </c>
      <c r="AM68">
        <f t="shared" si="25"/>
        <v>0</v>
      </c>
      <c r="AO68" s="4">
        <v>1984</v>
      </c>
      <c r="AP68">
        <f aca="true" t="shared" si="26" ref="AP68:AU68">AP47+AP26</f>
        <v>0</v>
      </c>
      <c r="AQ68">
        <f t="shared" si="26"/>
        <v>0</v>
      </c>
      <c r="AR68">
        <f t="shared" si="26"/>
        <v>0</v>
      </c>
      <c r="AS68">
        <f t="shared" si="26"/>
        <v>0</v>
      </c>
      <c r="AT68">
        <f t="shared" si="26"/>
        <v>0</v>
      </c>
      <c r="AU68">
        <f t="shared" si="26"/>
        <v>0</v>
      </c>
    </row>
    <row r="69" spans="1:47" ht="12.75">
      <c r="A69" s="4">
        <v>1985</v>
      </c>
      <c r="B69">
        <f t="shared" si="21"/>
        <v>0</v>
      </c>
      <c r="C69">
        <f t="shared" si="21"/>
        <v>0</v>
      </c>
      <c r="D69">
        <f t="shared" si="21"/>
        <v>0</v>
      </c>
      <c r="E69">
        <f t="shared" si="21"/>
        <v>0</v>
      </c>
      <c r="F69">
        <f t="shared" si="21"/>
        <v>174</v>
      </c>
      <c r="G69">
        <f t="shared" si="21"/>
        <v>174</v>
      </c>
      <c r="I69" s="4">
        <v>1985</v>
      </c>
      <c r="J69">
        <f aca="true" t="shared" si="27" ref="J69:O69">J48+J27</f>
        <v>0</v>
      </c>
      <c r="K69">
        <f t="shared" si="27"/>
        <v>0</v>
      </c>
      <c r="L69">
        <f t="shared" si="27"/>
        <v>0</v>
      </c>
      <c r="M69">
        <f t="shared" si="27"/>
        <v>0</v>
      </c>
      <c r="N69">
        <f t="shared" si="27"/>
        <v>409</v>
      </c>
      <c r="O69">
        <f t="shared" si="27"/>
        <v>409</v>
      </c>
      <c r="Q69" s="4">
        <v>1985</v>
      </c>
      <c r="R69">
        <f aca="true" t="shared" si="28" ref="R69:W69">R48+R27</f>
        <v>0</v>
      </c>
      <c r="S69">
        <f t="shared" si="28"/>
        <v>0</v>
      </c>
      <c r="T69">
        <f t="shared" si="28"/>
        <v>0</v>
      </c>
      <c r="U69">
        <f t="shared" si="28"/>
        <v>0</v>
      </c>
      <c r="V69">
        <f t="shared" si="28"/>
        <v>1</v>
      </c>
      <c r="W69">
        <f t="shared" si="28"/>
        <v>1</v>
      </c>
      <c r="Y69" s="4">
        <v>1985</v>
      </c>
      <c r="Z69">
        <f aca="true" t="shared" si="29" ref="Z69:AE69">Z48+Z27</f>
        <v>0</v>
      </c>
      <c r="AA69">
        <f t="shared" si="29"/>
        <v>0</v>
      </c>
      <c r="AB69">
        <f t="shared" si="29"/>
        <v>0</v>
      </c>
      <c r="AC69">
        <f t="shared" si="29"/>
        <v>0</v>
      </c>
      <c r="AD69">
        <f t="shared" si="29"/>
        <v>0</v>
      </c>
      <c r="AE69">
        <f t="shared" si="29"/>
        <v>0</v>
      </c>
      <c r="AG69" s="4">
        <v>1985</v>
      </c>
      <c r="AH69">
        <f aca="true" t="shared" si="30" ref="AH69:AM69">AH48+AH27</f>
        <v>0</v>
      </c>
      <c r="AI69">
        <f t="shared" si="30"/>
        <v>0</v>
      </c>
      <c r="AJ69">
        <f t="shared" si="30"/>
        <v>0</v>
      </c>
      <c r="AK69">
        <f t="shared" si="30"/>
        <v>0</v>
      </c>
      <c r="AL69">
        <f t="shared" si="30"/>
        <v>0</v>
      </c>
      <c r="AM69">
        <f t="shared" si="30"/>
        <v>0</v>
      </c>
      <c r="AO69" s="4">
        <v>1985</v>
      </c>
      <c r="AP69">
        <f aca="true" t="shared" si="31" ref="AP69:AU69">AP48+AP27</f>
        <v>0</v>
      </c>
      <c r="AQ69">
        <f t="shared" si="31"/>
        <v>0</v>
      </c>
      <c r="AR69">
        <f t="shared" si="31"/>
        <v>0</v>
      </c>
      <c r="AS69">
        <f t="shared" si="31"/>
        <v>0</v>
      </c>
      <c r="AT69">
        <f t="shared" si="31"/>
        <v>0</v>
      </c>
      <c r="AU69">
        <f t="shared" si="31"/>
        <v>0</v>
      </c>
    </row>
    <row r="70" spans="1:47" ht="12.75">
      <c r="A70" s="4">
        <v>1986</v>
      </c>
      <c r="B70">
        <f t="shared" si="21"/>
        <v>0</v>
      </c>
      <c r="C70">
        <f t="shared" si="21"/>
        <v>0</v>
      </c>
      <c r="D70">
        <f t="shared" si="21"/>
        <v>0</v>
      </c>
      <c r="E70">
        <f t="shared" si="21"/>
        <v>0</v>
      </c>
      <c r="F70">
        <f t="shared" si="21"/>
        <v>225</v>
      </c>
      <c r="G70">
        <f t="shared" si="21"/>
        <v>225</v>
      </c>
      <c r="I70" s="4">
        <v>1986</v>
      </c>
      <c r="J70">
        <f aca="true" t="shared" si="32" ref="J70:O70">J49+J28</f>
        <v>0</v>
      </c>
      <c r="K70">
        <f t="shared" si="32"/>
        <v>0</v>
      </c>
      <c r="L70">
        <f t="shared" si="32"/>
        <v>0</v>
      </c>
      <c r="M70">
        <f t="shared" si="32"/>
        <v>0</v>
      </c>
      <c r="N70">
        <f t="shared" si="32"/>
        <v>522</v>
      </c>
      <c r="O70">
        <f t="shared" si="32"/>
        <v>522</v>
      </c>
      <c r="Q70" s="4">
        <v>1986</v>
      </c>
      <c r="R70">
        <f aca="true" t="shared" si="33" ref="R70:W70">R49+R28</f>
        <v>0</v>
      </c>
      <c r="S70">
        <f t="shared" si="33"/>
        <v>0</v>
      </c>
      <c r="T70">
        <f t="shared" si="33"/>
        <v>0</v>
      </c>
      <c r="U70">
        <f t="shared" si="33"/>
        <v>0</v>
      </c>
      <c r="V70">
        <f t="shared" si="33"/>
        <v>0</v>
      </c>
      <c r="W70">
        <f t="shared" si="33"/>
        <v>0</v>
      </c>
      <c r="Y70" s="4">
        <v>1986</v>
      </c>
      <c r="Z70">
        <f aca="true" t="shared" si="34" ref="Z70:AE70">Z49+Z28</f>
        <v>0</v>
      </c>
      <c r="AA70">
        <f t="shared" si="34"/>
        <v>0</v>
      </c>
      <c r="AB70">
        <f t="shared" si="34"/>
        <v>0</v>
      </c>
      <c r="AC70">
        <f t="shared" si="34"/>
        <v>0</v>
      </c>
      <c r="AD70">
        <f t="shared" si="34"/>
        <v>0</v>
      </c>
      <c r="AE70">
        <f t="shared" si="34"/>
        <v>0</v>
      </c>
      <c r="AG70" s="4">
        <v>1986</v>
      </c>
      <c r="AH70">
        <f aca="true" t="shared" si="35" ref="AH70:AM70">AH49+AH28</f>
        <v>0</v>
      </c>
      <c r="AI70">
        <f t="shared" si="35"/>
        <v>0</v>
      </c>
      <c r="AJ70">
        <f t="shared" si="35"/>
        <v>0</v>
      </c>
      <c r="AK70">
        <f t="shared" si="35"/>
        <v>0</v>
      </c>
      <c r="AL70">
        <f t="shared" si="35"/>
        <v>0</v>
      </c>
      <c r="AM70">
        <f t="shared" si="35"/>
        <v>0</v>
      </c>
      <c r="AO70" s="4">
        <v>1986</v>
      </c>
      <c r="AP70">
        <f aca="true" t="shared" si="36" ref="AP70:AU70">AP49+AP28</f>
        <v>0</v>
      </c>
      <c r="AQ70">
        <f t="shared" si="36"/>
        <v>0</v>
      </c>
      <c r="AR70">
        <f t="shared" si="36"/>
        <v>0</v>
      </c>
      <c r="AS70">
        <f t="shared" si="36"/>
        <v>0</v>
      </c>
      <c r="AT70">
        <f t="shared" si="36"/>
        <v>0</v>
      </c>
      <c r="AU70">
        <f t="shared" si="36"/>
        <v>0</v>
      </c>
    </row>
    <row r="71" spans="1:47" ht="12.75">
      <c r="A71" s="4">
        <v>1987</v>
      </c>
      <c r="B71">
        <f t="shared" si="21"/>
        <v>0</v>
      </c>
      <c r="C71">
        <f t="shared" si="21"/>
        <v>0</v>
      </c>
      <c r="D71">
        <f t="shared" si="21"/>
        <v>0</v>
      </c>
      <c r="E71">
        <f t="shared" si="21"/>
        <v>0</v>
      </c>
      <c r="F71">
        <f t="shared" si="21"/>
        <v>208</v>
      </c>
      <c r="G71">
        <f t="shared" si="21"/>
        <v>208</v>
      </c>
      <c r="I71" s="4">
        <v>1987</v>
      </c>
      <c r="J71">
        <f aca="true" t="shared" si="37" ref="J71:O71">J50+J29</f>
        <v>0</v>
      </c>
      <c r="K71">
        <f t="shared" si="37"/>
        <v>0</v>
      </c>
      <c r="L71">
        <f t="shared" si="37"/>
        <v>0</v>
      </c>
      <c r="M71">
        <f t="shared" si="37"/>
        <v>0</v>
      </c>
      <c r="N71">
        <f t="shared" si="37"/>
        <v>514</v>
      </c>
      <c r="O71">
        <f t="shared" si="37"/>
        <v>514</v>
      </c>
      <c r="Q71" s="4">
        <v>1987</v>
      </c>
      <c r="R71">
        <f aca="true" t="shared" si="38" ref="R71:W71">R50+R29</f>
        <v>0</v>
      </c>
      <c r="S71">
        <f t="shared" si="38"/>
        <v>0</v>
      </c>
      <c r="T71">
        <f t="shared" si="38"/>
        <v>0</v>
      </c>
      <c r="U71">
        <f t="shared" si="38"/>
        <v>0</v>
      </c>
      <c r="V71">
        <f t="shared" si="38"/>
        <v>0</v>
      </c>
      <c r="W71">
        <f t="shared" si="38"/>
        <v>0</v>
      </c>
      <c r="Y71" s="4">
        <v>1987</v>
      </c>
      <c r="Z71">
        <f aca="true" t="shared" si="39" ref="Z71:AE71">Z50+Z29</f>
        <v>0</v>
      </c>
      <c r="AA71">
        <f t="shared" si="39"/>
        <v>0</v>
      </c>
      <c r="AB71">
        <f t="shared" si="39"/>
        <v>0</v>
      </c>
      <c r="AC71">
        <f t="shared" si="39"/>
        <v>0</v>
      </c>
      <c r="AD71">
        <f t="shared" si="39"/>
        <v>0</v>
      </c>
      <c r="AE71">
        <f t="shared" si="39"/>
        <v>0</v>
      </c>
      <c r="AG71" s="4">
        <v>1987</v>
      </c>
      <c r="AH71">
        <f aca="true" t="shared" si="40" ref="AH71:AM71">AH50+AH29</f>
        <v>0</v>
      </c>
      <c r="AI71">
        <f t="shared" si="40"/>
        <v>0</v>
      </c>
      <c r="AJ71">
        <f t="shared" si="40"/>
        <v>0</v>
      </c>
      <c r="AK71">
        <f t="shared" si="40"/>
        <v>0</v>
      </c>
      <c r="AL71">
        <f t="shared" si="40"/>
        <v>0</v>
      </c>
      <c r="AM71">
        <f t="shared" si="40"/>
        <v>0</v>
      </c>
      <c r="AO71" s="4">
        <v>1987</v>
      </c>
      <c r="AP71">
        <f aca="true" t="shared" si="41" ref="AP71:AU71">AP50+AP29</f>
        <v>0</v>
      </c>
      <c r="AQ71">
        <f t="shared" si="41"/>
        <v>0</v>
      </c>
      <c r="AR71">
        <f t="shared" si="41"/>
        <v>0</v>
      </c>
      <c r="AS71">
        <f t="shared" si="41"/>
        <v>0</v>
      </c>
      <c r="AT71">
        <f t="shared" si="41"/>
        <v>0</v>
      </c>
      <c r="AU71">
        <f t="shared" si="41"/>
        <v>0</v>
      </c>
    </row>
    <row r="72" spans="1:47" ht="12.75">
      <c r="A72" s="4">
        <v>1988</v>
      </c>
      <c r="B72">
        <f t="shared" si="21"/>
        <v>0</v>
      </c>
      <c r="C72">
        <f t="shared" si="21"/>
        <v>0</v>
      </c>
      <c r="D72">
        <f t="shared" si="21"/>
        <v>0</v>
      </c>
      <c r="E72">
        <f t="shared" si="21"/>
        <v>0</v>
      </c>
      <c r="F72">
        <f t="shared" si="21"/>
        <v>253</v>
      </c>
      <c r="G72">
        <f t="shared" si="21"/>
        <v>253</v>
      </c>
      <c r="I72" s="4">
        <v>1988</v>
      </c>
      <c r="J72">
        <f aca="true" t="shared" si="42" ref="J72:O72">J51+J30</f>
        <v>0</v>
      </c>
      <c r="K72">
        <f t="shared" si="42"/>
        <v>0</v>
      </c>
      <c r="L72">
        <f t="shared" si="42"/>
        <v>0</v>
      </c>
      <c r="M72">
        <f t="shared" si="42"/>
        <v>0</v>
      </c>
      <c r="N72">
        <f t="shared" si="42"/>
        <v>685</v>
      </c>
      <c r="O72">
        <f t="shared" si="42"/>
        <v>685</v>
      </c>
      <c r="Q72" s="4">
        <v>1988</v>
      </c>
      <c r="R72">
        <f aca="true" t="shared" si="43" ref="R72:W72">R51+R30</f>
        <v>0</v>
      </c>
      <c r="S72">
        <f t="shared" si="43"/>
        <v>0</v>
      </c>
      <c r="T72">
        <f t="shared" si="43"/>
        <v>0</v>
      </c>
      <c r="U72">
        <f t="shared" si="43"/>
        <v>0</v>
      </c>
      <c r="V72">
        <f t="shared" si="43"/>
        <v>0</v>
      </c>
      <c r="W72">
        <f t="shared" si="43"/>
        <v>0</v>
      </c>
      <c r="Y72" s="4">
        <v>1988</v>
      </c>
      <c r="Z72">
        <f aca="true" t="shared" si="44" ref="Z72:AE72">Z51+Z30</f>
        <v>0</v>
      </c>
      <c r="AA72">
        <f t="shared" si="44"/>
        <v>0</v>
      </c>
      <c r="AB72">
        <f t="shared" si="44"/>
        <v>0</v>
      </c>
      <c r="AC72">
        <f t="shared" si="44"/>
        <v>0</v>
      </c>
      <c r="AD72">
        <f t="shared" si="44"/>
        <v>0</v>
      </c>
      <c r="AE72">
        <f t="shared" si="44"/>
        <v>0</v>
      </c>
      <c r="AG72" s="4">
        <v>1988</v>
      </c>
      <c r="AH72">
        <f aca="true" t="shared" si="45" ref="AH72:AM72">AH51+AH30</f>
        <v>0</v>
      </c>
      <c r="AI72">
        <f t="shared" si="45"/>
        <v>0</v>
      </c>
      <c r="AJ72">
        <f t="shared" si="45"/>
        <v>0</v>
      </c>
      <c r="AK72">
        <f t="shared" si="45"/>
        <v>0</v>
      </c>
      <c r="AL72">
        <f t="shared" si="45"/>
        <v>0</v>
      </c>
      <c r="AM72">
        <f t="shared" si="45"/>
        <v>0</v>
      </c>
      <c r="AO72" s="4">
        <v>1988</v>
      </c>
      <c r="AP72">
        <f aca="true" t="shared" si="46" ref="AP72:AU72">AP51+AP30</f>
        <v>0</v>
      </c>
      <c r="AQ72">
        <f t="shared" si="46"/>
        <v>0</v>
      </c>
      <c r="AR72">
        <f t="shared" si="46"/>
        <v>0</v>
      </c>
      <c r="AS72">
        <f t="shared" si="46"/>
        <v>0</v>
      </c>
      <c r="AT72">
        <f t="shared" si="46"/>
        <v>0</v>
      </c>
      <c r="AU72">
        <f t="shared" si="46"/>
        <v>0</v>
      </c>
    </row>
    <row r="73" spans="1:47" ht="12.75">
      <c r="A73" s="4">
        <v>1989</v>
      </c>
      <c r="B73">
        <f t="shared" si="21"/>
        <v>0</v>
      </c>
      <c r="C73">
        <f t="shared" si="21"/>
        <v>0</v>
      </c>
      <c r="D73">
        <f t="shared" si="21"/>
        <v>0</v>
      </c>
      <c r="E73">
        <f t="shared" si="21"/>
        <v>0</v>
      </c>
      <c r="F73">
        <f t="shared" si="21"/>
        <v>367</v>
      </c>
      <c r="G73">
        <f t="shared" si="21"/>
        <v>367</v>
      </c>
      <c r="I73" s="4">
        <v>1989</v>
      </c>
      <c r="J73">
        <f aca="true" t="shared" si="47" ref="J73:O73">J52+J31</f>
        <v>0</v>
      </c>
      <c r="K73">
        <f t="shared" si="47"/>
        <v>0</v>
      </c>
      <c r="L73">
        <f t="shared" si="47"/>
        <v>0</v>
      </c>
      <c r="M73">
        <f t="shared" si="47"/>
        <v>0</v>
      </c>
      <c r="N73">
        <f t="shared" si="47"/>
        <v>891</v>
      </c>
      <c r="O73">
        <f t="shared" si="47"/>
        <v>891</v>
      </c>
      <c r="Q73" s="4">
        <v>1989</v>
      </c>
      <c r="R73">
        <f aca="true" t="shared" si="48" ref="R73:W73">R52+R31</f>
        <v>0</v>
      </c>
      <c r="S73">
        <f t="shared" si="48"/>
        <v>0</v>
      </c>
      <c r="T73">
        <f t="shared" si="48"/>
        <v>0</v>
      </c>
      <c r="U73">
        <f t="shared" si="48"/>
        <v>0</v>
      </c>
      <c r="V73">
        <f t="shared" si="48"/>
        <v>1</v>
      </c>
      <c r="W73">
        <f t="shared" si="48"/>
        <v>1</v>
      </c>
      <c r="Y73" s="4">
        <v>1989</v>
      </c>
      <c r="Z73">
        <f aca="true" t="shared" si="49" ref="Z73:AE73">Z52+Z31</f>
        <v>0</v>
      </c>
      <c r="AA73">
        <f t="shared" si="49"/>
        <v>0</v>
      </c>
      <c r="AB73">
        <f t="shared" si="49"/>
        <v>0</v>
      </c>
      <c r="AC73">
        <f t="shared" si="49"/>
        <v>0</v>
      </c>
      <c r="AD73">
        <f t="shared" si="49"/>
        <v>0</v>
      </c>
      <c r="AE73">
        <f t="shared" si="49"/>
        <v>0</v>
      </c>
      <c r="AG73" s="4">
        <v>1989</v>
      </c>
      <c r="AH73">
        <f aca="true" t="shared" si="50" ref="AH73:AM73">AH52+AH31</f>
        <v>0</v>
      </c>
      <c r="AI73">
        <f t="shared" si="50"/>
        <v>0</v>
      </c>
      <c r="AJ73">
        <f t="shared" si="50"/>
        <v>0</v>
      </c>
      <c r="AK73">
        <f t="shared" si="50"/>
        <v>0</v>
      </c>
      <c r="AL73">
        <f t="shared" si="50"/>
        <v>0</v>
      </c>
      <c r="AM73">
        <f t="shared" si="50"/>
        <v>0</v>
      </c>
      <c r="AO73" s="4">
        <v>1989</v>
      </c>
      <c r="AP73">
        <f aca="true" t="shared" si="51" ref="AP73:AU73">AP52+AP31</f>
        <v>0</v>
      </c>
      <c r="AQ73">
        <f t="shared" si="51"/>
        <v>0</v>
      </c>
      <c r="AR73">
        <f t="shared" si="51"/>
        <v>0</v>
      </c>
      <c r="AS73">
        <f t="shared" si="51"/>
        <v>0</v>
      </c>
      <c r="AT73">
        <f t="shared" si="51"/>
        <v>0</v>
      </c>
      <c r="AU73">
        <f t="shared" si="51"/>
        <v>0</v>
      </c>
    </row>
    <row r="74" spans="1:47" ht="12.75">
      <c r="A74" s="4">
        <v>1990</v>
      </c>
      <c r="B74">
        <f t="shared" si="21"/>
        <v>0</v>
      </c>
      <c r="C74">
        <f t="shared" si="21"/>
        <v>0</v>
      </c>
      <c r="D74">
        <f t="shared" si="21"/>
        <v>0</v>
      </c>
      <c r="E74">
        <f t="shared" si="21"/>
        <v>0</v>
      </c>
      <c r="F74">
        <f t="shared" si="21"/>
        <v>368</v>
      </c>
      <c r="G74">
        <f t="shared" si="21"/>
        <v>368</v>
      </c>
      <c r="I74" s="4">
        <v>1990</v>
      </c>
      <c r="J74">
        <f aca="true" t="shared" si="52" ref="J74:O74">J53+J32</f>
        <v>0</v>
      </c>
      <c r="K74">
        <f t="shared" si="52"/>
        <v>0</v>
      </c>
      <c r="L74">
        <f t="shared" si="52"/>
        <v>0</v>
      </c>
      <c r="M74">
        <f t="shared" si="52"/>
        <v>0</v>
      </c>
      <c r="N74">
        <f t="shared" si="52"/>
        <v>1168</v>
      </c>
      <c r="O74">
        <f t="shared" si="52"/>
        <v>1168</v>
      </c>
      <c r="Q74" s="4">
        <v>1990</v>
      </c>
      <c r="R74">
        <f aca="true" t="shared" si="53" ref="R74:W74">R53+R32</f>
        <v>0</v>
      </c>
      <c r="S74">
        <f t="shared" si="53"/>
        <v>0</v>
      </c>
      <c r="T74">
        <f t="shared" si="53"/>
        <v>0</v>
      </c>
      <c r="U74">
        <f t="shared" si="53"/>
        <v>0</v>
      </c>
      <c r="V74">
        <f t="shared" si="53"/>
        <v>0</v>
      </c>
      <c r="W74">
        <f t="shared" si="53"/>
        <v>0</v>
      </c>
      <c r="Y74" s="4">
        <v>1990</v>
      </c>
      <c r="Z74">
        <f aca="true" t="shared" si="54" ref="Z74:AE74">Z53+Z32</f>
        <v>0</v>
      </c>
      <c r="AA74">
        <f t="shared" si="54"/>
        <v>0</v>
      </c>
      <c r="AB74">
        <f t="shared" si="54"/>
        <v>0</v>
      </c>
      <c r="AC74">
        <f t="shared" si="54"/>
        <v>0</v>
      </c>
      <c r="AD74">
        <f t="shared" si="54"/>
        <v>0</v>
      </c>
      <c r="AE74">
        <f t="shared" si="54"/>
        <v>0</v>
      </c>
      <c r="AG74" s="4">
        <v>1990</v>
      </c>
      <c r="AH74">
        <f aca="true" t="shared" si="55" ref="AH74:AM74">AH53+AH32</f>
        <v>0</v>
      </c>
      <c r="AI74">
        <f t="shared" si="55"/>
        <v>0</v>
      </c>
      <c r="AJ74">
        <f t="shared" si="55"/>
        <v>0</v>
      </c>
      <c r="AK74">
        <f t="shared" si="55"/>
        <v>0</v>
      </c>
      <c r="AL74">
        <f t="shared" si="55"/>
        <v>0</v>
      </c>
      <c r="AM74">
        <f t="shared" si="55"/>
        <v>0</v>
      </c>
      <c r="AO74" s="4">
        <v>1990</v>
      </c>
      <c r="AP74">
        <f aca="true" t="shared" si="56" ref="AP74:AU74">AP53+AP32</f>
        <v>0</v>
      </c>
      <c r="AQ74">
        <f t="shared" si="56"/>
        <v>0</v>
      </c>
      <c r="AR74">
        <f t="shared" si="56"/>
        <v>0</v>
      </c>
      <c r="AS74">
        <f t="shared" si="56"/>
        <v>0</v>
      </c>
      <c r="AT74">
        <f t="shared" si="56"/>
        <v>0</v>
      </c>
      <c r="AU74">
        <f t="shared" si="56"/>
        <v>0</v>
      </c>
    </row>
    <row r="75" spans="1:47" ht="12.75">
      <c r="A75" s="4">
        <v>1991</v>
      </c>
      <c r="B75">
        <f t="shared" si="21"/>
        <v>0</v>
      </c>
      <c r="C75">
        <f t="shared" si="21"/>
        <v>0</v>
      </c>
      <c r="D75">
        <f t="shared" si="21"/>
        <v>0</v>
      </c>
      <c r="E75">
        <f t="shared" si="21"/>
        <v>0</v>
      </c>
      <c r="F75">
        <f t="shared" si="21"/>
        <v>362</v>
      </c>
      <c r="G75">
        <f t="shared" si="21"/>
        <v>362</v>
      </c>
      <c r="I75" s="4">
        <v>1991</v>
      </c>
      <c r="J75">
        <f aca="true" t="shared" si="57" ref="J75:O75">J54+J33</f>
        <v>0</v>
      </c>
      <c r="K75">
        <f t="shared" si="57"/>
        <v>0</v>
      </c>
      <c r="L75">
        <f t="shared" si="57"/>
        <v>0</v>
      </c>
      <c r="M75">
        <f t="shared" si="57"/>
        <v>0</v>
      </c>
      <c r="N75">
        <f t="shared" si="57"/>
        <v>1347</v>
      </c>
      <c r="O75">
        <f t="shared" si="57"/>
        <v>1347</v>
      </c>
      <c r="Q75" s="4">
        <v>1991</v>
      </c>
      <c r="R75">
        <f aca="true" t="shared" si="58" ref="R75:W75">R54+R33</f>
        <v>0</v>
      </c>
      <c r="S75">
        <f t="shared" si="58"/>
        <v>0</v>
      </c>
      <c r="T75">
        <f t="shared" si="58"/>
        <v>0</v>
      </c>
      <c r="U75">
        <f t="shared" si="58"/>
        <v>0</v>
      </c>
      <c r="V75">
        <f t="shared" si="58"/>
        <v>0</v>
      </c>
      <c r="W75">
        <f t="shared" si="58"/>
        <v>0</v>
      </c>
      <c r="Y75" s="4">
        <v>1991</v>
      </c>
      <c r="Z75">
        <f aca="true" t="shared" si="59" ref="Z75:AE75">Z54+Z33</f>
        <v>0</v>
      </c>
      <c r="AA75">
        <f t="shared" si="59"/>
        <v>0</v>
      </c>
      <c r="AB75">
        <f t="shared" si="59"/>
        <v>0</v>
      </c>
      <c r="AC75">
        <f t="shared" si="59"/>
        <v>0</v>
      </c>
      <c r="AD75">
        <f t="shared" si="59"/>
        <v>0</v>
      </c>
      <c r="AE75">
        <f t="shared" si="59"/>
        <v>0</v>
      </c>
      <c r="AG75" s="4">
        <v>1991</v>
      </c>
      <c r="AH75">
        <f aca="true" t="shared" si="60" ref="AH75:AM75">AH54+AH33</f>
        <v>0</v>
      </c>
      <c r="AI75">
        <f t="shared" si="60"/>
        <v>0</v>
      </c>
      <c r="AJ75">
        <f t="shared" si="60"/>
        <v>0</v>
      </c>
      <c r="AK75">
        <f t="shared" si="60"/>
        <v>0</v>
      </c>
      <c r="AL75">
        <f t="shared" si="60"/>
        <v>0</v>
      </c>
      <c r="AM75">
        <f t="shared" si="60"/>
        <v>0</v>
      </c>
      <c r="AO75" s="4">
        <v>1991</v>
      </c>
      <c r="AP75">
        <f aca="true" t="shared" si="61" ref="AP75:AU75">AP54+AP33</f>
        <v>0</v>
      </c>
      <c r="AQ75">
        <f t="shared" si="61"/>
        <v>0</v>
      </c>
      <c r="AR75">
        <f t="shared" si="61"/>
        <v>0</v>
      </c>
      <c r="AS75">
        <f t="shared" si="61"/>
        <v>0</v>
      </c>
      <c r="AT75">
        <f t="shared" si="61"/>
        <v>0</v>
      </c>
      <c r="AU75">
        <f t="shared" si="61"/>
        <v>0</v>
      </c>
    </row>
    <row r="76" spans="1:47" ht="12.75">
      <c r="A76" s="4">
        <v>1992</v>
      </c>
      <c r="B76">
        <f t="shared" si="21"/>
        <v>0</v>
      </c>
      <c r="C76">
        <f t="shared" si="21"/>
        <v>0</v>
      </c>
      <c r="D76">
        <f t="shared" si="21"/>
        <v>0</v>
      </c>
      <c r="E76">
        <f t="shared" si="21"/>
        <v>0</v>
      </c>
      <c r="F76">
        <f t="shared" si="21"/>
        <v>438</v>
      </c>
      <c r="G76">
        <f t="shared" si="21"/>
        <v>438</v>
      </c>
      <c r="I76" s="4">
        <v>1992</v>
      </c>
      <c r="J76">
        <f aca="true" t="shared" si="62" ref="J76:O76">J55+J34</f>
        <v>0</v>
      </c>
      <c r="K76">
        <f t="shared" si="62"/>
        <v>0</v>
      </c>
      <c r="L76">
        <f t="shared" si="62"/>
        <v>0</v>
      </c>
      <c r="M76">
        <f t="shared" si="62"/>
        <v>0</v>
      </c>
      <c r="N76">
        <f t="shared" si="62"/>
        <v>1417</v>
      </c>
      <c r="O76">
        <f t="shared" si="62"/>
        <v>1417</v>
      </c>
      <c r="Q76" s="4">
        <v>1992</v>
      </c>
      <c r="R76">
        <f aca="true" t="shared" si="63" ref="R76:W76">R55+R34</f>
        <v>0</v>
      </c>
      <c r="S76">
        <f t="shared" si="63"/>
        <v>0</v>
      </c>
      <c r="T76">
        <f t="shared" si="63"/>
        <v>0</v>
      </c>
      <c r="U76">
        <f t="shared" si="63"/>
        <v>0</v>
      </c>
      <c r="V76">
        <f t="shared" si="63"/>
        <v>0</v>
      </c>
      <c r="W76">
        <f t="shared" si="63"/>
        <v>0</v>
      </c>
      <c r="Y76" s="4">
        <v>1992</v>
      </c>
      <c r="Z76">
        <f aca="true" t="shared" si="64" ref="Z76:AE76">Z55+Z34</f>
        <v>0</v>
      </c>
      <c r="AA76">
        <f t="shared" si="64"/>
        <v>0</v>
      </c>
      <c r="AB76">
        <f t="shared" si="64"/>
        <v>0</v>
      </c>
      <c r="AC76">
        <f t="shared" si="64"/>
        <v>0</v>
      </c>
      <c r="AD76">
        <f t="shared" si="64"/>
        <v>0</v>
      </c>
      <c r="AE76">
        <f t="shared" si="64"/>
        <v>0</v>
      </c>
      <c r="AG76" s="4">
        <v>1992</v>
      </c>
      <c r="AH76">
        <f aca="true" t="shared" si="65" ref="AH76:AM76">AH55+AH34</f>
        <v>0</v>
      </c>
      <c r="AI76">
        <f t="shared" si="65"/>
        <v>0</v>
      </c>
      <c r="AJ76">
        <f t="shared" si="65"/>
        <v>0</v>
      </c>
      <c r="AK76">
        <f t="shared" si="65"/>
        <v>0</v>
      </c>
      <c r="AL76">
        <f t="shared" si="65"/>
        <v>0</v>
      </c>
      <c r="AM76">
        <f t="shared" si="65"/>
        <v>0</v>
      </c>
      <c r="AO76" s="4">
        <v>1992</v>
      </c>
      <c r="AP76">
        <f aca="true" t="shared" si="66" ref="AP76:AU76">AP55+AP34</f>
        <v>0</v>
      </c>
      <c r="AQ76">
        <f t="shared" si="66"/>
        <v>0</v>
      </c>
      <c r="AR76">
        <f t="shared" si="66"/>
        <v>0</v>
      </c>
      <c r="AS76">
        <f t="shared" si="66"/>
        <v>0</v>
      </c>
      <c r="AT76">
        <f t="shared" si="66"/>
        <v>0</v>
      </c>
      <c r="AU76">
        <f t="shared" si="66"/>
        <v>0</v>
      </c>
    </row>
    <row r="77" spans="1:47" ht="12.75">
      <c r="A77" s="4">
        <v>1993</v>
      </c>
      <c r="B77">
        <f t="shared" si="21"/>
        <v>0</v>
      </c>
      <c r="C77">
        <f t="shared" si="21"/>
        <v>0</v>
      </c>
      <c r="D77">
        <f t="shared" si="21"/>
        <v>0</v>
      </c>
      <c r="E77">
        <f t="shared" si="21"/>
        <v>0</v>
      </c>
      <c r="F77">
        <f t="shared" si="21"/>
        <v>367</v>
      </c>
      <c r="G77">
        <f t="shared" si="21"/>
        <v>367</v>
      </c>
      <c r="I77" s="4">
        <v>1993</v>
      </c>
      <c r="J77">
        <f aca="true" t="shared" si="67" ref="J77:O77">J56+J35</f>
        <v>0</v>
      </c>
      <c r="K77">
        <f t="shared" si="67"/>
        <v>0</v>
      </c>
      <c r="L77">
        <f t="shared" si="67"/>
        <v>0</v>
      </c>
      <c r="M77">
        <f t="shared" si="67"/>
        <v>0</v>
      </c>
      <c r="N77">
        <f t="shared" si="67"/>
        <v>1307</v>
      </c>
      <c r="O77">
        <f t="shared" si="67"/>
        <v>1307</v>
      </c>
      <c r="Q77" s="4">
        <v>1993</v>
      </c>
      <c r="R77">
        <f aca="true" t="shared" si="68" ref="R77:W77">R56+R35</f>
        <v>0</v>
      </c>
      <c r="S77">
        <f t="shared" si="68"/>
        <v>0</v>
      </c>
      <c r="T77">
        <f t="shared" si="68"/>
        <v>0</v>
      </c>
      <c r="U77">
        <f t="shared" si="68"/>
        <v>0</v>
      </c>
      <c r="V77">
        <f t="shared" si="68"/>
        <v>0</v>
      </c>
      <c r="W77">
        <f t="shared" si="68"/>
        <v>0</v>
      </c>
      <c r="Y77" s="4">
        <v>1993</v>
      </c>
      <c r="Z77">
        <f aca="true" t="shared" si="69" ref="Z77:AE77">Z56+Z35</f>
        <v>0</v>
      </c>
      <c r="AA77">
        <f t="shared" si="69"/>
        <v>0</v>
      </c>
      <c r="AB77">
        <f t="shared" si="69"/>
        <v>0</v>
      </c>
      <c r="AC77">
        <f t="shared" si="69"/>
        <v>0</v>
      </c>
      <c r="AD77">
        <f t="shared" si="69"/>
        <v>0</v>
      </c>
      <c r="AE77">
        <f t="shared" si="69"/>
        <v>0</v>
      </c>
      <c r="AG77" s="4">
        <v>1993</v>
      </c>
      <c r="AH77">
        <f aca="true" t="shared" si="70" ref="AH77:AM77">AH56+AH35</f>
        <v>0</v>
      </c>
      <c r="AI77">
        <f t="shared" si="70"/>
        <v>0</v>
      </c>
      <c r="AJ77">
        <f t="shared" si="70"/>
        <v>0</v>
      </c>
      <c r="AK77">
        <f t="shared" si="70"/>
        <v>0</v>
      </c>
      <c r="AL77">
        <f t="shared" si="70"/>
        <v>0</v>
      </c>
      <c r="AM77">
        <f t="shared" si="70"/>
        <v>0</v>
      </c>
      <c r="AO77" s="4">
        <v>1993</v>
      </c>
      <c r="AP77">
        <f aca="true" t="shared" si="71" ref="AP77:AU77">AP56+AP35</f>
        <v>0</v>
      </c>
      <c r="AQ77">
        <f t="shared" si="71"/>
        <v>0</v>
      </c>
      <c r="AR77">
        <f t="shared" si="71"/>
        <v>0</v>
      </c>
      <c r="AS77">
        <f t="shared" si="71"/>
        <v>0</v>
      </c>
      <c r="AT77">
        <f t="shared" si="71"/>
        <v>0</v>
      </c>
      <c r="AU77">
        <f t="shared" si="71"/>
        <v>0</v>
      </c>
    </row>
    <row r="78" spans="1:47" ht="12.75">
      <c r="A78" s="4">
        <v>1994</v>
      </c>
      <c r="B78">
        <f t="shared" si="21"/>
        <v>0</v>
      </c>
      <c r="C78">
        <f t="shared" si="21"/>
        <v>0</v>
      </c>
      <c r="D78">
        <f t="shared" si="21"/>
        <v>0</v>
      </c>
      <c r="E78">
        <f t="shared" si="21"/>
        <v>0</v>
      </c>
      <c r="F78">
        <f t="shared" si="21"/>
        <v>416</v>
      </c>
      <c r="G78">
        <f t="shared" si="21"/>
        <v>416</v>
      </c>
      <c r="I78" s="4">
        <v>1994</v>
      </c>
      <c r="J78">
        <f aca="true" t="shared" si="72" ref="J78:O78">J57+J36</f>
        <v>0</v>
      </c>
      <c r="K78">
        <f t="shared" si="72"/>
        <v>0</v>
      </c>
      <c r="L78">
        <f t="shared" si="72"/>
        <v>0</v>
      </c>
      <c r="M78">
        <f t="shared" si="72"/>
        <v>0</v>
      </c>
      <c r="N78">
        <f t="shared" si="72"/>
        <v>1466</v>
      </c>
      <c r="O78">
        <f t="shared" si="72"/>
        <v>1466</v>
      </c>
      <c r="Q78" s="4">
        <v>1994</v>
      </c>
      <c r="R78">
        <f aca="true" t="shared" si="73" ref="R78:W78">R57+R36</f>
        <v>0</v>
      </c>
      <c r="S78">
        <f t="shared" si="73"/>
        <v>0</v>
      </c>
      <c r="T78">
        <f t="shared" si="73"/>
        <v>0</v>
      </c>
      <c r="U78">
        <f t="shared" si="73"/>
        <v>0</v>
      </c>
      <c r="V78">
        <f t="shared" si="73"/>
        <v>0</v>
      </c>
      <c r="W78">
        <f t="shared" si="73"/>
        <v>0</v>
      </c>
      <c r="Y78" s="4">
        <v>1994</v>
      </c>
      <c r="Z78">
        <f aca="true" t="shared" si="74" ref="Z78:AE78">Z57+Z36</f>
        <v>0</v>
      </c>
      <c r="AA78">
        <f t="shared" si="74"/>
        <v>0</v>
      </c>
      <c r="AB78">
        <f t="shared" si="74"/>
        <v>0</v>
      </c>
      <c r="AC78">
        <f t="shared" si="74"/>
        <v>0</v>
      </c>
      <c r="AD78">
        <f t="shared" si="74"/>
        <v>0</v>
      </c>
      <c r="AE78">
        <f t="shared" si="74"/>
        <v>0</v>
      </c>
      <c r="AG78" s="4">
        <v>1994</v>
      </c>
      <c r="AH78">
        <f aca="true" t="shared" si="75" ref="AH78:AM78">AH57+AH36</f>
        <v>0</v>
      </c>
      <c r="AI78">
        <f t="shared" si="75"/>
        <v>0</v>
      </c>
      <c r="AJ78">
        <f t="shared" si="75"/>
        <v>0</v>
      </c>
      <c r="AK78">
        <f t="shared" si="75"/>
        <v>0</v>
      </c>
      <c r="AL78">
        <f t="shared" si="75"/>
        <v>0</v>
      </c>
      <c r="AM78">
        <f t="shared" si="75"/>
        <v>0</v>
      </c>
      <c r="AO78" s="4">
        <v>1994</v>
      </c>
      <c r="AP78">
        <f aca="true" t="shared" si="76" ref="AP78:AU78">AP57+AP36</f>
        <v>0</v>
      </c>
      <c r="AQ78">
        <f t="shared" si="76"/>
        <v>0</v>
      </c>
      <c r="AR78">
        <f t="shared" si="76"/>
        <v>0</v>
      </c>
      <c r="AS78">
        <f t="shared" si="76"/>
        <v>0</v>
      </c>
      <c r="AT78">
        <f t="shared" si="76"/>
        <v>0</v>
      </c>
      <c r="AU78">
        <f t="shared" si="76"/>
        <v>0</v>
      </c>
    </row>
    <row r="79" spans="1:47" ht="12.75">
      <c r="A79" s="4">
        <v>1995</v>
      </c>
      <c r="B79">
        <f t="shared" si="21"/>
        <v>0</v>
      </c>
      <c r="C79">
        <f t="shared" si="21"/>
        <v>0</v>
      </c>
      <c r="D79">
        <f t="shared" si="21"/>
        <v>0</v>
      </c>
      <c r="E79">
        <f t="shared" si="21"/>
        <v>0</v>
      </c>
      <c r="F79">
        <f t="shared" si="21"/>
        <v>463</v>
      </c>
      <c r="G79">
        <f t="shared" si="21"/>
        <v>463</v>
      </c>
      <c r="I79" s="4">
        <v>1995</v>
      </c>
      <c r="J79">
        <f aca="true" t="shared" si="77" ref="J79:O79">J58+J37</f>
        <v>0</v>
      </c>
      <c r="K79">
        <f t="shared" si="77"/>
        <v>0</v>
      </c>
      <c r="L79">
        <f t="shared" si="77"/>
        <v>0</v>
      </c>
      <c r="M79">
        <f t="shared" si="77"/>
        <v>0</v>
      </c>
      <c r="N79">
        <f t="shared" si="77"/>
        <v>1594</v>
      </c>
      <c r="O79">
        <f t="shared" si="77"/>
        <v>1594</v>
      </c>
      <c r="Q79" s="4">
        <v>1995</v>
      </c>
      <c r="R79">
        <f aca="true" t="shared" si="78" ref="R79:W79">R58+R37</f>
        <v>0</v>
      </c>
      <c r="S79">
        <f t="shared" si="78"/>
        <v>0</v>
      </c>
      <c r="T79">
        <f t="shared" si="78"/>
        <v>0</v>
      </c>
      <c r="U79">
        <f t="shared" si="78"/>
        <v>0</v>
      </c>
      <c r="V79">
        <f t="shared" si="78"/>
        <v>0</v>
      </c>
      <c r="W79">
        <f t="shared" si="78"/>
        <v>0</v>
      </c>
      <c r="Y79" s="4">
        <v>1995</v>
      </c>
      <c r="Z79">
        <f aca="true" t="shared" si="79" ref="Z79:AE79">Z58+Z37</f>
        <v>0</v>
      </c>
      <c r="AA79">
        <f t="shared" si="79"/>
        <v>0</v>
      </c>
      <c r="AB79">
        <f t="shared" si="79"/>
        <v>0</v>
      </c>
      <c r="AC79">
        <f t="shared" si="79"/>
        <v>0</v>
      </c>
      <c r="AD79">
        <f t="shared" si="79"/>
        <v>0</v>
      </c>
      <c r="AE79">
        <f t="shared" si="79"/>
        <v>0</v>
      </c>
      <c r="AG79" s="4">
        <v>1995</v>
      </c>
      <c r="AH79">
        <f aca="true" t="shared" si="80" ref="AH79:AM79">AH58+AH37</f>
        <v>0</v>
      </c>
      <c r="AI79">
        <f t="shared" si="80"/>
        <v>0</v>
      </c>
      <c r="AJ79">
        <f t="shared" si="80"/>
        <v>0</v>
      </c>
      <c r="AK79">
        <f t="shared" si="80"/>
        <v>0</v>
      </c>
      <c r="AL79">
        <f t="shared" si="80"/>
        <v>0</v>
      </c>
      <c r="AM79">
        <f t="shared" si="80"/>
        <v>0</v>
      </c>
      <c r="AO79" s="4">
        <v>1995</v>
      </c>
      <c r="AP79">
        <f aca="true" t="shared" si="81" ref="AP79:AU79">AP58+AP37</f>
        <v>0</v>
      </c>
      <c r="AQ79">
        <f t="shared" si="81"/>
        <v>0</v>
      </c>
      <c r="AR79">
        <f t="shared" si="81"/>
        <v>0</v>
      </c>
      <c r="AS79">
        <f t="shared" si="81"/>
        <v>0</v>
      </c>
      <c r="AT79">
        <f t="shared" si="81"/>
        <v>0</v>
      </c>
      <c r="AU79">
        <f t="shared" si="81"/>
        <v>0</v>
      </c>
    </row>
    <row r="80" spans="1:47" ht="12.75">
      <c r="A80" s="4">
        <v>1996</v>
      </c>
      <c r="B80">
        <f t="shared" si="21"/>
        <v>0</v>
      </c>
      <c r="C80">
        <f t="shared" si="21"/>
        <v>0</v>
      </c>
      <c r="D80">
        <f t="shared" si="21"/>
        <v>0</v>
      </c>
      <c r="E80">
        <f t="shared" si="21"/>
        <v>0</v>
      </c>
      <c r="F80">
        <f t="shared" si="21"/>
        <v>446</v>
      </c>
      <c r="G80">
        <f t="shared" si="21"/>
        <v>446</v>
      </c>
      <c r="I80" s="4">
        <v>1996</v>
      </c>
      <c r="J80">
        <f aca="true" t="shared" si="82" ref="J80:O80">J59+J38</f>
        <v>0</v>
      </c>
      <c r="K80">
        <f t="shared" si="82"/>
        <v>0</v>
      </c>
      <c r="L80">
        <f t="shared" si="82"/>
        <v>0</v>
      </c>
      <c r="M80">
        <f t="shared" si="82"/>
        <v>0</v>
      </c>
      <c r="N80">
        <f t="shared" si="82"/>
        <v>1408</v>
      </c>
      <c r="O80">
        <f t="shared" si="82"/>
        <v>1408</v>
      </c>
      <c r="Q80" s="4">
        <v>1996</v>
      </c>
      <c r="R80">
        <f aca="true" t="shared" si="83" ref="R80:W80">R59+R38</f>
        <v>0</v>
      </c>
      <c r="S80">
        <f t="shared" si="83"/>
        <v>0</v>
      </c>
      <c r="T80">
        <f t="shared" si="83"/>
        <v>0</v>
      </c>
      <c r="U80">
        <f t="shared" si="83"/>
        <v>0</v>
      </c>
      <c r="V80">
        <f t="shared" si="83"/>
        <v>0</v>
      </c>
      <c r="W80">
        <f t="shared" si="83"/>
        <v>0</v>
      </c>
      <c r="Y80" s="4">
        <v>1996</v>
      </c>
      <c r="Z80">
        <f aca="true" t="shared" si="84" ref="Z80:AE80">Z59+Z38</f>
        <v>0</v>
      </c>
      <c r="AA80">
        <f t="shared" si="84"/>
        <v>0</v>
      </c>
      <c r="AB80">
        <f t="shared" si="84"/>
        <v>0</v>
      </c>
      <c r="AC80">
        <f t="shared" si="84"/>
        <v>0</v>
      </c>
      <c r="AD80">
        <f t="shared" si="84"/>
        <v>1</v>
      </c>
      <c r="AE80">
        <f t="shared" si="84"/>
        <v>1</v>
      </c>
      <c r="AG80" s="4">
        <v>1996</v>
      </c>
      <c r="AH80">
        <f aca="true" t="shared" si="85" ref="AH80:AM80">AH59+AH38</f>
        <v>0</v>
      </c>
      <c r="AI80">
        <f t="shared" si="85"/>
        <v>0</v>
      </c>
      <c r="AJ80">
        <f t="shared" si="85"/>
        <v>0</v>
      </c>
      <c r="AK80">
        <f t="shared" si="85"/>
        <v>0</v>
      </c>
      <c r="AL80">
        <f t="shared" si="85"/>
        <v>0</v>
      </c>
      <c r="AM80">
        <f t="shared" si="85"/>
        <v>0</v>
      </c>
      <c r="AO80" s="4">
        <v>1996</v>
      </c>
      <c r="AP80">
        <f aca="true" t="shared" si="86" ref="AP80:AU80">AP59+AP38</f>
        <v>0</v>
      </c>
      <c r="AQ80">
        <f t="shared" si="86"/>
        <v>0</v>
      </c>
      <c r="AR80">
        <f t="shared" si="86"/>
        <v>0</v>
      </c>
      <c r="AS80">
        <f t="shared" si="86"/>
        <v>0</v>
      </c>
      <c r="AT80">
        <f t="shared" si="86"/>
        <v>0</v>
      </c>
      <c r="AU80">
        <f t="shared" si="86"/>
        <v>0</v>
      </c>
    </row>
    <row r="81" spans="1:47" ht="12.75">
      <c r="A81" s="4">
        <v>1997</v>
      </c>
      <c r="B81">
        <f t="shared" si="21"/>
        <v>0</v>
      </c>
      <c r="C81">
        <f t="shared" si="21"/>
        <v>0</v>
      </c>
      <c r="D81">
        <f t="shared" si="21"/>
        <v>0</v>
      </c>
      <c r="E81">
        <f t="shared" si="21"/>
        <v>0</v>
      </c>
      <c r="F81">
        <f t="shared" si="21"/>
        <v>112</v>
      </c>
      <c r="G81">
        <f t="shared" si="21"/>
        <v>112</v>
      </c>
      <c r="I81" s="4">
        <v>1997</v>
      </c>
      <c r="J81">
        <f aca="true" t="shared" si="87" ref="J81:O81">J60+J39</f>
        <v>0</v>
      </c>
      <c r="K81">
        <f t="shared" si="87"/>
        <v>0</v>
      </c>
      <c r="L81">
        <f t="shared" si="87"/>
        <v>0</v>
      </c>
      <c r="M81">
        <f t="shared" si="87"/>
        <v>0</v>
      </c>
      <c r="N81">
        <f t="shared" si="87"/>
        <v>376</v>
      </c>
      <c r="O81">
        <f t="shared" si="87"/>
        <v>376</v>
      </c>
      <c r="Q81" s="4">
        <v>1997</v>
      </c>
      <c r="R81">
        <f aca="true" t="shared" si="88" ref="R81:W81">R60+R39</f>
        <v>0</v>
      </c>
      <c r="S81">
        <f t="shared" si="88"/>
        <v>0</v>
      </c>
      <c r="T81">
        <f t="shared" si="88"/>
        <v>0</v>
      </c>
      <c r="U81">
        <f t="shared" si="88"/>
        <v>0</v>
      </c>
      <c r="V81">
        <f t="shared" si="88"/>
        <v>1</v>
      </c>
      <c r="W81">
        <f t="shared" si="88"/>
        <v>1</v>
      </c>
      <c r="Y81" s="4">
        <v>1997</v>
      </c>
      <c r="Z81">
        <f aca="true" t="shared" si="89" ref="Z81:AE81">Z60+Z39</f>
        <v>0</v>
      </c>
      <c r="AA81">
        <f t="shared" si="89"/>
        <v>0</v>
      </c>
      <c r="AB81">
        <f t="shared" si="89"/>
        <v>0</v>
      </c>
      <c r="AC81">
        <f t="shared" si="89"/>
        <v>0</v>
      </c>
      <c r="AD81">
        <f t="shared" si="89"/>
        <v>0</v>
      </c>
      <c r="AE81">
        <f t="shared" si="89"/>
        <v>0</v>
      </c>
      <c r="AG81" s="4">
        <v>1997</v>
      </c>
      <c r="AH81">
        <f aca="true" t="shared" si="90" ref="AH81:AM81">AH60+AH39</f>
        <v>0</v>
      </c>
      <c r="AI81">
        <f t="shared" si="90"/>
        <v>0</v>
      </c>
      <c r="AJ81">
        <f t="shared" si="90"/>
        <v>0</v>
      </c>
      <c r="AK81">
        <f t="shared" si="90"/>
        <v>0</v>
      </c>
      <c r="AL81">
        <f t="shared" si="90"/>
        <v>0</v>
      </c>
      <c r="AM81">
        <f t="shared" si="90"/>
        <v>0</v>
      </c>
      <c r="AO81" s="4">
        <v>1997</v>
      </c>
      <c r="AP81">
        <f aca="true" t="shared" si="91" ref="AP81:AU81">AP60+AP39</f>
        <v>0</v>
      </c>
      <c r="AQ81">
        <f t="shared" si="91"/>
        <v>0</v>
      </c>
      <c r="AR81">
        <f t="shared" si="91"/>
        <v>0</v>
      </c>
      <c r="AS81">
        <f t="shared" si="91"/>
        <v>0</v>
      </c>
      <c r="AT81">
        <f t="shared" si="91"/>
        <v>0</v>
      </c>
      <c r="AU81">
        <f t="shared" si="91"/>
        <v>0</v>
      </c>
    </row>
    <row r="82" spans="1:47" ht="12.75">
      <c r="A82" s="4">
        <v>1998</v>
      </c>
      <c r="B82">
        <f t="shared" si="21"/>
        <v>0</v>
      </c>
      <c r="C82">
        <f t="shared" si="21"/>
        <v>0</v>
      </c>
      <c r="D82">
        <f t="shared" si="21"/>
        <v>0</v>
      </c>
      <c r="E82">
        <f t="shared" si="21"/>
        <v>0</v>
      </c>
      <c r="F82">
        <f t="shared" si="21"/>
        <v>7</v>
      </c>
      <c r="G82">
        <f t="shared" si="21"/>
        <v>7</v>
      </c>
      <c r="I82" s="4">
        <v>1998</v>
      </c>
      <c r="J82">
        <f aca="true" t="shared" si="92" ref="J82:O82">J61+J40</f>
        <v>0</v>
      </c>
      <c r="K82">
        <f t="shared" si="92"/>
        <v>0</v>
      </c>
      <c r="L82">
        <f t="shared" si="92"/>
        <v>0</v>
      </c>
      <c r="M82">
        <f t="shared" si="92"/>
        <v>0</v>
      </c>
      <c r="N82">
        <f t="shared" si="92"/>
        <v>22</v>
      </c>
      <c r="O82">
        <f t="shared" si="92"/>
        <v>22</v>
      </c>
      <c r="Q82" s="4">
        <v>1998</v>
      </c>
      <c r="R82">
        <f aca="true" t="shared" si="93" ref="R82:W82">R61+R40</f>
        <v>0</v>
      </c>
      <c r="S82">
        <f t="shared" si="93"/>
        <v>0</v>
      </c>
      <c r="T82">
        <f t="shared" si="93"/>
        <v>0</v>
      </c>
      <c r="U82">
        <f t="shared" si="93"/>
        <v>0</v>
      </c>
      <c r="V82">
        <f t="shared" si="93"/>
        <v>0</v>
      </c>
      <c r="W82">
        <f t="shared" si="93"/>
        <v>0</v>
      </c>
      <c r="Y82" s="4">
        <v>1998</v>
      </c>
      <c r="Z82">
        <f aca="true" t="shared" si="94" ref="Z82:AE82">Z61+Z40</f>
        <v>0</v>
      </c>
      <c r="AA82">
        <f t="shared" si="94"/>
        <v>0</v>
      </c>
      <c r="AB82">
        <f t="shared" si="94"/>
        <v>0</v>
      </c>
      <c r="AC82">
        <f t="shared" si="94"/>
        <v>0</v>
      </c>
      <c r="AD82">
        <f t="shared" si="94"/>
        <v>0</v>
      </c>
      <c r="AE82">
        <f t="shared" si="94"/>
        <v>0</v>
      </c>
      <c r="AG82" s="4">
        <v>1998</v>
      </c>
      <c r="AH82">
        <f aca="true" t="shared" si="95" ref="AH82:AM82">AH61+AH40</f>
        <v>0</v>
      </c>
      <c r="AI82">
        <f t="shared" si="95"/>
        <v>0</v>
      </c>
      <c r="AJ82">
        <f t="shared" si="95"/>
        <v>0</v>
      </c>
      <c r="AK82">
        <f t="shared" si="95"/>
        <v>0</v>
      </c>
      <c r="AL82">
        <f t="shared" si="95"/>
        <v>0</v>
      </c>
      <c r="AM82">
        <f t="shared" si="95"/>
        <v>0</v>
      </c>
      <c r="AO82" s="4">
        <v>1998</v>
      </c>
      <c r="AP82">
        <f aca="true" t="shared" si="96" ref="AP82:AU82">AP61+AP40</f>
        <v>0</v>
      </c>
      <c r="AQ82">
        <f t="shared" si="96"/>
        <v>0</v>
      </c>
      <c r="AR82">
        <f t="shared" si="96"/>
        <v>0</v>
      </c>
      <c r="AS82">
        <f t="shared" si="96"/>
        <v>0</v>
      </c>
      <c r="AT82">
        <f t="shared" si="96"/>
        <v>0</v>
      </c>
      <c r="AU82">
        <f t="shared" si="96"/>
        <v>0</v>
      </c>
    </row>
    <row r="83" spans="1:47" ht="12.75">
      <c r="A83" s="4">
        <v>1999</v>
      </c>
      <c r="B83">
        <f t="shared" si="21"/>
        <v>0</v>
      </c>
      <c r="C83">
        <f t="shared" si="21"/>
        <v>0</v>
      </c>
      <c r="D83">
        <f t="shared" si="21"/>
        <v>0</v>
      </c>
      <c r="E83">
        <f t="shared" si="21"/>
        <v>0</v>
      </c>
      <c r="F83">
        <f t="shared" si="21"/>
        <v>0</v>
      </c>
      <c r="G83">
        <f t="shared" si="21"/>
        <v>0</v>
      </c>
      <c r="I83" s="4">
        <v>1999</v>
      </c>
      <c r="J83">
        <f aca="true" t="shared" si="97" ref="J83:O83">J62+J41</f>
        <v>0</v>
      </c>
      <c r="K83">
        <f t="shared" si="97"/>
        <v>0</v>
      </c>
      <c r="L83">
        <f t="shared" si="97"/>
        <v>0</v>
      </c>
      <c r="M83">
        <f t="shared" si="97"/>
        <v>0</v>
      </c>
      <c r="N83">
        <f t="shared" si="97"/>
        <v>18</v>
      </c>
      <c r="O83">
        <f t="shared" si="97"/>
        <v>18</v>
      </c>
      <c r="Q83" s="4">
        <v>1999</v>
      </c>
      <c r="R83">
        <f aca="true" t="shared" si="98" ref="R83:W83">R62+R41</f>
        <v>0</v>
      </c>
      <c r="S83">
        <f t="shared" si="98"/>
        <v>0</v>
      </c>
      <c r="T83">
        <f t="shared" si="98"/>
        <v>0</v>
      </c>
      <c r="U83">
        <f t="shared" si="98"/>
        <v>0</v>
      </c>
      <c r="V83">
        <f t="shared" si="98"/>
        <v>0</v>
      </c>
      <c r="W83">
        <f t="shared" si="98"/>
        <v>0</v>
      </c>
      <c r="Y83" s="4">
        <v>1999</v>
      </c>
      <c r="Z83">
        <f aca="true" t="shared" si="99" ref="Z83:AE83">Z62+Z41</f>
        <v>0</v>
      </c>
      <c r="AA83">
        <f t="shared" si="99"/>
        <v>0</v>
      </c>
      <c r="AB83">
        <f t="shared" si="99"/>
        <v>0</v>
      </c>
      <c r="AC83">
        <f t="shared" si="99"/>
        <v>0</v>
      </c>
      <c r="AD83">
        <f t="shared" si="99"/>
        <v>0</v>
      </c>
      <c r="AE83">
        <f t="shared" si="99"/>
        <v>0</v>
      </c>
      <c r="AG83" s="4">
        <v>1999</v>
      </c>
      <c r="AH83">
        <f aca="true" t="shared" si="100" ref="AH83:AM83">AH62+AH41</f>
        <v>0</v>
      </c>
      <c r="AI83">
        <f t="shared" si="100"/>
        <v>0</v>
      </c>
      <c r="AJ83">
        <f t="shared" si="100"/>
        <v>0</v>
      </c>
      <c r="AK83">
        <f t="shared" si="100"/>
        <v>0</v>
      </c>
      <c r="AL83">
        <f t="shared" si="100"/>
        <v>0</v>
      </c>
      <c r="AM83">
        <f t="shared" si="100"/>
        <v>0</v>
      </c>
      <c r="AO83" s="4">
        <v>1999</v>
      </c>
      <c r="AP83">
        <f aca="true" t="shared" si="101" ref="AP83:AU83">AP62+AP41</f>
        <v>0</v>
      </c>
      <c r="AQ83">
        <f t="shared" si="101"/>
        <v>0</v>
      </c>
      <c r="AR83">
        <f t="shared" si="101"/>
        <v>0</v>
      </c>
      <c r="AS83">
        <f t="shared" si="101"/>
        <v>0</v>
      </c>
      <c r="AT83">
        <f t="shared" si="101"/>
        <v>0</v>
      </c>
      <c r="AU83">
        <f t="shared" si="101"/>
        <v>0</v>
      </c>
    </row>
    <row r="84" spans="1:47" ht="12.75">
      <c r="A84" s="4" t="s">
        <v>25</v>
      </c>
      <c r="B84" s="2">
        <f>SUM(B67:B83)</f>
        <v>0</v>
      </c>
      <c r="C84" s="2">
        <f>SUM(C67:C83)</f>
        <v>0</v>
      </c>
      <c r="D84" s="2">
        <f>SUM(D67:D83)</f>
        <v>0</v>
      </c>
      <c r="E84" s="2">
        <f>SUM(E67:E83)</f>
        <v>0</v>
      </c>
      <c r="F84" s="2">
        <f>SUM(F67:F83)</f>
        <v>4711</v>
      </c>
      <c r="G84">
        <f>SUM(B84:F84)</f>
        <v>4711</v>
      </c>
      <c r="I84" s="4" t="s">
        <v>25</v>
      </c>
      <c r="J84" s="2">
        <f>SUM(J67:J83)</f>
        <v>0</v>
      </c>
      <c r="K84" s="2">
        <f>SUM(K67:K83)</f>
        <v>0</v>
      </c>
      <c r="L84" s="2">
        <f>SUM(L67:L83)</f>
        <v>0</v>
      </c>
      <c r="M84" s="2">
        <f>SUM(M67:M83)</f>
        <v>0</v>
      </c>
      <c r="N84" s="2">
        <f>SUM(N67:N83)</f>
        <v>14175</v>
      </c>
      <c r="O84">
        <f>SUM(J84:N84)</f>
        <v>14175</v>
      </c>
      <c r="Q84" s="4" t="s">
        <v>25</v>
      </c>
      <c r="R84" s="2">
        <f>SUM(R67:R83)</f>
        <v>0</v>
      </c>
      <c r="S84" s="2">
        <f>SUM(S67:S83)</f>
        <v>0</v>
      </c>
      <c r="T84" s="2">
        <f>SUM(T67:T83)</f>
        <v>0</v>
      </c>
      <c r="U84" s="2">
        <f>SUM(U67:U83)</f>
        <v>0</v>
      </c>
      <c r="V84" s="2">
        <f>SUM(V67:V83)</f>
        <v>4</v>
      </c>
      <c r="W84">
        <f>SUM(R84:V84)</f>
        <v>4</v>
      </c>
      <c r="Y84" s="4" t="s">
        <v>25</v>
      </c>
      <c r="Z84" s="2">
        <f>SUM(Z67:Z83)</f>
        <v>0</v>
      </c>
      <c r="AA84" s="2">
        <f>SUM(AA67:AA83)</f>
        <v>0</v>
      </c>
      <c r="AB84" s="2">
        <f>SUM(AB67:AB83)</f>
        <v>0</v>
      </c>
      <c r="AC84" s="2">
        <f>SUM(AC67:AC83)</f>
        <v>0</v>
      </c>
      <c r="AD84" s="2">
        <f>SUM(AD67:AD83)</f>
        <v>1</v>
      </c>
      <c r="AE84">
        <f>SUM(Z84:AD84)</f>
        <v>1</v>
      </c>
      <c r="AG84" s="4" t="s">
        <v>25</v>
      </c>
      <c r="AH84" s="2">
        <f>SUM(AH67:AH83)</f>
        <v>0</v>
      </c>
      <c r="AI84" s="2">
        <f>SUM(AI67:AI83)</f>
        <v>0</v>
      </c>
      <c r="AJ84" s="2">
        <f>SUM(AJ67:AJ83)</f>
        <v>0</v>
      </c>
      <c r="AK84" s="2">
        <f>SUM(AK67:AK83)</f>
        <v>0</v>
      </c>
      <c r="AL84" s="2">
        <f>SUM(AL67:AL83)</f>
        <v>0</v>
      </c>
      <c r="AM84">
        <f>SUM(AH84:AL84)</f>
        <v>0</v>
      </c>
      <c r="AO84" s="4" t="s">
        <v>25</v>
      </c>
      <c r="AP84" s="2">
        <f>SUM(AP67:AP83)</f>
        <v>0</v>
      </c>
      <c r="AQ84" s="2">
        <f>SUM(AQ67:AQ83)</f>
        <v>0</v>
      </c>
      <c r="AR84" s="2">
        <f>SUM(AR67:AR83)</f>
        <v>0</v>
      </c>
      <c r="AS84" s="2">
        <f>SUM(AS67:AS83)</f>
        <v>0</v>
      </c>
      <c r="AT84" s="2">
        <f>SUM(AT67:AT83)</f>
        <v>0</v>
      </c>
      <c r="AU84">
        <f>SUM(AP84:AT84)</f>
        <v>0</v>
      </c>
    </row>
    <row r="85" spans="9:41" ht="12.75">
      <c r="I85" s="4"/>
      <c r="Q85" s="4"/>
      <c r="Y85" s="4"/>
      <c r="AG85" s="4"/>
      <c r="AO85" s="4"/>
    </row>
    <row r="86" spans="1:41" ht="12.75">
      <c r="A86" s="4" t="s">
        <v>23</v>
      </c>
      <c r="I86" s="4" t="s">
        <v>24</v>
      </c>
      <c r="Q86" s="4" t="s">
        <v>40</v>
      </c>
      <c r="Y86" s="4" t="s">
        <v>41</v>
      </c>
      <c r="AG86" s="4" t="s">
        <v>38</v>
      </c>
      <c r="AO86" s="4" t="s">
        <v>39</v>
      </c>
    </row>
    <row r="87" spans="1:47" ht="12.75">
      <c r="A87" s="4" t="s">
        <v>34</v>
      </c>
      <c r="B87" s="12" t="s">
        <v>12</v>
      </c>
      <c r="C87" s="12" t="s">
        <v>17</v>
      </c>
      <c r="D87" s="12" t="s">
        <v>18</v>
      </c>
      <c r="E87" s="12" t="s">
        <v>13</v>
      </c>
      <c r="F87" s="12" t="s">
        <v>16</v>
      </c>
      <c r="G87" s="12" t="s">
        <v>25</v>
      </c>
      <c r="I87" s="4" t="s">
        <v>34</v>
      </c>
      <c r="J87" s="12" t="s">
        <v>12</v>
      </c>
      <c r="K87" s="12" t="s">
        <v>17</v>
      </c>
      <c r="L87" s="12" t="s">
        <v>18</v>
      </c>
      <c r="M87" s="12" t="s">
        <v>13</v>
      </c>
      <c r="N87" s="12" t="s">
        <v>16</v>
      </c>
      <c r="O87" s="12" t="s">
        <v>25</v>
      </c>
      <c r="Q87" s="4" t="s">
        <v>34</v>
      </c>
      <c r="R87" s="12" t="s">
        <v>12</v>
      </c>
      <c r="S87" s="12" t="s">
        <v>17</v>
      </c>
      <c r="T87" s="12" t="s">
        <v>18</v>
      </c>
      <c r="U87" s="12" t="s">
        <v>13</v>
      </c>
      <c r="V87" s="12" t="s">
        <v>16</v>
      </c>
      <c r="W87" s="12" t="s">
        <v>25</v>
      </c>
      <c r="Y87" s="4" t="s">
        <v>34</v>
      </c>
      <c r="Z87" s="12" t="s">
        <v>12</v>
      </c>
      <c r="AA87" s="12" t="s">
        <v>17</v>
      </c>
      <c r="AB87" s="12" t="s">
        <v>18</v>
      </c>
      <c r="AC87" s="12" t="s">
        <v>13</v>
      </c>
      <c r="AD87" s="12" t="s">
        <v>16</v>
      </c>
      <c r="AE87" s="12" t="s">
        <v>25</v>
      </c>
      <c r="AG87" s="4" t="s">
        <v>34</v>
      </c>
      <c r="AH87" s="12" t="s">
        <v>12</v>
      </c>
      <c r="AI87" s="12" t="s">
        <v>17</v>
      </c>
      <c r="AJ87" s="12" t="s">
        <v>18</v>
      </c>
      <c r="AK87" s="12" t="s">
        <v>13</v>
      </c>
      <c r="AL87" s="12" t="s">
        <v>16</v>
      </c>
      <c r="AM87" s="12" t="s">
        <v>25</v>
      </c>
      <c r="AO87" s="4" t="s">
        <v>34</v>
      </c>
      <c r="AP87" s="12" t="s">
        <v>12</v>
      </c>
      <c r="AQ87" s="12" t="s">
        <v>17</v>
      </c>
      <c r="AR87" s="12" t="s">
        <v>18</v>
      </c>
      <c r="AS87" s="12" t="s">
        <v>13</v>
      </c>
      <c r="AT87" s="12" t="s">
        <v>16</v>
      </c>
      <c r="AU87" s="12" t="s">
        <v>25</v>
      </c>
    </row>
    <row r="88" spans="1:47" ht="12.75">
      <c r="A88" s="4">
        <v>1983</v>
      </c>
      <c r="B88" s="2"/>
      <c r="C88" s="2"/>
      <c r="D88" s="2"/>
      <c r="E88" s="2"/>
      <c r="F88" s="2"/>
      <c r="G88">
        <f>SUM(B88:F88)</f>
        <v>0</v>
      </c>
      <c r="I88" s="4">
        <v>1983</v>
      </c>
      <c r="O88">
        <f>SUM(J88:N88)</f>
        <v>0</v>
      </c>
      <c r="Q88" s="4">
        <v>1983</v>
      </c>
      <c r="W88">
        <f>SUM(R88:V88)</f>
        <v>0</v>
      </c>
      <c r="Y88" s="4">
        <v>1983</v>
      </c>
      <c r="AE88">
        <f>SUM(Z88:AD88)</f>
        <v>0</v>
      </c>
      <c r="AG88" s="4">
        <v>1983</v>
      </c>
      <c r="AM88">
        <f>SUM(AH88:AL88)</f>
        <v>0</v>
      </c>
      <c r="AO88" s="4">
        <v>1983</v>
      </c>
      <c r="AU88">
        <f>SUM(AP88:AT88)</f>
        <v>0</v>
      </c>
    </row>
    <row r="89" spans="1:47" ht="12.75">
      <c r="A89" s="4">
        <v>1984</v>
      </c>
      <c r="B89" s="2"/>
      <c r="C89" s="2"/>
      <c r="D89" s="2"/>
      <c r="E89" s="2"/>
      <c r="F89" s="2"/>
      <c r="G89">
        <f aca="true" t="shared" si="102" ref="G89:G104">SUM(B89:F89)</f>
        <v>0</v>
      </c>
      <c r="I89" s="4">
        <v>1984</v>
      </c>
      <c r="O89">
        <f aca="true" t="shared" si="103" ref="O89:O104">SUM(J89:N89)</f>
        <v>0</v>
      </c>
      <c r="Q89" s="4">
        <v>1984</v>
      </c>
      <c r="W89">
        <f aca="true" t="shared" si="104" ref="W89:W104">SUM(R89:V89)</f>
        <v>0</v>
      </c>
      <c r="Y89" s="4">
        <v>1984</v>
      </c>
      <c r="AE89">
        <f aca="true" t="shared" si="105" ref="AE89:AE104">SUM(Z89:AD89)</f>
        <v>0</v>
      </c>
      <c r="AG89" s="4">
        <v>1984</v>
      </c>
      <c r="AM89">
        <f aca="true" t="shared" si="106" ref="AM89:AM104">SUM(AH89:AL89)</f>
        <v>0</v>
      </c>
      <c r="AO89" s="4">
        <v>1984</v>
      </c>
      <c r="AU89">
        <f aca="true" t="shared" si="107" ref="AU89:AU104">SUM(AP89:AT89)</f>
        <v>0</v>
      </c>
    </row>
    <row r="90" spans="1:47" ht="12.75">
      <c r="A90" s="4">
        <v>1985</v>
      </c>
      <c r="B90" s="2"/>
      <c r="C90" s="2"/>
      <c r="D90" s="2"/>
      <c r="E90" s="2"/>
      <c r="F90" s="2"/>
      <c r="G90">
        <f t="shared" si="102"/>
        <v>0</v>
      </c>
      <c r="I90" s="4">
        <v>1985</v>
      </c>
      <c r="O90">
        <f t="shared" si="103"/>
        <v>0</v>
      </c>
      <c r="Q90" s="4">
        <v>1985</v>
      </c>
      <c r="W90">
        <f t="shared" si="104"/>
        <v>0</v>
      </c>
      <c r="Y90" s="4">
        <v>1985</v>
      </c>
      <c r="AE90">
        <f t="shared" si="105"/>
        <v>0</v>
      </c>
      <c r="AG90" s="4">
        <v>1985</v>
      </c>
      <c r="AM90">
        <f t="shared" si="106"/>
        <v>0</v>
      </c>
      <c r="AO90" s="4">
        <v>1985</v>
      </c>
      <c r="AU90">
        <f t="shared" si="107"/>
        <v>0</v>
      </c>
    </row>
    <row r="91" spans="1:47" ht="12.75">
      <c r="A91" s="4">
        <v>1986</v>
      </c>
      <c r="B91" s="2"/>
      <c r="C91" s="2"/>
      <c r="D91" s="2"/>
      <c r="E91" s="2"/>
      <c r="F91" s="2"/>
      <c r="G91">
        <f t="shared" si="102"/>
        <v>0</v>
      </c>
      <c r="I91" s="4">
        <v>1986</v>
      </c>
      <c r="O91">
        <f t="shared" si="103"/>
        <v>0</v>
      </c>
      <c r="Q91" s="4">
        <v>1986</v>
      </c>
      <c r="W91">
        <f t="shared" si="104"/>
        <v>0</v>
      </c>
      <c r="Y91" s="4">
        <v>1986</v>
      </c>
      <c r="AE91">
        <f t="shared" si="105"/>
        <v>0</v>
      </c>
      <c r="AG91" s="4">
        <v>1986</v>
      </c>
      <c r="AM91">
        <f t="shared" si="106"/>
        <v>0</v>
      </c>
      <c r="AO91" s="4">
        <v>1986</v>
      </c>
      <c r="AU91">
        <f t="shared" si="107"/>
        <v>0</v>
      </c>
    </row>
    <row r="92" spans="1:47" ht="12.75">
      <c r="A92" s="4">
        <v>1987</v>
      </c>
      <c r="B92" s="2"/>
      <c r="C92" s="2"/>
      <c r="D92" s="2"/>
      <c r="E92" s="2"/>
      <c r="F92" s="2"/>
      <c r="G92">
        <f t="shared" si="102"/>
        <v>0</v>
      </c>
      <c r="I92" s="4">
        <v>1987</v>
      </c>
      <c r="O92">
        <f t="shared" si="103"/>
        <v>0</v>
      </c>
      <c r="Q92" s="4">
        <v>1987</v>
      </c>
      <c r="W92">
        <f t="shared" si="104"/>
        <v>0</v>
      </c>
      <c r="Y92" s="4">
        <v>1987</v>
      </c>
      <c r="AE92">
        <f t="shared" si="105"/>
        <v>0</v>
      </c>
      <c r="AG92" s="4">
        <v>1987</v>
      </c>
      <c r="AM92">
        <f t="shared" si="106"/>
        <v>0</v>
      </c>
      <c r="AO92" s="4">
        <v>1987</v>
      </c>
      <c r="AU92">
        <f t="shared" si="107"/>
        <v>0</v>
      </c>
    </row>
    <row r="93" spans="1:47" ht="12.75">
      <c r="A93" s="4">
        <v>1988</v>
      </c>
      <c r="B93" s="2"/>
      <c r="C93" s="2"/>
      <c r="D93" s="2"/>
      <c r="G93">
        <f t="shared" si="102"/>
        <v>0</v>
      </c>
      <c r="I93" s="4">
        <v>1988</v>
      </c>
      <c r="O93">
        <f t="shared" si="103"/>
        <v>0</v>
      </c>
      <c r="Q93" s="4">
        <v>1988</v>
      </c>
      <c r="W93">
        <f t="shared" si="104"/>
        <v>0</v>
      </c>
      <c r="Y93" s="4">
        <v>1988</v>
      </c>
      <c r="AE93">
        <f t="shared" si="105"/>
        <v>0</v>
      </c>
      <c r="AG93" s="4">
        <v>1988</v>
      </c>
      <c r="AM93">
        <f t="shared" si="106"/>
        <v>0</v>
      </c>
      <c r="AO93" s="4">
        <v>1988</v>
      </c>
      <c r="AU93">
        <f t="shared" si="107"/>
        <v>0</v>
      </c>
    </row>
    <row r="94" spans="1:47" ht="12.75">
      <c r="A94" s="4">
        <v>1989</v>
      </c>
      <c r="G94">
        <f t="shared" si="102"/>
        <v>0</v>
      </c>
      <c r="I94" s="4">
        <v>1989</v>
      </c>
      <c r="O94">
        <f t="shared" si="103"/>
        <v>0</v>
      </c>
      <c r="Q94" s="4">
        <v>1989</v>
      </c>
      <c r="W94">
        <f t="shared" si="104"/>
        <v>0</v>
      </c>
      <c r="Y94" s="4">
        <v>1989</v>
      </c>
      <c r="AE94">
        <f t="shared" si="105"/>
        <v>0</v>
      </c>
      <c r="AG94" s="4">
        <v>1989</v>
      </c>
      <c r="AM94">
        <f t="shared" si="106"/>
        <v>0</v>
      </c>
      <c r="AO94" s="4">
        <v>1989</v>
      </c>
      <c r="AU94">
        <f t="shared" si="107"/>
        <v>0</v>
      </c>
    </row>
    <row r="95" spans="1:47" ht="12.75">
      <c r="A95" s="4">
        <v>1990</v>
      </c>
      <c r="G95">
        <f t="shared" si="102"/>
        <v>0</v>
      </c>
      <c r="I95" s="4">
        <v>1990</v>
      </c>
      <c r="O95">
        <f t="shared" si="103"/>
        <v>0</v>
      </c>
      <c r="Q95" s="4">
        <v>1990</v>
      </c>
      <c r="W95">
        <f t="shared" si="104"/>
        <v>0</v>
      </c>
      <c r="Y95" s="4">
        <v>1990</v>
      </c>
      <c r="AE95">
        <f t="shared" si="105"/>
        <v>0</v>
      </c>
      <c r="AG95" s="4">
        <v>1990</v>
      </c>
      <c r="AM95">
        <f t="shared" si="106"/>
        <v>0</v>
      </c>
      <c r="AO95" s="4">
        <v>1990</v>
      </c>
      <c r="AU95">
        <f t="shared" si="107"/>
        <v>0</v>
      </c>
    </row>
    <row r="96" spans="1:47" ht="12.75">
      <c r="A96" s="4">
        <v>1991</v>
      </c>
      <c r="B96" s="2"/>
      <c r="C96" s="2"/>
      <c r="G96">
        <f t="shared" si="102"/>
        <v>0</v>
      </c>
      <c r="I96" s="4">
        <v>1991</v>
      </c>
      <c r="O96">
        <f t="shared" si="103"/>
        <v>0</v>
      </c>
      <c r="Q96" s="4">
        <v>1991</v>
      </c>
      <c r="W96">
        <f t="shared" si="104"/>
        <v>0</v>
      </c>
      <c r="Y96" s="4">
        <v>1991</v>
      </c>
      <c r="AE96">
        <f t="shared" si="105"/>
        <v>0</v>
      </c>
      <c r="AG96" s="4">
        <v>1991</v>
      </c>
      <c r="AM96">
        <f t="shared" si="106"/>
        <v>0</v>
      </c>
      <c r="AO96" s="4">
        <v>1991</v>
      </c>
      <c r="AU96">
        <f t="shared" si="107"/>
        <v>0</v>
      </c>
    </row>
    <row r="97" spans="1:47" ht="12.75">
      <c r="A97" s="4">
        <v>1992</v>
      </c>
      <c r="C97" s="2"/>
      <c r="G97">
        <f t="shared" si="102"/>
        <v>0</v>
      </c>
      <c r="I97" s="4">
        <v>1992</v>
      </c>
      <c r="O97">
        <f t="shared" si="103"/>
        <v>0</v>
      </c>
      <c r="Q97" s="4">
        <v>1992</v>
      </c>
      <c r="W97">
        <f t="shared" si="104"/>
        <v>0</v>
      </c>
      <c r="Y97" s="4">
        <v>1992</v>
      </c>
      <c r="AE97">
        <f t="shared" si="105"/>
        <v>0</v>
      </c>
      <c r="AG97" s="4">
        <v>1992</v>
      </c>
      <c r="AM97">
        <f t="shared" si="106"/>
        <v>0</v>
      </c>
      <c r="AO97" s="4">
        <v>1992</v>
      </c>
      <c r="AU97">
        <f t="shared" si="107"/>
        <v>0</v>
      </c>
    </row>
    <row r="98" spans="1:47" ht="12.75">
      <c r="A98" s="4">
        <v>1993</v>
      </c>
      <c r="B98" s="2"/>
      <c r="C98" s="2"/>
      <c r="D98" s="2"/>
      <c r="G98">
        <f t="shared" si="102"/>
        <v>0</v>
      </c>
      <c r="I98" s="4">
        <v>1993</v>
      </c>
      <c r="O98">
        <f t="shared" si="103"/>
        <v>0</v>
      </c>
      <c r="Q98" s="4">
        <v>1993</v>
      </c>
      <c r="W98">
        <f t="shared" si="104"/>
        <v>0</v>
      </c>
      <c r="Y98" s="4">
        <v>1993</v>
      </c>
      <c r="AE98">
        <f t="shared" si="105"/>
        <v>0</v>
      </c>
      <c r="AG98" s="4">
        <v>1993</v>
      </c>
      <c r="AM98">
        <f t="shared" si="106"/>
        <v>0</v>
      </c>
      <c r="AO98" s="4">
        <v>1993</v>
      </c>
      <c r="AU98">
        <f t="shared" si="107"/>
        <v>0</v>
      </c>
    </row>
    <row r="99" spans="1:47" ht="12.75">
      <c r="A99" s="4">
        <v>1994</v>
      </c>
      <c r="B99" s="2"/>
      <c r="C99" s="2"/>
      <c r="D99" s="2"/>
      <c r="G99">
        <f t="shared" si="102"/>
        <v>0</v>
      </c>
      <c r="I99" s="4">
        <v>1994</v>
      </c>
      <c r="O99">
        <f t="shared" si="103"/>
        <v>0</v>
      </c>
      <c r="Q99" s="4">
        <v>1994</v>
      </c>
      <c r="W99">
        <f t="shared" si="104"/>
        <v>0</v>
      </c>
      <c r="Y99" s="4">
        <v>1994</v>
      </c>
      <c r="AE99">
        <f t="shared" si="105"/>
        <v>0</v>
      </c>
      <c r="AG99" s="4">
        <v>1994</v>
      </c>
      <c r="AM99">
        <f t="shared" si="106"/>
        <v>0</v>
      </c>
      <c r="AO99" s="4">
        <v>1994</v>
      </c>
      <c r="AU99">
        <f t="shared" si="107"/>
        <v>0</v>
      </c>
    </row>
    <row r="100" spans="1:47" ht="12.75">
      <c r="A100" s="4">
        <v>1995</v>
      </c>
      <c r="B100" s="2"/>
      <c r="C100" s="2"/>
      <c r="D100" s="2"/>
      <c r="G100">
        <f t="shared" si="102"/>
        <v>0</v>
      </c>
      <c r="I100" s="4">
        <v>1995</v>
      </c>
      <c r="O100">
        <f t="shared" si="103"/>
        <v>0</v>
      </c>
      <c r="Q100" s="4">
        <v>1995</v>
      </c>
      <c r="W100">
        <f t="shared" si="104"/>
        <v>0</v>
      </c>
      <c r="Y100" s="4">
        <v>1995</v>
      </c>
      <c r="AE100">
        <f t="shared" si="105"/>
        <v>0</v>
      </c>
      <c r="AG100" s="4">
        <v>1995</v>
      </c>
      <c r="AM100">
        <f t="shared" si="106"/>
        <v>0</v>
      </c>
      <c r="AO100" s="4">
        <v>1995</v>
      </c>
      <c r="AU100">
        <f t="shared" si="107"/>
        <v>0</v>
      </c>
    </row>
    <row r="101" spans="1:47" ht="12.75">
      <c r="A101" s="4">
        <v>1996</v>
      </c>
      <c r="B101" s="2"/>
      <c r="C101" s="2"/>
      <c r="D101" s="2"/>
      <c r="G101">
        <f t="shared" si="102"/>
        <v>0</v>
      </c>
      <c r="I101" s="4">
        <v>1996</v>
      </c>
      <c r="O101">
        <f t="shared" si="103"/>
        <v>0</v>
      </c>
      <c r="Q101" s="4">
        <v>1996</v>
      </c>
      <c r="W101">
        <f t="shared" si="104"/>
        <v>0</v>
      </c>
      <c r="Y101" s="4">
        <v>1996</v>
      </c>
      <c r="AE101">
        <f t="shared" si="105"/>
        <v>0</v>
      </c>
      <c r="AG101" s="4">
        <v>1996</v>
      </c>
      <c r="AM101">
        <f t="shared" si="106"/>
        <v>0</v>
      </c>
      <c r="AO101" s="4">
        <v>1996</v>
      </c>
      <c r="AU101">
        <f t="shared" si="107"/>
        <v>0</v>
      </c>
    </row>
    <row r="102" spans="1:47" ht="12.75">
      <c r="A102" s="4">
        <v>1997</v>
      </c>
      <c r="B102" s="2"/>
      <c r="C102" s="2"/>
      <c r="D102" s="2"/>
      <c r="E102" s="2"/>
      <c r="G102">
        <f t="shared" si="102"/>
        <v>0</v>
      </c>
      <c r="I102" s="4">
        <v>1997</v>
      </c>
      <c r="O102">
        <f t="shared" si="103"/>
        <v>0</v>
      </c>
      <c r="Q102" s="4">
        <v>1997</v>
      </c>
      <c r="W102">
        <f t="shared" si="104"/>
        <v>0</v>
      </c>
      <c r="Y102" s="4">
        <v>1997</v>
      </c>
      <c r="AE102">
        <f t="shared" si="105"/>
        <v>0</v>
      </c>
      <c r="AG102" s="4">
        <v>1997</v>
      </c>
      <c r="AM102">
        <f t="shared" si="106"/>
        <v>0</v>
      </c>
      <c r="AO102" s="4">
        <v>1997</v>
      </c>
      <c r="AU102">
        <f t="shared" si="107"/>
        <v>0</v>
      </c>
    </row>
    <row r="103" spans="1:47" ht="12.75">
      <c r="A103" s="4">
        <v>1998</v>
      </c>
      <c r="B103" s="2"/>
      <c r="C103" s="2"/>
      <c r="D103" s="2"/>
      <c r="E103" s="2"/>
      <c r="F103" s="2"/>
      <c r="G103">
        <f t="shared" si="102"/>
        <v>0</v>
      </c>
      <c r="I103" s="4">
        <v>1998</v>
      </c>
      <c r="O103">
        <f t="shared" si="103"/>
        <v>0</v>
      </c>
      <c r="Q103" s="4">
        <v>1998</v>
      </c>
      <c r="W103">
        <f t="shared" si="104"/>
        <v>0</v>
      </c>
      <c r="Y103" s="4">
        <v>1998</v>
      </c>
      <c r="AE103">
        <f t="shared" si="105"/>
        <v>0</v>
      </c>
      <c r="AG103" s="4">
        <v>1998</v>
      </c>
      <c r="AM103">
        <f t="shared" si="106"/>
        <v>0</v>
      </c>
      <c r="AO103" s="4">
        <v>1998</v>
      </c>
      <c r="AU103">
        <f t="shared" si="107"/>
        <v>0</v>
      </c>
    </row>
    <row r="104" spans="1:47" ht="12.75">
      <c r="A104" s="4">
        <v>1999</v>
      </c>
      <c r="B104" s="2"/>
      <c r="C104" s="2"/>
      <c r="D104" s="2"/>
      <c r="E104" s="2"/>
      <c r="F104" s="2"/>
      <c r="G104">
        <f t="shared" si="102"/>
        <v>0</v>
      </c>
      <c r="I104" s="4">
        <v>1999</v>
      </c>
      <c r="O104">
        <f t="shared" si="103"/>
        <v>0</v>
      </c>
      <c r="Q104" s="4">
        <v>1999</v>
      </c>
      <c r="W104">
        <f t="shared" si="104"/>
        <v>0</v>
      </c>
      <c r="Y104" s="4">
        <v>1999</v>
      </c>
      <c r="AE104">
        <f t="shared" si="105"/>
        <v>0</v>
      </c>
      <c r="AG104" s="4">
        <v>1999</v>
      </c>
      <c r="AM104">
        <f t="shared" si="106"/>
        <v>0</v>
      </c>
      <c r="AO104" s="4">
        <v>1999</v>
      </c>
      <c r="AU104">
        <f t="shared" si="107"/>
        <v>0</v>
      </c>
    </row>
    <row r="105" spans="1:47" ht="12.75">
      <c r="A105" s="4" t="s">
        <v>25</v>
      </c>
      <c r="B105" s="2">
        <f>SUM(B88:B104)</f>
        <v>0</v>
      </c>
      <c r="C105" s="2">
        <f>SUM(C88:C104)</f>
        <v>0</v>
      </c>
      <c r="D105" s="2">
        <f>SUM(D88:D104)</f>
        <v>0</v>
      </c>
      <c r="E105" s="2">
        <f>SUM(E88:E104)</f>
        <v>0</v>
      </c>
      <c r="F105" s="2">
        <f>SUM(F88:F104)</f>
        <v>0</v>
      </c>
      <c r="G105">
        <f>SUM(B105:F105)</f>
        <v>0</v>
      </c>
      <c r="I105" s="4" t="s">
        <v>25</v>
      </c>
      <c r="J105" s="2">
        <f>SUM(J88:J104)</f>
        <v>0</v>
      </c>
      <c r="K105" s="2">
        <f>SUM(K88:K104)</f>
        <v>0</v>
      </c>
      <c r="L105" s="2">
        <f>SUM(L88:L104)</f>
        <v>0</v>
      </c>
      <c r="M105" s="2">
        <f>SUM(M88:M104)</f>
        <v>0</v>
      </c>
      <c r="N105" s="2">
        <f>SUM(N88:N104)</f>
        <v>0</v>
      </c>
      <c r="O105">
        <f>SUM(J105:N105)</f>
        <v>0</v>
      </c>
      <c r="Q105" s="4" t="s">
        <v>25</v>
      </c>
      <c r="R105" s="2">
        <f>SUM(R88:R104)</f>
        <v>0</v>
      </c>
      <c r="S105" s="2">
        <f>SUM(S88:S104)</f>
        <v>0</v>
      </c>
      <c r="T105" s="2">
        <f>SUM(T88:T104)</f>
        <v>0</v>
      </c>
      <c r="U105" s="2">
        <f>SUM(U88:U104)</f>
        <v>0</v>
      </c>
      <c r="V105" s="2">
        <f>SUM(V88:V104)</f>
        <v>0</v>
      </c>
      <c r="W105">
        <f>SUM(R105:V105)</f>
        <v>0</v>
      </c>
      <c r="Y105" s="4" t="s">
        <v>25</v>
      </c>
      <c r="Z105" s="2">
        <f>SUM(Z88:Z104)</f>
        <v>0</v>
      </c>
      <c r="AA105" s="2">
        <f>SUM(AA88:AA104)</f>
        <v>0</v>
      </c>
      <c r="AB105" s="2">
        <f>SUM(AB88:AB104)</f>
        <v>0</v>
      </c>
      <c r="AC105" s="2">
        <f>SUM(AC88:AC104)</f>
        <v>0</v>
      </c>
      <c r="AD105" s="2">
        <f>SUM(AD88:AD104)</f>
        <v>0</v>
      </c>
      <c r="AE105">
        <f>SUM(Z105:AD105)</f>
        <v>0</v>
      </c>
      <c r="AG105" s="4" t="s">
        <v>25</v>
      </c>
      <c r="AH105" s="2">
        <f>SUM(AH88:AH104)</f>
        <v>0</v>
      </c>
      <c r="AI105" s="2">
        <f>SUM(AI88:AI104)</f>
        <v>0</v>
      </c>
      <c r="AJ105" s="2">
        <f>SUM(AJ88:AJ104)</f>
        <v>0</v>
      </c>
      <c r="AK105" s="2">
        <f>SUM(AK88:AK104)</f>
        <v>0</v>
      </c>
      <c r="AL105" s="2">
        <f>SUM(AL88:AL104)</f>
        <v>0</v>
      </c>
      <c r="AM105">
        <f>SUM(AH105:AL105)</f>
        <v>0</v>
      </c>
      <c r="AO105" s="4" t="s">
        <v>25</v>
      </c>
      <c r="AP105" s="2">
        <f>SUM(AP88:AP104)</f>
        <v>0</v>
      </c>
      <c r="AQ105" s="2">
        <f>SUM(AQ88:AQ104)</f>
        <v>0</v>
      </c>
      <c r="AR105" s="2">
        <f>SUM(AR88:AR104)</f>
        <v>0</v>
      </c>
      <c r="AS105" s="2">
        <f>SUM(AS88:AS104)</f>
        <v>0</v>
      </c>
      <c r="AT105" s="2">
        <f>SUM(AT88:AT104)</f>
        <v>0</v>
      </c>
      <c r="AU105">
        <f>SUM(AP105:AT105)</f>
        <v>0</v>
      </c>
    </row>
    <row r="106" spans="9:33" ht="12.75">
      <c r="I106" s="4"/>
      <c r="Q106" s="4"/>
      <c r="AG106" s="4"/>
    </row>
    <row r="107" spans="1:41" ht="12.75">
      <c r="A107" s="4" t="s">
        <v>23</v>
      </c>
      <c r="I107" s="4" t="s">
        <v>24</v>
      </c>
      <c r="Q107" s="4" t="s">
        <v>40</v>
      </c>
      <c r="Y107" s="4" t="s">
        <v>41</v>
      </c>
      <c r="AG107" s="4" t="s">
        <v>38</v>
      </c>
      <c r="AO107" s="4" t="s">
        <v>39</v>
      </c>
    </row>
    <row r="108" spans="1:47" ht="12.75">
      <c r="A108" s="4" t="s">
        <v>20</v>
      </c>
      <c r="B108" s="12" t="s">
        <v>12</v>
      </c>
      <c r="C108" s="12" t="s">
        <v>17</v>
      </c>
      <c r="D108" s="12" t="s">
        <v>18</v>
      </c>
      <c r="E108" s="12" t="s">
        <v>13</v>
      </c>
      <c r="F108" s="12" t="s">
        <v>16</v>
      </c>
      <c r="G108" s="12" t="s">
        <v>25</v>
      </c>
      <c r="I108" s="4" t="s">
        <v>20</v>
      </c>
      <c r="J108" s="12" t="s">
        <v>12</v>
      </c>
      <c r="K108" s="12" t="s">
        <v>17</v>
      </c>
      <c r="L108" s="12" t="s">
        <v>18</v>
      </c>
      <c r="M108" s="12" t="s">
        <v>13</v>
      </c>
      <c r="N108" s="12" t="s">
        <v>16</v>
      </c>
      <c r="O108" s="12" t="s">
        <v>25</v>
      </c>
      <c r="Q108" s="4" t="s">
        <v>20</v>
      </c>
      <c r="R108" s="12" t="s">
        <v>12</v>
      </c>
      <c r="S108" s="12" t="s">
        <v>17</v>
      </c>
      <c r="T108" s="12" t="s">
        <v>18</v>
      </c>
      <c r="U108" s="12" t="s">
        <v>13</v>
      </c>
      <c r="V108" s="12" t="s">
        <v>16</v>
      </c>
      <c r="W108" s="12" t="s">
        <v>25</v>
      </c>
      <c r="Y108" s="4" t="s">
        <v>20</v>
      </c>
      <c r="Z108" s="12" t="s">
        <v>12</v>
      </c>
      <c r="AA108" s="12" t="s">
        <v>17</v>
      </c>
      <c r="AB108" s="12" t="s">
        <v>18</v>
      </c>
      <c r="AC108" s="12" t="s">
        <v>13</v>
      </c>
      <c r="AD108" s="12" t="s">
        <v>16</v>
      </c>
      <c r="AE108" s="12" t="s">
        <v>25</v>
      </c>
      <c r="AG108" s="4" t="s">
        <v>20</v>
      </c>
      <c r="AH108" s="12" t="s">
        <v>12</v>
      </c>
      <c r="AI108" s="12" t="s">
        <v>17</v>
      </c>
      <c r="AJ108" s="12" t="s">
        <v>18</v>
      </c>
      <c r="AK108" s="12" t="s">
        <v>13</v>
      </c>
      <c r="AL108" s="12" t="s">
        <v>16</v>
      </c>
      <c r="AM108" s="12" t="s">
        <v>25</v>
      </c>
      <c r="AO108" s="4" t="s">
        <v>20</v>
      </c>
      <c r="AP108" s="12" t="s">
        <v>12</v>
      </c>
      <c r="AQ108" s="12" t="s">
        <v>17</v>
      </c>
      <c r="AR108" s="12" t="s">
        <v>18</v>
      </c>
      <c r="AS108" s="12" t="s">
        <v>13</v>
      </c>
      <c r="AT108" s="12" t="s">
        <v>16</v>
      </c>
      <c r="AU108" s="12" t="s">
        <v>25</v>
      </c>
    </row>
    <row r="109" spans="1:47" ht="12.75">
      <c r="A109" s="4">
        <v>1983</v>
      </c>
      <c r="B109">
        <f aca="true" t="shared" si="108" ref="B109:G118">B88+B46+B25</f>
        <v>0</v>
      </c>
      <c r="C109">
        <f t="shared" si="108"/>
        <v>0</v>
      </c>
      <c r="D109">
        <f t="shared" si="108"/>
        <v>0</v>
      </c>
      <c r="E109">
        <f t="shared" si="108"/>
        <v>0</v>
      </c>
      <c r="F109">
        <f t="shared" si="108"/>
        <v>241</v>
      </c>
      <c r="G109">
        <f t="shared" si="108"/>
        <v>241</v>
      </c>
      <c r="I109" s="4">
        <v>1983</v>
      </c>
      <c r="J109">
        <f aca="true" t="shared" si="109" ref="J109:O118">J88+J46+J25</f>
        <v>0</v>
      </c>
      <c r="K109">
        <f t="shared" si="109"/>
        <v>0</v>
      </c>
      <c r="L109">
        <f t="shared" si="109"/>
        <v>0</v>
      </c>
      <c r="M109">
        <f t="shared" si="109"/>
        <v>0</v>
      </c>
      <c r="N109">
        <f t="shared" si="109"/>
        <v>490</v>
      </c>
      <c r="O109">
        <f t="shared" si="109"/>
        <v>490</v>
      </c>
      <c r="Q109" s="4">
        <v>1983</v>
      </c>
      <c r="R109">
        <f aca="true" t="shared" si="110" ref="R109:W118">R88+R46+R25</f>
        <v>0</v>
      </c>
      <c r="S109">
        <f t="shared" si="110"/>
        <v>0</v>
      </c>
      <c r="T109">
        <f t="shared" si="110"/>
        <v>0</v>
      </c>
      <c r="U109">
        <f t="shared" si="110"/>
        <v>0</v>
      </c>
      <c r="V109">
        <f t="shared" si="110"/>
        <v>0</v>
      </c>
      <c r="W109">
        <f t="shared" si="110"/>
        <v>0</v>
      </c>
      <c r="Y109" s="4">
        <v>1983</v>
      </c>
      <c r="Z109">
        <f aca="true" t="shared" si="111" ref="Z109:AE118">Z88+Z46+Z25</f>
        <v>0</v>
      </c>
      <c r="AA109">
        <f t="shared" si="111"/>
        <v>0</v>
      </c>
      <c r="AB109">
        <f t="shared" si="111"/>
        <v>0</v>
      </c>
      <c r="AC109">
        <f t="shared" si="111"/>
        <v>0</v>
      </c>
      <c r="AD109">
        <f t="shared" si="111"/>
        <v>0</v>
      </c>
      <c r="AE109">
        <f t="shared" si="111"/>
        <v>0</v>
      </c>
      <c r="AG109" s="4">
        <v>1983</v>
      </c>
      <c r="AH109">
        <f aca="true" t="shared" si="112" ref="AH109:AM118">AH88+AH46+AH25</f>
        <v>0</v>
      </c>
      <c r="AI109">
        <f t="shared" si="112"/>
        <v>0</v>
      </c>
      <c r="AJ109">
        <f t="shared" si="112"/>
        <v>0</v>
      </c>
      <c r="AK109">
        <f t="shared" si="112"/>
        <v>0</v>
      </c>
      <c r="AL109">
        <f t="shared" si="112"/>
        <v>0</v>
      </c>
      <c r="AM109">
        <f t="shared" si="112"/>
        <v>0</v>
      </c>
      <c r="AO109" s="4">
        <v>1983</v>
      </c>
      <c r="AP109">
        <f aca="true" t="shared" si="113" ref="AP109:AU118">AP88+AP46+AP25</f>
        <v>0</v>
      </c>
      <c r="AQ109">
        <f t="shared" si="113"/>
        <v>0</v>
      </c>
      <c r="AR109">
        <f t="shared" si="113"/>
        <v>0</v>
      </c>
      <c r="AS109">
        <f t="shared" si="113"/>
        <v>0</v>
      </c>
      <c r="AT109">
        <f t="shared" si="113"/>
        <v>0</v>
      </c>
      <c r="AU109">
        <f t="shared" si="113"/>
        <v>0</v>
      </c>
    </row>
    <row r="110" spans="1:47" ht="12.75">
      <c r="A110" s="4">
        <v>1984</v>
      </c>
      <c r="B110">
        <f t="shared" si="108"/>
        <v>0</v>
      </c>
      <c r="C110">
        <f t="shared" si="108"/>
        <v>0</v>
      </c>
      <c r="D110">
        <f t="shared" si="108"/>
        <v>0</v>
      </c>
      <c r="E110">
        <f t="shared" si="108"/>
        <v>0</v>
      </c>
      <c r="F110">
        <f t="shared" si="108"/>
        <v>264</v>
      </c>
      <c r="G110">
        <f t="shared" si="108"/>
        <v>264</v>
      </c>
      <c r="I110" s="4">
        <v>1984</v>
      </c>
      <c r="J110">
        <f t="shared" si="109"/>
        <v>0</v>
      </c>
      <c r="K110">
        <f t="shared" si="109"/>
        <v>0</v>
      </c>
      <c r="L110">
        <f t="shared" si="109"/>
        <v>0</v>
      </c>
      <c r="M110">
        <f t="shared" si="109"/>
        <v>0</v>
      </c>
      <c r="N110">
        <f t="shared" si="109"/>
        <v>541</v>
      </c>
      <c r="O110">
        <f t="shared" si="109"/>
        <v>541</v>
      </c>
      <c r="Q110" s="4">
        <v>1984</v>
      </c>
      <c r="R110">
        <f t="shared" si="110"/>
        <v>0</v>
      </c>
      <c r="S110">
        <f t="shared" si="110"/>
        <v>0</v>
      </c>
      <c r="T110">
        <f t="shared" si="110"/>
        <v>0</v>
      </c>
      <c r="U110">
        <f t="shared" si="110"/>
        <v>0</v>
      </c>
      <c r="V110">
        <f t="shared" si="110"/>
        <v>1</v>
      </c>
      <c r="W110">
        <f t="shared" si="110"/>
        <v>1</v>
      </c>
      <c r="Y110" s="4">
        <v>1984</v>
      </c>
      <c r="Z110">
        <f t="shared" si="111"/>
        <v>0</v>
      </c>
      <c r="AA110">
        <f t="shared" si="111"/>
        <v>0</v>
      </c>
      <c r="AB110">
        <f t="shared" si="111"/>
        <v>0</v>
      </c>
      <c r="AC110">
        <f t="shared" si="111"/>
        <v>0</v>
      </c>
      <c r="AD110">
        <f t="shared" si="111"/>
        <v>0</v>
      </c>
      <c r="AE110">
        <f t="shared" si="111"/>
        <v>0</v>
      </c>
      <c r="AG110" s="4">
        <v>1984</v>
      </c>
      <c r="AH110">
        <f t="shared" si="112"/>
        <v>0</v>
      </c>
      <c r="AI110">
        <f t="shared" si="112"/>
        <v>0</v>
      </c>
      <c r="AJ110">
        <f t="shared" si="112"/>
        <v>0</v>
      </c>
      <c r="AK110">
        <f t="shared" si="112"/>
        <v>0</v>
      </c>
      <c r="AL110">
        <f t="shared" si="112"/>
        <v>0</v>
      </c>
      <c r="AM110">
        <f t="shared" si="112"/>
        <v>0</v>
      </c>
      <c r="AO110" s="4">
        <v>1984</v>
      </c>
      <c r="AP110">
        <f t="shared" si="113"/>
        <v>0</v>
      </c>
      <c r="AQ110">
        <f t="shared" si="113"/>
        <v>0</v>
      </c>
      <c r="AR110">
        <f t="shared" si="113"/>
        <v>0</v>
      </c>
      <c r="AS110">
        <f t="shared" si="113"/>
        <v>0</v>
      </c>
      <c r="AT110">
        <f t="shared" si="113"/>
        <v>0</v>
      </c>
      <c r="AU110">
        <f t="shared" si="113"/>
        <v>0</v>
      </c>
    </row>
    <row r="111" spans="1:47" ht="12.75">
      <c r="A111" s="4">
        <v>1985</v>
      </c>
      <c r="B111">
        <f t="shared" si="108"/>
        <v>0</v>
      </c>
      <c r="C111">
        <f t="shared" si="108"/>
        <v>0</v>
      </c>
      <c r="D111">
        <f t="shared" si="108"/>
        <v>0</v>
      </c>
      <c r="E111">
        <f t="shared" si="108"/>
        <v>0</v>
      </c>
      <c r="F111">
        <f t="shared" si="108"/>
        <v>174</v>
      </c>
      <c r="G111">
        <f t="shared" si="108"/>
        <v>174</v>
      </c>
      <c r="I111" s="4">
        <v>1985</v>
      </c>
      <c r="J111">
        <f t="shared" si="109"/>
        <v>0</v>
      </c>
      <c r="K111">
        <f t="shared" si="109"/>
        <v>0</v>
      </c>
      <c r="L111">
        <f t="shared" si="109"/>
        <v>0</v>
      </c>
      <c r="M111">
        <f t="shared" si="109"/>
        <v>0</v>
      </c>
      <c r="N111">
        <f t="shared" si="109"/>
        <v>409</v>
      </c>
      <c r="O111">
        <f t="shared" si="109"/>
        <v>409</v>
      </c>
      <c r="Q111" s="4">
        <v>1985</v>
      </c>
      <c r="R111">
        <f t="shared" si="110"/>
        <v>0</v>
      </c>
      <c r="S111">
        <f t="shared" si="110"/>
        <v>0</v>
      </c>
      <c r="T111">
        <f t="shared" si="110"/>
        <v>0</v>
      </c>
      <c r="U111">
        <f t="shared" si="110"/>
        <v>0</v>
      </c>
      <c r="V111">
        <f t="shared" si="110"/>
        <v>1</v>
      </c>
      <c r="W111">
        <f t="shared" si="110"/>
        <v>1</v>
      </c>
      <c r="Y111" s="4">
        <v>1985</v>
      </c>
      <c r="Z111">
        <f t="shared" si="111"/>
        <v>0</v>
      </c>
      <c r="AA111">
        <f t="shared" si="111"/>
        <v>0</v>
      </c>
      <c r="AB111">
        <f t="shared" si="111"/>
        <v>0</v>
      </c>
      <c r="AC111">
        <f t="shared" si="111"/>
        <v>0</v>
      </c>
      <c r="AD111">
        <f t="shared" si="111"/>
        <v>0</v>
      </c>
      <c r="AE111">
        <f t="shared" si="111"/>
        <v>0</v>
      </c>
      <c r="AG111" s="4">
        <v>1985</v>
      </c>
      <c r="AH111">
        <f t="shared" si="112"/>
        <v>0</v>
      </c>
      <c r="AI111">
        <f t="shared" si="112"/>
        <v>0</v>
      </c>
      <c r="AJ111">
        <f t="shared" si="112"/>
        <v>0</v>
      </c>
      <c r="AK111">
        <f t="shared" si="112"/>
        <v>0</v>
      </c>
      <c r="AL111">
        <f t="shared" si="112"/>
        <v>0</v>
      </c>
      <c r="AM111">
        <f t="shared" si="112"/>
        <v>0</v>
      </c>
      <c r="AO111" s="4">
        <v>1985</v>
      </c>
      <c r="AP111">
        <f t="shared" si="113"/>
        <v>0</v>
      </c>
      <c r="AQ111">
        <f t="shared" si="113"/>
        <v>0</v>
      </c>
      <c r="AR111">
        <f t="shared" si="113"/>
        <v>0</v>
      </c>
      <c r="AS111">
        <f t="shared" si="113"/>
        <v>0</v>
      </c>
      <c r="AT111">
        <f t="shared" si="113"/>
        <v>0</v>
      </c>
      <c r="AU111">
        <f t="shared" si="113"/>
        <v>0</v>
      </c>
    </row>
    <row r="112" spans="1:47" ht="12.75">
      <c r="A112" s="4">
        <v>1986</v>
      </c>
      <c r="B112">
        <f t="shared" si="108"/>
        <v>0</v>
      </c>
      <c r="C112">
        <f t="shared" si="108"/>
        <v>0</v>
      </c>
      <c r="D112">
        <f t="shared" si="108"/>
        <v>0</v>
      </c>
      <c r="E112">
        <f t="shared" si="108"/>
        <v>0</v>
      </c>
      <c r="F112">
        <f t="shared" si="108"/>
        <v>225</v>
      </c>
      <c r="G112">
        <f t="shared" si="108"/>
        <v>225</v>
      </c>
      <c r="I112" s="4">
        <v>1986</v>
      </c>
      <c r="J112">
        <f t="shared" si="109"/>
        <v>0</v>
      </c>
      <c r="K112">
        <f t="shared" si="109"/>
        <v>0</v>
      </c>
      <c r="L112">
        <f t="shared" si="109"/>
        <v>0</v>
      </c>
      <c r="M112">
        <f t="shared" si="109"/>
        <v>0</v>
      </c>
      <c r="N112">
        <f t="shared" si="109"/>
        <v>522</v>
      </c>
      <c r="O112">
        <f t="shared" si="109"/>
        <v>522</v>
      </c>
      <c r="Q112" s="4">
        <v>1986</v>
      </c>
      <c r="R112">
        <f t="shared" si="110"/>
        <v>0</v>
      </c>
      <c r="S112">
        <f t="shared" si="110"/>
        <v>0</v>
      </c>
      <c r="T112">
        <f t="shared" si="110"/>
        <v>0</v>
      </c>
      <c r="U112">
        <f t="shared" si="110"/>
        <v>0</v>
      </c>
      <c r="V112">
        <f t="shared" si="110"/>
        <v>0</v>
      </c>
      <c r="W112">
        <f t="shared" si="110"/>
        <v>0</v>
      </c>
      <c r="Y112" s="4">
        <v>1986</v>
      </c>
      <c r="Z112">
        <f t="shared" si="111"/>
        <v>0</v>
      </c>
      <c r="AA112">
        <f t="shared" si="111"/>
        <v>0</v>
      </c>
      <c r="AB112">
        <f t="shared" si="111"/>
        <v>0</v>
      </c>
      <c r="AC112">
        <f t="shared" si="111"/>
        <v>0</v>
      </c>
      <c r="AD112">
        <f t="shared" si="111"/>
        <v>0</v>
      </c>
      <c r="AE112">
        <f t="shared" si="111"/>
        <v>0</v>
      </c>
      <c r="AG112" s="4">
        <v>1986</v>
      </c>
      <c r="AH112">
        <f t="shared" si="112"/>
        <v>0</v>
      </c>
      <c r="AI112">
        <f t="shared" si="112"/>
        <v>0</v>
      </c>
      <c r="AJ112">
        <f t="shared" si="112"/>
        <v>0</v>
      </c>
      <c r="AK112">
        <f t="shared" si="112"/>
        <v>0</v>
      </c>
      <c r="AL112">
        <f t="shared" si="112"/>
        <v>0</v>
      </c>
      <c r="AM112">
        <f t="shared" si="112"/>
        <v>0</v>
      </c>
      <c r="AO112" s="4">
        <v>1986</v>
      </c>
      <c r="AP112">
        <f t="shared" si="113"/>
        <v>0</v>
      </c>
      <c r="AQ112">
        <f t="shared" si="113"/>
        <v>0</v>
      </c>
      <c r="AR112">
        <f t="shared" si="113"/>
        <v>0</v>
      </c>
      <c r="AS112">
        <f t="shared" si="113"/>
        <v>0</v>
      </c>
      <c r="AT112">
        <f t="shared" si="113"/>
        <v>0</v>
      </c>
      <c r="AU112">
        <f t="shared" si="113"/>
        <v>0</v>
      </c>
    </row>
    <row r="113" spans="1:47" ht="12.75">
      <c r="A113" s="4">
        <v>1987</v>
      </c>
      <c r="B113">
        <f t="shared" si="108"/>
        <v>0</v>
      </c>
      <c r="C113">
        <f t="shared" si="108"/>
        <v>0</v>
      </c>
      <c r="D113">
        <f t="shared" si="108"/>
        <v>0</v>
      </c>
      <c r="E113">
        <f t="shared" si="108"/>
        <v>0</v>
      </c>
      <c r="F113">
        <f t="shared" si="108"/>
        <v>208</v>
      </c>
      <c r="G113">
        <f t="shared" si="108"/>
        <v>208</v>
      </c>
      <c r="I113" s="4">
        <v>1987</v>
      </c>
      <c r="J113">
        <f t="shared" si="109"/>
        <v>0</v>
      </c>
      <c r="K113">
        <f t="shared" si="109"/>
        <v>0</v>
      </c>
      <c r="L113">
        <f t="shared" si="109"/>
        <v>0</v>
      </c>
      <c r="M113">
        <f t="shared" si="109"/>
        <v>0</v>
      </c>
      <c r="N113">
        <f t="shared" si="109"/>
        <v>514</v>
      </c>
      <c r="O113">
        <f t="shared" si="109"/>
        <v>514</v>
      </c>
      <c r="Q113" s="4">
        <v>1987</v>
      </c>
      <c r="R113">
        <f t="shared" si="110"/>
        <v>0</v>
      </c>
      <c r="S113">
        <f t="shared" si="110"/>
        <v>0</v>
      </c>
      <c r="T113">
        <f t="shared" si="110"/>
        <v>0</v>
      </c>
      <c r="U113">
        <f t="shared" si="110"/>
        <v>0</v>
      </c>
      <c r="V113">
        <f t="shared" si="110"/>
        <v>0</v>
      </c>
      <c r="W113">
        <f t="shared" si="110"/>
        <v>0</v>
      </c>
      <c r="Y113" s="4">
        <v>1987</v>
      </c>
      <c r="Z113">
        <f t="shared" si="111"/>
        <v>0</v>
      </c>
      <c r="AA113">
        <f t="shared" si="111"/>
        <v>0</v>
      </c>
      <c r="AB113">
        <f t="shared" si="111"/>
        <v>0</v>
      </c>
      <c r="AC113">
        <f t="shared" si="111"/>
        <v>0</v>
      </c>
      <c r="AD113">
        <f t="shared" si="111"/>
        <v>0</v>
      </c>
      <c r="AE113">
        <f t="shared" si="111"/>
        <v>0</v>
      </c>
      <c r="AG113" s="4">
        <v>1987</v>
      </c>
      <c r="AH113">
        <f t="shared" si="112"/>
        <v>0</v>
      </c>
      <c r="AI113">
        <f t="shared" si="112"/>
        <v>0</v>
      </c>
      <c r="AJ113">
        <f t="shared" si="112"/>
        <v>0</v>
      </c>
      <c r="AK113">
        <f t="shared" si="112"/>
        <v>0</v>
      </c>
      <c r="AL113">
        <f t="shared" si="112"/>
        <v>0</v>
      </c>
      <c r="AM113">
        <f t="shared" si="112"/>
        <v>0</v>
      </c>
      <c r="AO113" s="4">
        <v>1987</v>
      </c>
      <c r="AP113">
        <f t="shared" si="113"/>
        <v>0</v>
      </c>
      <c r="AQ113">
        <f t="shared" si="113"/>
        <v>0</v>
      </c>
      <c r="AR113">
        <f t="shared" si="113"/>
        <v>0</v>
      </c>
      <c r="AS113">
        <f t="shared" si="113"/>
        <v>0</v>
      </c>
      <c r="AT113">
        <f t="shared" si="113"/>
        <v>0</v>
      </c>
      <c r="AU113">
        <f t="shared" si="113"/>
        <v>0</v>
      </c>
    </row>
    <row r="114" spans="1:47" ht="12.75">
      <c r="A114" s="4">
        <v>1988</v>
      </c>
      <c r="B114">
        <f t="shared" si="108"/>
        <v>0</v>
      </c>
      <c r="C114">
        <f t="shared" si="108"/>
        <v>0</v>
      </c>
      <c r="D114">
        <f t="shared" si="108"/>
        <v>0</v>
      </c>
      <c r="E114">
        <f t="shared" si="108"/>
        <v>0</v>
      </c>
      <c r="F114">
        <f t="shared" si="108"/>
        <v>253</v>
      </c>
      <c r="G114">
        <f t="shared" si="108"/>
        <v>253</v>
      </c>
      <c r="I114" s="4">
        <v>1988</v>
      </c>
      <c r="J114">
        <f t="shared" si="109"/>
        <v>0</v>
      </c>
      <c r="K114">
        <f t="shared" si="109"/>
        <v>0</v>
      </c>
      <c r="L114">
        <f t="shared" si="109"/>
        <v>0</v>
      </c>
      <c r="M114">
        <f t="shared" si="109"/>
        <v>0</v>
      </c>
      <c r="N114">
        <f t="shared" si="109"/>
        <v>685</v>
      </c>
      <c r="O114">
        <f t="shared" si="109"/>
        <v>685</v>
      </c>
      <c r="Q114" s="4">
        <v>1988</v>
      </c>
      <c r="R114">
        <f t="shared" si="110"/>
        <v>0</v>
      </c>
      <c r="S114">
        <f t="shared" si="110"/>
        <v>0</v>
      </c>
      <c r="T114">
        <f t="shared" si="110"/>
        <v>0</v>
      </c>
      <c r="U114">
        <f t="shared" si="110"/>
        <v>0</v>
      </c>
      <c r="V114">
        <f t="shared" si="110"/>
        <v>0</v>
      </c>
      <c r="W114">
        <f t="shared" si="110"/>
        <v>0</v>
      </c>
      <c r="Y114" s="4">
        <v>1988</v>
      </c>
      <c r="Z114">
        <f t="shared" si="111"/>
        <v>0</v>
      </c>
      <c r="AA114">
        <f t="shared" si="111"/>
        <v>0</v>
      </c>
      <c r="AB114">
        <f t="shared" si="111"/>
        <v>0</v>
      </c>
      <c r="AC114">
        <f t="shared" si="111"/>
        <v>0</v>
      </c>
      <c r="AD114">
        <f t="shared" si="111"/>
        <v>0</v>
      </c>
      <c r="AE114">
        <f t="shared" si="111"/>
        <v>0</v>
      </c>
      <c r="AG114" s="4">
        <v>1988</v>
      </c>
      <c r="AH114">
        <f t="shared" si="112"/>
        <v>0</v>
      </c>
      <c r="AI114">
        <f t="shared" si="112"/>
        <v>0</v>
      </c>
      <c r="AJ114">
        <f t="shared" si="112"/>
        <v>0</v>
      </c>
      <c r="AK114">
        <f t="shared" si="112"/>
        <v>0</v>
      </c>
      <c r="AL114">
        <f t="shared" si="112"/>
        <v>0</v>
      </c>
      <c r="AM114">
        <f t="shared" si="112"/>
        <v>0</v>
      </c>
      <c r="AO114" s="4">
        <v>1988</v>
      </c>
      <c r="AP114">
        <f t="shared" si="113"/>
        <v>0</v>
      </c>
      <c r="AQ114">
        <f t="shared" si="113"/>
        <v>0</v>
      </c>
      <c r="AR114">
        <f t="shared" si="113"/>
        <v>0</v>
      </c>
      <c r="AS114">
        <f t="shared" si="113"/>
        <v>0</v>
      </c>
      <c r="AT114">
        <f t="shared" si="113"/>
        <v>0</v>
      </c>
      <c r="AU114">
        <f t="shared" si="113"/>
        <v>0</v>
      </c>
    </row>
    <row r="115" spans="1:47" ht="12.75">
      <c r="A115" s="4">
        <v>1989</v>
      </c>
      <c r="B115">
        <f t="shared" si="108"/>
        <v>0</v>
      </c>
      <c r="C115">
        <f t="shared" si="108"/>
        <v>0</v>
      </c>
      <c r="D115">
        <f t="shared" si="108"/>
        <v>0</v>
      </c>
      <c r="E115">
        <f t="shared" si="108"/>
        <v>0</v>
      </c>
      <c r="F115">
        <f t="shared" si="108"/>
        <v>367</v>
      </c>
      <c r="G115">
        <f t="shared" si="108"/>
        <v>367</v>
      </c>
      <c r="I115" s="4">
        <v>1989</v>
      </c>
      <c r="J115">
        <f t="shared" si="109"/>
        <v>0</v>
      </c>
      <c r="K115">
        <f t="shared" si="109"/>
        <v>0</v>
      </c>
      <c r="L115">
        <f t="shared" si="109"/>
        <v>0</v>
      </c>
      <c r="M115">
        <f t="shared" si="109"/>
        <v>0</v>
      </c>
      <c r="N115">
        <f t="shared" si="109"/>
        <v>891</v>
      </c>
      <c r="O115">
        <f t="shared" si="109"/>
        <v>891</v>
      </c>
      <c r="Q115" s="4">
        <v>1989</v>
      </c>
      <c r="R115">
        <f t="shared" si="110"/>
        <v>0</v>
      </c>
      <c r="S115">
        <f t="shared" si="110"/>
        <v>0</v>
      </c>
      <c r="T115">
        <f t="shared" si="110"/>
        <v>0</v>
      </c>
      <c r="U115">
        <f t="shared" si="110"/>
        <v>0</v>
      </c>
      <c r="V115">
        <f t="shared" si="110"/>
        <v>1</v>
      </c>
      <c r="W115">
        <f t="shared" si="110"/>
        <v>1</v>
      </c>
      <c r="Y115" s="4">
        <v>1989</v>
      </c>
      <c r="Z115">
        <f t="shared" si="111"/>
        <v>0</v>
      </c>
      <c r="AA115">
        <f t="shared" si="111"/>
        <v>0</v>
      </c>
      <c r="AB115">
        <f t="shared" si="111"/>
        <v>0</v>
      </c>
      <c r="AC115">
        <f t="shared" si="111"/>
        <v>0</v>
      </c>
      <c r="AD115">
        <f t="shared" si="111"/>
        <v>0</v>
      </c>
      <c r="AE115">
        <f t="shared" si="111"/>
        <v>0</v>
      </c>
      <c r="AG115" s="4">
        <v>1989</v>
      </c>
      <c r="AH115">
        <f t="shared" si="112"/>
        <v>0</v>
      </c>
      <c r="AI115">
        <f t="shared" si="112"/>
        <v>0</v>
      </c>
      <c r="AJ115">
        <f t="shared" si="112"/>
        <v>0</v>
      </c>
      <c r="AK115">
        <f t="shared" si="112"/>
        <v>0</v>
      </c>
      <c r="AL115">
        <f t="shared" si="112"/>
        <v>0</v>
      </c>
      <c r="AM115">
        <f t="shared" si="112"/>
        <v>0</v>
      </c>
      <c r="AO115" s="4">
        <v>1989</v>
      </c>
      <c r="AP115">
        <f t="shared" si="113"/>
        <v>0</v>
      </c>
      <c r="AQ115">
        <f t="shared" si="113"/>
        <v>0</v>
      </c>
      <c r="AR115">
        <f t="shared" si="113"/>
        <v>0</v>
      </c>
      <c r="AS115">
        <f t="shared" si="113"/>
        <v>0</v>
      </c>
      <c r="AT115">
        <f t="shared" si="113"/>
        <v>0</v>
      </c>
      <c r="AU115">
        <f t="shared" si="113"/>
        <v>0</v>
      </c>
    </row>
    <row r="116" spans="1:47" ht="12.75">
      <c r="A116" s="4">
        <v>1990</v>
      </c>
      <c r="B116">
        <f t="shared" si="108"/>
        <v>0</v>
      </c>
      <c r="C116">
        <f t="shared" si="108"/>
        <v>0</v>
      </c>
      <c r="D116">
        <f t="shared" si="108"/>
        <v>0</v>
      </c>
      <c r="E116">
        <f t="shared" si="108"/>
        <v>0</v>
      </c>
      <c r="F116">
        <f t="shared" si="108"/>
        <v>368</v>
      </c>
      <c r="G116">
        <f t="shared" si="108"/>
        <v>368</v>
      </c>
      <c r="I116" s="4">
        <v>1990</v>
      </c>
      <c r="J116">
        <f t="shared" si="109"/>
        <v>0</v>
      </c>
      <c r="K116">
        <f t="shared" si="109"/>
        <v>0</v>
      </c>
      <c r="L116">
        <f t="shared" si="109"/>
        <v>0</v>
      </c>
      <c r="M116">
        <f t="shared" si="109"/>
        <v>0</v>
      </c>
      <c r="N116">
        <f t="shared" si="109"/>
        <v>1168</v>
      </c>
      <c r="O116">
        <f t="shared" si="109"/>
        <v>1168</v>
      </c>
      <c r="Q116" s="4">
        <v>1990</v>
      </c>
      <c r="R116">
        <f t="shared" si="110"/>
        <v>0</v>
      </c>
      <c r="S116">
        <f t="shared" si="110"/>
        <v>0</v>
      </c>
      <c r="T116">
        <f t="shared" si="110"/>
        <v>0</v>
      </c>
      <c r="U116">
        <f t="shared" si="110"/>
        <v>0</v>
      </c>
      <c r="V116">
        <f t="shared" si="110"/>
        <v>0</v>
      </c>
      <c r="W116">
        <f t="shared" si="110"/>
        <v>0</v>
      </c>
      <c r="Y116" s="4">
        <v>1990</v>
      </c>
      <c r="Z116">
        <f t="shared" si="111"/>
        <v>0</v>
      </c>
      <c r="AA116">
        <f t="shared" si="111"/>
        <v>0</v>
      </c>
      <c r="AB116">
        <f t="shared" si="111"/>
        <v>0</v>
      </c>
      <c r="AC116">
        <f t="shared" si="111"/>
        <v>0</v>
      </c>
      <c r="AD116">
        <f t="shared" si="111"/>
        <v>0</v>
      </c>
      <c r="AE116">
        <f t="shared" si="111"/>
        <v>0</v>
      </c>
      <c r="AG116" s="4">
        <v>1990</v>
      </c>
      <c r="AH116">
        <f t="shared" si="112"/>
        <v>0</v>
      </c>
      <c r="AI116">
        <f t="shared" si="112"/>
        <v>0</v>
      </c>
      <c r="AJ116">
        <f t="shared" si="112"/>
        <v>0</v>
      </c>
      <c r="AK116">
        <f t="shared" si="112"/>
        <v>0</v>
      </c>
      <c r="AL116">
        <f t="shared" si="112"/>
        <v>0</v>
      </c>
      <c r="AM116">
        <f t="shared" si="112"/>
        <v>0</v>
      </c>
      <c r="AO116" s="4">
        <v>1990</v>
      </c>
      <c r="AP116">
        <f t="shared" si="113"/>
        <v>0</v>
      </c>
      <c r="AQ116">
        <f t="shared" si="113"/>
        <v>0</v>
      </c>
      <c r="AR116">
        <f t="shared" si="113"/>
        <v>0</v>
      </c>
      <c r="AS116">
        <f t="shared" si="113"/>
        <v>0</v>
      </c>
      <c r="AT116">
        <f t="shared" si="113"/>
        <v>0</v>
      </c>
      <c r="AU116">
        <f t="shared" si="113"/>
        <v>0</v>
      </c>
    </row>
    <row r="117" spans="1:47" ht="12.75">
      <c r="A117" s="4">
        <v>1991</v>
      </c>
      <c r="B117">
        <f t="shared" si="108"/>
        <v>0</v>
      </c>
      <c r="C117">
        <f t="shared" si="108"/>
        <v>0</v>
      </c>
      <c r="D117">
        <f t="shared" si="108"/>
        <v>0</v>
      </c>
      <c r="E117">
        <f t="shared" si="108"/>
        <v>0</v>
      </c>
      <c r="F117">
        <f t="shared" si="108"/>
        <v>362</v>
      </c>
      <c r="G117">
        <f t="shared" si="108"/>
        <v>362</v>
      </c>
      <c r="I117" s="4">
        <v>1991</v>
      </c>
      <c r="J117">
        <f t="shared" si="109"/>
        <v>0</v>
      </c>
      <c r="K117">
        <f t="shared" si="109"/>
        <v>0</v>
      </c>
      <c r="L117">
        <f t="shared" si="109"/>
        <v>0</v>
      </c>
      <c r="M117">
        <f t="shared" si="109"/>
        <v>0</v>
      </c>
      <c r="N117">
        <f t="shared" si="109"/>
        <v>1347</v>
      </c>
      <c r="O117">
        <f t="shared" si="109"/>
        <v>1347</v>
      </c>
      <c r="Q117" s="4">
        <v>1991</v>
      </c>
      <c r="R117">
        <f t="shared" si="110"/>
        <v>0</v>
      </c>
      <c r="S117">
        <f t="shared" si="110"/>
        <v>0</v>
      </c>
      <c r="T117">
        <f t="shared" si="110"/>
        <v>0</v>
      </c>
      <c r="U117">
        <f t="shared" si="110"/>
        <v>0</v>
      </c>
      <c r="V117">
        <f t="shared" si="110"/>
        <v>0</v>
      </c>
      <c r="W117">
        <f t="shared" si="110"/>
        <v>0</v>
      </c>
      <c r="Y117" s="4">
        <v>1991</v>
      </c>
      <c r="Z117">
        <f t="shared" si="111"/>
        <v>0</v>
      </c>
      <c r="AA117">
        <f t="shared" si="111"/>
        <v>0</v>
      </c>
      <c r="AB117">
        <f t="shared" si="111"/>
        <v>0</v>
      </c>
      <c r="AC117">
        <f t="shared" si="111"/>
        <v>0</v>
      </c>
      <c r="AD117">
        <f t="shared" si="111"/>
        <v>0</v>
      </c>
      <c r="AE117">
        <f t="shared" si="111"/>
        <v>0</v>
      </c>
      <c r="AG117" s="4">
        <v>1991</v>
      </c>
      <c r="AH117">
        <f t="shared" si="112"/>
        <v>0</v>
      </c>
      <c r="AI117">
        <f t="shared" si="112"/>
        <v>0</v>
      </c>
      <c r="AJ117">
        <f t="shared" si="112"/>
        <v>0</v>
      </c>
      <c r="AK117">
        <f t="shared" si="112"/>
        <v>0</v>
      </c>
      <c r="AL117">
        <f t="shared" si="112"/>
        <v>0</v>
      </c>
      <c r="AM117">
        <f t="shared" si="112"/>
        <v>0</v>
      </c>
      <c r="AO117" s="4">
        <v>1991</v>
      </c>
      <c r="AP117">
        <f t="shared" si="113"/>
        <v>0</v>
      </c>
      <c r="AQ117">
        <f t="shared" si="113"/>
        <v>0</v>
      </c>
      <c r="AR117">
        <f t="shared" si="113"/>
        <v>0</v>
      </c>
      <c r="AS117">
        <f t="shared" si="113"/>
        <v>0</v>
      </c>
      <c r="AT117">
        <f t="shared" si="113"/>
        <v>0</v>
      </c>
      <c r="AU117">
        <f t="shared" si="113"/>
        <v>0</v>
      </c>
    </row>
    <row r="118" spans="1:47" ht="12.75">
      <c r="A118" s="4">
        <v>1992</v>
      </c>
      <c r="B118">
        <f t="shared" si="108"/>
        <v>0</v>
      </c>
      <c r="C118">
        <f t="shared" si="108"/>
        <v>0</v>
      </c>
      <c r="D118">
        <f t="shared" si="108"/>
        <v>0</v>
      </c>
      <c r="E118">
        <f t="shared" si="108"/>
        <v>0</v>
      </c>
      <c r="F118">
        <f t="shared" si="108"/>
        <v>438</v>
      </c>
      <c r="G118">
        <f t="shared" si="108"/>
        <v>438</v>
      </c>
      <c r="I118" s="4">
        <v>1992</v>
      </c>
      <c r="J118">
        <f t="shared" si="109"/>
        <v>0</v>
      </c>
      <c r="K118">
        <f t="shared" si="109"/>
        <v>0</v>
      </c>
      <c r="L118">
        <f t="shared" si="109"/>
        <v>0</v>
      </c>
      <c r="M118">
        <f t="shared" si="109"/>
        <v>0</v>
      </c>
      <c r="N118">
        <f t="shared" si="109"/>
        <v>1417</v>
      </c>
      <c r="O118">
        <f t="shared" si="109"/>
        <v>1417</v>
      </c>
      <c r="Q118" s="4">
        <v>1992</v>
      </c>
      <c r="R118">
        <f t="shared" si="110"/>
        <v>0</v>
      </c>
      <c r="S118">
        <f t="shared" si="110"/>
        <v>0</v>
      </c>
      <c r="T118">
        <f t="shared" si="110"/>
        <v>0</v>
      </c>
      <c r="U118">
        <f t="shared" si="110"/>
        <v>0</v>
      </c>
      <c r="V118">
        <f t="shared" si="110"/>
        <v>0</v>
      </c>
      <c r="W118">
        <f t="shared" si="110"/>
        <v>0</v>
      </c>
      <c r="Y118" s="4">
        <v>1992</v>
      </c>
      <c r="Z118">
        <f t="shared" si="111"/>
        <v>0</v>
      </c>
      <c r="AA118">
        <f t="shared" si="111"/>
        <v>0</v>
      </c>
      <c r="AB118">
        <f t="shared" si="111"/>
        <v>0</v>
      </c>
      <c r="AC118">
        <f t="shared" si="111"/>
        <v>0</v>
      </c>
      <c r="AD118">
        <f t="shared" si="111"/>
        <v>0</v>
      </c>
      <c r="AE118">
        <f t="shared" si="111"/>
        <v>0</v>
      </c>
      <c r="AG118" s="4">
        <v>1992</v>
      </c>
      <c r="AH118">
        <f t="shared" si="112"/>
        <v>0</v>
      </c>
      <c r="AI118">
        <f t="shared" si="112"/>
        <v>0</v>
      </c>
      <c r="AJ118">
        <f t="shared" si="112"/>
        <v>0</v>
      </c>
      <c r="AK118">
        <f t="shared" si="112"/>
        <v>0</v>
      </c>
      <c r="AL118">
        <f t="shared" si="112"/>
        <v>0</v>
      </c>
      <c r="AM118">
        <f t="shared" si="112"/>
        <v>0</v>
      </c>
      <c r="AO118" s="4">
        <v>1992</v>
      </c>
      <c r="AP118">
        <f t="shared" si="113"/>
        <v>0</v>
      </c>
      <c r="AQ118">
        <f t="shared" si="113"/>
        <v>0</v>
      </c>
      <c r="AR118">
        <f t="shared" si="113"/>
        <v>0</v>
      </c>
      <c r="AS118">
        <f t="shared" si="113"/>
        <v>0</v>
      </c>
      <c r="AT118">
        <f t="shared" si="113"/>
        <v>0</v>
      </c>
      <c r="AU118">
        <f t="shared" si="113"/>
        <v>0</v>
      </c>
    </row>
    <row r="119" spans="1:47" ht="12.75">
      <c r="A119" s="4">
        <v>1993</v>
      </c>
      <c r="B119">
        <f aca="true" t="shared" si="114" ref="B119:G125">B98+B56+B35</f>
        <v>0</v>
      </c>
      <c r="C119">
        <f t="shared" si="114"/>
        <v>0</v>
      </c>
      <c r="D119">
        <f t="shared" si="114"/>
        <v>0</v>
      </c>
      <c r="E119">
        <f t="shared" si="114"/>
        <v>0</v>
      </c>
      <c r="F119">
        <f t="shared" si="114"/>
        <v>367</v>
      </c>
      <c r="G119">
        <f t="shared" si="114"/>
        <v>367</v>
      </c>
      <c r="I119" s="4">
        <v>1993</v>
      </c>
      <c r="J119">
        <f aca="true" t="shared" si="115" ref="J119:O125">J98+J56+J35</f>
        <v>0</v>
      </c>
      <c r="K119">
        <f t="shared" si="115"/>
        <v>0</v>
      </c>
      <c r="L119">
        <f t="shared" si="115"/>
        <v>0</v>
      </c>
      <c r="M119">
        <f t="shared" si="115"/>
        <v>0</v>
      </c>
      <c r="N119">
        <f t="shared" si="115"/>
        <v>1307</v>
      </c>
      <c r="O119">
        <f t="shared" si="115"/>
        <v>1307</v>
      </c>
      <c r="Q119" s="4">
        <v>1993</v>
      </c>
      <c r="R119">
        <f aca="true" t="shared" si="116" ref="R119:W125">R98+R56+R35</f>
        <v>0</v>
      </c>
      <c r="S119">
        <f t="shared" si="116"/>
        <v>0</v>
      </c>
      <c r="T119">
        <f t="shared" si="116"/>
        <v>0</v>
      </c>
      <c r="U119">
        <f t="shared" si="116"/>
        <v>0</v>
      </c>
      <c r="V119">
        <f t="shared" si="116"/>
        <v>0</v>
      </c>
      <c r="W119">
        <f t="shared" si="116"/>
        <v>0</v>
      </c>
      <c r="Y119" s="4">
        <v>1993</v>
      </c>
      <c r="Z119">
        <f aca="true" t="shared" si="117" ref="Z119:AE125">Z98+Z56+Z35</f>
        <v>0</v>
      </c>
      <c r="AA119">
        <f t="shared" si="117"/>
        <v>0</v>
      </c>
      <c r="AB119">
        <f t="shared" si="117"/>
        <v>0</v>
      </c>
      <c r="AC119">
        <f t="shared" si="117"/>
        <v>0</v>
      </c>
      <c r="AD119">
        <f t="shared" si="117"/>
        <v>0</v>
      </c>
      <c r="AE119">
        <f t="shared" si="117"/>
        <v>0</v>
      </c>
      <c r="AG119" s="4">
        <v>1993</v>
      </c>
      <c r="AH119">
        <f aca="true" t="shared" si="118" ref="AH119:AM125">AH98+AH56+AH35</f>
        <v>0</v>
      </c>
      <c r="AI119">
        <f t="shared" si="118"/>
        <v>0</v>
      </c>
      <c r="AJ119">
        <f t="shared" si="118"/>
        <v>0</v>
      </c>
      <c r="AK119">
        <f t="shared" si="118"/>
        <v>0</v>
      </c>
      <c r="AL119">
        <f t="shared" si="118"/>
        <v>0</v>
      </c>
      <c r="AM119">
        <f t="shared" si="118"/>
        <v>0</v>
      </c>
      <c r="AO119" s="4">
        <v>1993</v>
      </c>
      <c r="AP119">
        <f aca="true" t="shared" si="119" ref="AP119:AU125">AP98+AP56+AP35</f>
        <v>0</v>
      </c>
      <c r="AQ119">
        <f t="shared" si="119"/>
        <v>0</v>
      </c>
      <c r="AR119">
        <f t="shared" si="119"/>
        <v>0</v>
      </c>
      <c r="AS119">
        <f t="shared" si="119"/>
        <v>0</v>
      </c>
      <c r="AT119">
        <f t="shared" si="119"/>
        <v>0</v>
      </c>
      <c r="AU119">
        <f t="shared" si="119"/>
        <v>0</v>
      </c>
    </row>
    <row r="120" spans="1:47" ht="12.75">
      <c r="A120" s="4">
        <v>1994</v>
      </c>
      <c r="B120">
        <f t="shared" si="114"/>
        <v>0</v>
      </c>
      <c r="C120">
        <f t="shared" si="114"/>
        <v>0</v>
      </c>
      <c r="D120">
        <f t="shared" si="114"/>
        <v>0</v>
      </c>
      <c r="E120">
        <f t="shared" si="114"/>
        <v>0</v>
      </c>
      <c r="F120">
        <f t="shared" si="114"/>
        <v>416</v>
      </c>
      <c r="G120">
        <f t="shared" si="114"/>
        <v>416</v>
      </c>
      <c r="I120" s="4">
        <v>1994</v>
      </c>
      <c r="J120">
        <f t="shared" si="115"/>
        <v>0</v>
      </c>
      <c r="K120">
        <f t="shared" si="115"/>
        <v>0</v>
      </c>
      <c r="L120">
        <f t="shared" si="115"/>
        <v>0</v>
      </c>
      <c r="M120">
        <f t="shared" si="115"/>
        <v>0</v>
      </c>
      <c r="N120">
        <f t="shared" si="115"/>
        <v>1466</v>
      </c>
      <c r="O120">
        <f t="shared" si="115"/>
        <v>1466</v>
      </c>
      <c r="Q120" s="4">
        <v>1994</v>
      </c>
      <c r="R120">
        <f t="shared" si="116"/>
        <v>0</v>
      </c>
      <c r="S120">
        <f t="shared" si="116"/>
        <v>0</v>
      </c>
      <c r="T120">
        <f t="shared" si="116"/>
        <v>0</v>
      </c>
      <c r="U120">
        <f t="shared" si="116"/>
        <v>0</v>
      </c>
      <c r="V120">
        <f t="shared" si="116"/>
        <v>0</v>
      </c>
      <c r="W120">
        <f t="shared" si="116"/>
        <v>0</v>
      </c>
      <c r="Y120" s="4">
        <v>1994</v>
      </c>
      <c r="Z120">
        <f t="shared" si="117"/>
        <v>0</v>
      </c>
      <c r="AA120">
        <f t="shared" si="117"/>
        <v>0</v>
      </c>
      <c r="AB120">
        <f t="shared" si="117"/>
        <v>0</v>
      </c>
      <c r="AC120">
        <f t="shared" si="117"/>
        <v>0</v>
      </c>
      <c r="AD120">
        <f t="shared" si="117"/>
        <v>0</v>
      </c>
      <c r="AE120">
        <f t="shared" si="117"/>
        <v>0</v>
      </c>
      <c r="AG120" s="4">
        <v>1994</v>
      </c>
      <c r="AH120">
        <f t="shared" si="118"/>
        <v>0</v>
      </c>
      <c r="AI120">
        <f t="shared" si="118"/>
        <v>0</v>
      </c>
      <c r="AJ120">
        <f t="shared" si="118"/>
        <v>0</v>
      </c>
      <c r="AK120">
        <f t="shared" si="118"/>
        <v>0</v>
      </c>
      <c r="AL120">
        <f t="shared" si="118"/>
        <v>0</v>
      </c>
      <c r="AM120">
        <f t="shared" si="118"/>
        <v>0</v>
      </c>
      <c r="AO120" s="4">
        <v>1994</v>
      </c>
      <c r="AP120">
        <f t="shared" si="119"/>
        <v>0</v>
      </c>
      <c r="AQ120">
        <f t="shared" si="119"/>
        <v>0</v>
      </c>
      <c r="AR120">
        <f t="shared" si="119"/>
        <v>0</v>
      </c>
      <c r="AS120">
        <f t="shared" si="119"/>
        <v>0</v>
      </c>
      <c r="AT120">
        <f t="shared" si="119"/>
        <v>0</v>
      </c>
      <c r="AU120">
        <f t="shared" si="119"/>
        <v>0</v>
      </c>
    </row>
    <row r="121" spans="1:47" ht="12.75">
      <c r="A121" s="4">
        <v>1995</v>
      </c>
      <c r="B121">
        <f t="shared" si="114"/>
        <v>0</v>
      </c>
      <c r="C121">
        <f t="shared" si="114"/>
        <v>0</v>
      </c>
      <c r="D121">
        <f t="shared" si="114"/>
        <v>0</v>
      </c>
      <c r="E121">
        <f t="shared" si="114"/>
        <v>0</v>
      </c>
      <c r="F121">
        <f t="shared" si="114"/>
        <v>463</v>
      </c>
      <c r="G121">
        <f t="shared" si="114"/>
        <v>463</v>
      </c>
      <c r="I121" s="4">
        <v>1995</v>
      </c>
      <c r="J121">
        <f t="shared" si="115"/>
        <v>0</v>
      </c>
      <c r="K121">
        <f t="shared" si="115"/>
        <v>0</v>
      </c>
      <c r="L121">
        <f t="shared" si="115"/>
        <v>0</v>
      </c>
      <c r="M121">
        <f t="shared" si="115"/>
        <v>0</v>
      </c>
      <c r="N121">
        <f t="shared" si="115"/>
        <v>1594</v>
      </c>
      <c r="O121">
        <f t="shared" si="115"/>
        <v>1594</v>
      </c>
      <c r="Q121" s="4">
        <v>1995</v>
      </c>
      <c r="R121">
        <f t="shared" si="116"/>
        <v>0</v>
      </c>
      <c r="S121">
        <f t="shared" si="116"/>
        <v>0</v>
      </c>
      <c r="T121">
        <f t="shared" si="116"/>
        <v>0</v>
      </c>
      <c r="U121">
        <f t="shared" si="116"/>
        <v>0</v>
      </c>
      <c r="V121">
        <f t="shared" si="116"/>
        <v>0</v>
      </c>
      <c r="W121">
        <f t="shared" si="116"/>
        <v>0</v>
      </c>
      <c r="Y121" s="4">
        <v>1995</v>
      </c>
      <c r="Z121">
        <f t="shared" si="117"/>
        <v>0</v>
      </c>
      <c r="AA121">
        <f t="shared" si="117"/>
        <v>0</v>
      </c>
      <c r="AB121">
        <f t="shared" si="117"/>
        <v>0</v>
      </c>
      <c r="AC121">
        <f t="shared" si="117"/>
        <v>0</v>
      </c>
      <c r="AD121">
        <f t="shared" si="117"/>
        <v>0</v>
      </c>
      <c r="AE121">
        <f t="shared" si="117"/>
        <v>0</v>
      </c>
      <c r="AG121" s="4">
        <v>1995</v>
      </c>
      <c r="AH121">
        <f t="shared" si="118"/>
        <v>0</v>
      </c>
      <c r="AI121">
        <f t="shared" si="118"/>
        <v>0</v>
      </c>
      <c r="AJ121">
        <f t="shared" si="118"/>
        <v>0</v>
      </c>
      <c r="AK121">
        <f t="shared" si="118"/>
        <v>0</v>
      </c>
      <c r="AL121">
        <f t="shared" si="118"/>
        <v>0</v>
      </c>
      <c r="AM121">
        <f t="shared" si="118"/>
        <v>0</v>
      </c>
      <c r="AO121" s="4">
        <v>1995</v>
      </c>
      <c r="AP121">
        <f t="shared" si="119"/>
        <v>0</v>
      </c>
      <c r="AQ121">
        <f t="shared" si="119"/>
        <v>0</v>
      </c>
      <c r="AR121">
        <f t="shared" si="119"/>
        <v>0</v>
      </c>
      <c r="AS121">
        <f t="shared" si="119"/>
        <v>0</v>
      </c>
      <c r="AT121">
        <f t="shared" si="119"/>
        <v>0</v>
      </c>
      <c r="AU121">
        <f t="shared" si="119"/>
        <v>0</v>
      </c>
    </row>
    <row r="122" spans="1:47" ht="12.75">
      <c r="A122" s="4">
        <v>1996</v>
      </c>
      <c r="B122">
        <f t="shared" si="114"/>
        <v>0</v>
      </c>
      <c r="C122">
        <f t="shared" si="114"/>
        <v>0</v>
      </c>
      <c r="D122">
        <f t="shared" si="114"/>
        <v>0</v>
      </c>
      <c r="E122">
        <f t="shared" si="114"/>
        <v>0</v>
      </c>
      <c r="F122">
        <f t="shared" si="114"/>
        <v>446</v>
      </c>
      <c r="G122">
        <f t="shared" si="114"/>
        <v>446</v>
      </c>
      <c r="I122" s="4">
        <v>1996</v>
      </c>
      <c r="J122">
        <f t="shared" si="115"/>
        <v>0</v>
      </c>
      <c r="K122">
        <f t="shared" si="115"/>
        <v>0</v>
      </c>
      <c r="L122">
        <f t="shared" si="115"/>
        <v>0</v>
      </c>
      <c r="M122">
        <f t="shared" si="115"/>
        <v>0</v>
      </c>
      <c r="N122">
        <f t="shared" si="115"/>
        <v>1408</v>
      </c>
      <c r="O122">
        <f t="shared" si="115"/>
        <v>1408</v>
      </c>
      <c r="Q122" s="4">
        <v>1996</v>
      </c>
      <c r="R122">
        <f t="shared" si="116"/>
        <v>0</v>
      </c>
      <c r="S122">
        <f t="shared" si="116"/>
        <v>0</v>
      </c>
      <c r="T122">
        <f t="shared" si="116"/>
        <v>0</v>
      </c>
      <c r="U122">
        <f t="shared" si="116"/>
        <v>0</v>
      </c>
      <c r="V122">
        <f t="shared" si="116"/>
        <v>0</v>
      </c>
      <c r="W122">
        <f t="shared" si="116"/>
        <v>0</v>
      </c>
      <c r="Y122" s="4">
        <v>1996</v>
      </c>
      <c r="Z122">
        <f t="shared" si="117"/>
        <v>0</v>
      </c>
      <c r="AA122">
        <f t="shared" si="117"/>
        <v>0</v>
      </c>
      <c r="AB122">
        <f t="shared" si="117"/>
        <v>0</v>
      </c>
      <c r="AC122">
        <f t="shared" si="117"/>
        <v>0</v>
      </c>
      <c r="AD122">
        <f t="shared" si="117"/>
        <v>1</v>
      </c>
      <c r="AE122">
        <f t="shared" si="117"/>
        <v>1</v>
      </c>
      <c r="AG122" s="4">
        <v>1996</v>
      </c>
      <c r="AH122">
        <f t="shared" si="118"/>
        <v>0</v>
      </c>
      <c r="AI122">
        <f t="shared" si="118"/>
        <v>0</v>
      </c>
      <c r="AJ122">
        <f t="shared" si="118"/>
        <v>0</v>
      </c>
      <c r="AK122">
        <f t="shared" si="118"/>
        <v>0</v>
      </c>
      <c r="AL122">
        <f t="shared" si="118"/>
        <v>0</v>
      </c>
      <c r="AM122">
        <f t="shared" si="118"/>
        <v>0</v>
      </c>
      <c r="AO122" s="4">
        <v>1996</v>
      </c>
      <c r="AP122">
        <f t="shared" si="119"/>
        <v>0</v>
      </c>
      <c r="AQ122">
        <f t="shared" si="119"/>
        <v>0</v>
      </c>
      <c r="AR122">
        <f t="shared" si="119"/>
        <v>0</v>
      </c>
      <c r="AS122">
        <f t="shared" si="119"/>
        <v>0</v>
      </c>
      <c r="AT122">
        <f t="shared" si="119"/>
        <v>0</v>
      </c>
      <c r="AU122">
        <f t="shared" si="119"/>
        <v>0</v>
      </c>
    </row>
    <row r="123" spans="1:47" ht="12.75">
      <c r="A123" s="4">
        <v>1997</v>
      </c>
      <c r="B123">
        <f t="shared" si="114"/>
        <v>0</v>
      </c>
      <c r="C123">
        <f t="shared" si="114"/>
        <v>0</v>
      </c>
      <c r="D123">
        <f t="shared" si="114"/>
        <v>0</v>
      </c>
      <c r="E123">
        <f t="shared" si="114"/>
        <v>0</v>
      </c>
      <c r="F123">
        <f t="shared" si="114"/>
        <v>112</v>
      </c>
      <c r="G123">
        <f t="shared" si="114"/>
        <v>112</v>
      </c>
      <c r="I123" s="4">
        <v>1997</v>
      </c>
      <c r="J123">
        <f t="shared" si="115"/>
        <v>0</v>
      </c>
      <c r="K123">
        <f t="shared" si="115"/>
        <v>0</v>
      </c>
      <c r="L123">
        <f t="shared" si="115"/>
        <v>0</v>
      </c>
      <c r="M123">
        <f t="shared" si="115"/>
        <v>0</v>
      </c>
      <c r="N123">
        <f t="shared" si="115"/>
        <v>376</v>
      </c>
      <c r="O123">
        <f t="shared" si="115"/>
        <v>376</v>
      </c>
      <c r="Q123" s="4">
        <v>1997</v>
      </c>
      <c r="R123">
        <f t="shared" si="116"/>
        <v>0</v>
      </c>
      <c r="S123">
        <f t="shared" si="116"/>
        <v>0</v>
      </c>
      <c r="T123">
        <f t="shared" si="116"/>
        <v>0</v>
      </c>
      <c r="U123">
        <f t="shared" si="116"/>
        <v>0</v>
      </c>
      <c r="V123">
        <f t="shared" si="116"/>
        <v>1</v>
      </c>
      <c r="W123">
        <f t="shared" si="116"/>
        <v>1</v>
      </c>
      <c r="Y123" s="4">
        <v>1997</v>
      </c>
      <c r="Z123">
        <f t="shared" si="117"/>
        <v>0</v>
      </c>
      <c r="AA123">
        <f t="shared" si="117"/>
        <v>0</v>
      </c>
      <c r="AB123">
        <f t="shared" si="117"/>
        <v>0</v>
      </c>
      <c r="AC123">
        <f t="shared" si="117"/>
        <v>0</v>
      </c>
      <c r="AD123">
        <f t="shared" si="117"/>
        <v>0</v>
      </c>
      <c r="AE123">
        <f t="shared" si="117"/>
        <v>0</v>
      </c>
      <c r="AG123" s="4">
        <v>1997</v>
      </c>
      <c r="AH123">
        <f t="shared" si="118"/>
        <v>0</v>
      </c>
      <c r="AI123">
        <f t="shared" si="118"/>
        <v>0</v>
      </c>
      <c r="AJ123">
        <f t="shared" si="118"/>
        <v>0</v>
      </c>
      <c r="AK123">
        <f t="shared" si="118"/>
        <v>0</v>
      </c>
      <c r="AL123">
        <f t="shared" si="118"/>
        <v>0</v>
      </c>
      <c r="AM123">
        <f t="shared" si="118"/>
        <v>0</v>
      </c>
      <c r="AO123" s="4">
        <v>1997</v>
      </c>
      <c r="AP123">
        <f t="shared" si="119"/>
        <v>0</v>
      </c>
      <c r="AQ123">
        <f t="shared" si="119"/>
        <v>0</v>
      </c>
      <c r="AR123">
        <f t="shared" si="119"/>
        <v>0</v>
      </c>
      <c r="AS123">
        <f t="shared" si="119"/>
        <v>0</v>
      </c>
      <c r="AT123">
        <f t="shared" si="119"/>
        <v>0</v>
      </c>
      <c r="AU123">
        <f t="shared" si="119"/>
        <v>0</v>
      </c>
    </row>
    <row r="124" spans="1:47" ht="12.75">
      <c r="A124" s="4">
        <v>1998</v>
      </c>
      <c r="B124">
        <f t="shared" si="114"/>
        <v>0</v>
      </c>
      <c r="C124">
        <f t="shared" si="114"/>
        <v>0</v>
      </c>
      <c r="D124">
        <f t="shared" si="114"/>
        <v>0</v>
      </c>
      <c r="E124">
        <f t="shared" si="114"/>
        <v>0</v>
      </c>
      <c r="F124">
        <f t="shared" si="114"/>
        <v>7</v>
      </c>
      <c r="G124">
        <f t="shared" si="114"/>
        <v>7</v>
      </c>
      <c r="I124" s="4">
        <v>1998</v>
      </c>
      <c r="J124">
        <f t="shared" si="115"/>
        <v>0</v>
      </c>
      <c r="K124">
        <f t="shared" si="115"/>
        <v>0</v>
      </c>
      <c r="L124">
        <f t="shared" si="115"/>
        <v>0</v>
      </c>
      <c r="M124">
        <f t="shared" si="115"/>
        <v>0</v>
      </c>
      <c r="N124">
        <f t="shared" si="115"/>
        <v>22</v>
      </c>
      <c r="O124">
        <f t="shared" si="115"/>
        <v>22</v>
      </c>
      <c r="Q124" s="4">
        <v>1998</v>
      </c>
      <c r="R124">
        <f t="shared" si="116"/>
        <v>0</v>
      </c>
      <c r="S124">
        <f t="shared" si="116"/>
        <v>0</v>
      </c>
      <c r="T124">
        <f t="shared" si="116"/>
        <v>0</v>
      </c>
      <c r="U124">
        <f t="shared" si="116"/>
        <v>0</v>
      </c>
      <c r="V124">
        <f t="shared" si="116"/>
        <v>0</v>
      </c>
      <c r="W124">
        <f t="shared" si="116"/>
        <v>0</v>
      </c>
      <c r="Y124" s="4">
        <v>1998</v>
      </c>
      <c r="Z124">
        <f t="shared" si="117"/>
        <v>0</v>
      </c>
      <c r="AA124">
        <f t="shared" si="117"/>
        <v>0</v>
      </c>
      <c r="AB124">
        <f t="shared" si="117"/>
        <v>0</v>
      </c>
      <c r="AC124">
        <f t="shared" si="117"/>
        <v>0</v>
      </c>
      <c r="AD124">
        <f t="shared" si="117"/>
        <v>0</v>
      </c>
      <c r="AE124">
        <f t="shared" si="117"/>
        <v>0</v>
      </c>
      <c r="AG124" s="4">
        <v>1998</v>
      </c>
      <c r="AH124">
        <f t="shared" si="118"/>
        <v>0</v>
      </c>
      <c r="AI124">
        <f t="shared" si="118"/>
        <v>0</v>
      </c>
      <c r="AJ124">
        <f t="shared" si="118"/>
        <v>0</v>
      </c>
      <c r="AK124">
        <f t="shared" si="118"/>
        <v>0</v>
      </c>
      <c r="AL124">
        <f t="shared" si="118"/>
        <v>0</v>
      </c>
      <c r="AM124">
        <f t="shared" si="118"/>
        <v>0</v>
      </c>
      <c r="AO124" s="4">
        <v>1998</v>
      </c>
      <c r="AP124">
        <f t="shared" si="119"/>
        <v>0</v>
      </c>
      <c r="AQ124">
        <f t="shared" si="119"/>
        <v>0</v>
      </c>
      <c r="AR124">
        <f t="shared" si="119"/>
        <v>0</v>
      </c>
      <c r="AS124">
        <f t="shared" si="119"/>
        <v>0</v>
      </c>
      <c r="AT124">
        <f t="shared" si="119"/>
        <v>0</v>
      </c>
      <c r="AU124">
        <f t="shared" si="119"/>
        <v>0</v>
      </c>
    </row>
    <row r="125" spans="1:47" ht="12.75">
      <c r="A125" s="4">
        <v>1999</v>
      </c>
      <c r="B125">
        <f t="shared" si="114"/>
        <v>0</v>
      </c>
      <c r="C125">
        <f t="shared" si="114"/>
        <v>0</v>
      </c>
      <c r="D125">
        <f t="shared" si="114"/>
        <v>0</v>
      </c>
      <c r="E125">
        <f t="shared" si="114"/>
        <v>0</v>
      </c>
      <c r="F125">
        <f t="shared" si="114"/>
        <v>0</v>
      </c>
      <c r="G125">
        <f t="shared" si="114"/>
        <v>0</v>
      </c>
      <c r="I125" s="4">
        <v>1999</v>
      </c>
      <c r="J125">
        <f t="shared" si="115"/>
        <v>0</v>
      </c>
      <c r="K125">
        <f t="shared" si="115"/>
        <v>0</v>
      </c>
      <c r="L125">
        <f t="shared" si="115"/>
        <v>0</v>
      </c>
      <c r="M125">
        <f t="shared" si="115"/>
        <v>0</v>
      </c>
      <c r="N125">
        <f t="shared" si="115"/>
        <v>18</v>
      </c>
      <c r="O125">
        <f t="shared" si="115"/>
        <v>18</v>
      </c>
      <c r="Q125" s="4">
        <v>1999</v>
      </c>
      <c r="R125">
        <f t="shared" si="116"/>
        <v>0</v>
      </c>
      <c r="S125">
        <f t="shared" si="116"/>
        <v>0</v>
      </c>
      <c r="T125">
        <f t="shared" si="116"/>
        <v>0</v>
      </c>
      <c r="U125">
        <f t="shared" si="116"/>
        <v>0</v>
      </c>
      <c r="V125">
        <f t="shared" si="116"/>
        <v>0</v>
      </c>
      <c r="W125">
        <f t="shared" si="116"/>
        <v>0</v>
      </c>
      <c r="Y125" s="4">
        <v>1999</v>
      </c>
      <c r="Z125">
        <f t="shared" si="117"/>
        <v>0</v>
      </c>
      <c r="AA125">
        <f t="shared" si="117"/>
        <v>0</v>
      </c>
      <c r="AB125">
        <f t="shared" si="117"/>
        <v>0</v>
      </c>
      <c r="AC125">
        <f t="shared" si="117"/>
        <v>0</v>
      </c>
      <c r="AD125">
        <f t="shared" si="117"/>
        <v>0</v>
      </c>
      <c r="AE125">
        <f t="shared" si="117"/>
        <v>0</v>
      </c>
      <c r="AG125" s="4">
        <v>1999</v>
      </c>
      <c r="AH125">
        <f t="shared" si="118"/>
        <v>0</v>
      </c>
      <c r="AI125">
        <f t="shared" si="118"/>
        <v>0</v>
      </c>
      <c r="AJ125">
        <f t="shared" si="118"/>
        <v>0</v>
      </c>
      <c r="AK125">
        <f t="shared" si="118"/>
        <v>0</v>
      </c>
      <c r="AL125">
        <f t="shared" si="118"/>
        <v>0</v>
      </c>
      <c r="AM125">
        <f t="shared" si="118"/>
        <v>0</v>
      </c>
      <c r="AO125" s="4">
        <v>1999</v>
      </c>
      <c r="AP125">
        <f t="shared" si="119"/>
        <v>0</v>
      </c>
      <c r="AQ125">
        <f t="shared" si="119"/>
        <v>0</v>
      </c>
      <c r="AR125">
        <f t="shared" si="119"/>
        <v>0</v>
      </c>
      <c r="AS125">
        <f t="shared" si="119"/>
        <v>0</v>
      </c>
      <c r="AT125">
        <f t="shared" si="119"/>
        <v>0</v>
      </c>
      <c r="AU125">
        <f t="shared" si="119"/>
        <v>0</v>
      </c>
    </row>
    <row r="126" spans="1:47" ht="12.75">
      <c r="A126" s="4" t="s">
        <v>25</v>
      </c>
      <c r="B126" s="2">
        <f>SUM(B109:B125)</f>
        <v>0</v>
      </c>
      <c r="C126" s="2">
        <f>SUM(C109:C125)</f>
        <v>0</v>
      </c>
      <c r="D126" s="2">
        <f>SUM(D109:D125)</f>
        <v>0</v>
      </c>
      <c r="E126" s="2">
        <f>SUM(E109:E125)</f>
        <v>0</v>
      </c>
      <c r="F126" s="2">
        <f>SUM(F109:F125)</f>
        <v>4711</v>
      </c>
      <c r="G126">
        <f>SUM(B126:F126)</f>
        <v>4711</v>
      </c>
      <c r="I126" s="4" t="s">
        <v>25</v>
      </c>
      <c r="J126" s="2">
        <f>SUM(J109:J125)</f>
        <v>0</v>
      </c>
      <c r="K126" s="2">
        <f>SUM(K109:K125)</f>
        <v>0</v>
      </c>
      <c r="L126" s="2">
        <f>SUM(L109:L125)</f>
        <v>0</v>
      </c>
      <c r="M126" s="2">
        <f>SUM(M109:M125)</f>
        <v>0</v>
      </c>
      <c r="N126" s="2">
        <f>SUM(N109:N125)</f>
        <v>14175</v>
      </c>
      <c r="O126">
        <f>SUM(J126:N126)</f>
        <v>14175</v>
      </c>
      <c r="Q126" s="4" t="s">
        <v>25</v>
      </c>
      <c r="R126" s="2">
        <f>SUM(R109:R125)</f>
        <v>0</v>
      </c>
      <c r="S126" s="2">
        <f>SUM(S109:S125)</f>
        <v>0</v>
      </c>
      <c r="T126" s="2">
        <f>SUM(T109:T125)</f>
        <v>0</v>
      </c>
      <c r="U126" s="2">
        <f>SUM(U109:U125)</f>
        <v>0</v>
      </c>
      <c r="V126" s="2">
        <f>SUM(V109:V125)</f>
        <v>4</v>
      </c>
      <c r="W126">
        <f>SUM(R126:V126)</f>
        <v>4</v>
      </c>
      <c r="Y126" s="4" t="s">
        <v>25</v>
      </c>
      <c r="Z126" s="2">
        <f>SUM(Z109:Z125)</f>
        <v>0</v>
      </c>
      <c r="AA126" s="2">
        <f>SUM(AA109:AA125)</f>
        <v>0</v>
      </c>
      <c r="AB126" s="2">
        <f>SUM(AB109:AB125)</f>
        <v>0</v>
      </c>
      <c r="AC126" s="2">
        <f>SUM(AC109:AC125)</f>
        <v>0</v>
      </c>
      <c r="AD126" s="2">
        <f>SUM(AD109:AD125)</f>
        <v>1</v>
      </c>
      <c r="AE126">
        <f>SUM(Z126:AD126)</f>
        <v>1</v>
      </c>
      <c r="AG126" s="4" t="s">
        <v>25</v>
      </c>
      <c r="AH126" s="2">
        <f>SUM(AH109:AH125)</f>
        <v>0</v>
      </c>
      <c r="AI126" s="2">
        <f>SUM(AI109:AI125)</f>
        <v>0</v>
      </c>
      <c r="AJ126" s="2">
        <f>SUM(AJ109:AJ125)</f>
        <v>0</v>
      </c>
      <c r="AK126" s="2">
        <f>SUM(AK109:AK125)</f>
        <v>0</v>
      </c>
      <c r="AL126" s="2">
        <f>SUM(AL109:AL125)</f>
        <v>0</v>
      </c>
      <c r="AM126">
        <f>SUM(AH126:AL126)</f>
        <v>0</v>
      </c>
      <c r="AO126" s="4" t="s">
        <v>25</v>
      </c>
      <c r="AP126" s="2">
        <f>SUM(AP109:AP125)</f>
        <v>0</v>
      </c>
      <c r="AQ126" s="2">
        <f>SUM(AQ109:AQ125)</f>
        <v>0</v>
      </c>
      <c r="AR126" s="2">
        <f>SUM(AR109:AR125)</f>
        <v>0</v>
      </c>
      <c r="AS126" s="2">
        <f>SUM(AS109:AS125)</f>
        <v>0</v>
      </c>
      <c r="AT126" s="2">
        <f>SUM(AT109:AT125)</f>
        <v>0</v>
      </c>
      <c r="AU126">
        <f>SUM(AP126:AT126)</f>
        <v>0</v>
      </c>
    </row>
    <row r="128" spans="1:41" ht="12.75">
      <c r="A128" s="4" t="s">
        <v>23</v>
      </c>
      <c r="I128" s="4" t="s">
        <v>24</v>
      </c>
      <c r="Q128" s="4" t="s">
        <v>40</v>
      </c>
      <c r="Y128" s="4" t="s">
        <v>41</v>
      </c>
      <c r="AG128" s="4" t="s">
        <v>38</v>
      </c>
      <c r="AO128" s="4" t="s">
        <v>39</v>
      </c>
    </row>
    <row r="129" spans="1:47" ht="12.75">
      <c r="A129" s="4" t="s">
        <v>22</v>
      </c>
      <c r="B129" s="12" t="s">
        <v>12</v>
      </c>
      <c r="C129" s="12" t="s">
        <v>17</v>
      </c>
      <c r="D129" s="12" t="s">
        <v>18</v>
      </c>
      <c r="E129" s="12" t="s">
        <v>13</v>
      </c>
      <c r="F129" s="12" t="s">
        <v>16</v>
      </c>
      <c r="G129" s="12" t="s">
        <v>25</v>
      </c>
      <c r="I129" s="4" t="s">
        <v>22</v>
      </c>
      <c r="J129" s="12" t="s">
        <v>12</v>
      </c>
      <c r="K129" s="12" t="s">
        <v>17</v>
      </c>
      <c r="L129" s="12" t="s">
        <v>18</v>
      </c>
      <c r="M129" s="12" t="s">
        <v>13</v>
      </c>
      <c r="N129" s="12" t="s">
        <v>16</v>
      </c>
      <c r="O129" s="12" t="s">
        <v>25</v>
      </c>
      <c r="Q129" s="4" t="s">
        <v>22</v>
      </c>
      <c r="R129" s="12" t="s">
        <v>12</v>
      </c>
      <c r="S129" s="12" t="s">
        <v>17</v>
      </c>
      <c r="T129" s="12" t="s">
        <v>18</v>
      </c>
      <c r="U129" s="12" t="s">
        <v>13</v>
      </c>
      <c r="V129" s="12" t="s">
        <v>16</v>
      </c>
      <c r="W129" s="12" t="s">
        <v>25</v>
      </c>
      <c r="Y129" s="4" t="s">
        <v>22</v>
      </c>
      <c r="Z129" s="12" t="s">
        <v>12</v>
      </c>
      <c r="AA129" s="12" t="s">
        <v>17</v>
      </c>
      <c r="AB129" s="12" t="s">
        <v>18</v>
      </c>
      <c r="AC129" s="12" t="s">
        <v>13</v>
      </c>
      <c r="AD129" s="12" t="s">
        <v>16</v>
      </c>
      <c r="AE129" s="12" t="s">
        <v>25</v>
      </c>
      <c r="AG129" s="4" t="s">
        <v>22</v>
      </c>
      <c r="AH129" s="12" t="s">
        <v>12</v>
      </c>
      <c r="AI129" s="12" t="s">
        <v>17</v>
      </c>
      <c r="AJ129" s="12" t="s">
        <v>18</v>
      </c>
      <c r="AK129" s="12" t="s">
        <v>13</v>
      </c>
      <c r="AL129" s="12" t="s">
        <v>16</v>
      </c>
      <c r="AM129" s="12" t="s">
        <v>25</v>
      </c>
      <c r="AO129" s="4" t="s">
        <v>22</v>
      </c>
      <c r="AP129" s="12" t="s">
        <v>12</v>
      </c>
      <c r="AQ129" s="12" t="s">
        <v>17</v>
      </c>
      <c r="AR129" s="12" t="s">
        <v>18</v>
      </c>
      <c r="AS129" s="12" t="s">
        <v>13</v>
      </c>
      <c r="AT129" s="12" t="s">
        <v>16</v>
      </c>
      <c r="AU129" s="12" t="s">
        <v>25</v>
      </c>
    </row>
    <row r="130" spans="1:47" ht="12.75">
      <c r="A130" s="4">
        <v>1983</v>
      </c>
      <c r="B130">
        <f aca="true" t="shared" si="120" ref="B130:G139">B4+B25+B46+B88</f>
        <v>353</v>
      </c>
      <c r="C130">
        <f t="shared" si="120"/>
        <v>378</v>
      </c>
      <c r="D130">
        <f t="shared" si="120"/>
        <v>221</v>
      </c>
      <c r="E130">
        <f t="shared" si="120"/>
        <v>184</v>
      </c>
      <c r="F130">
        <f t="shared" si="120"/>
        <v>383</v>
      </c>
      <c r="G130">
        <f t="shared" si="120"/>
        <v>1519</v>
      </c>
      <c r="I130" s="4">
        <v>1983</v>
      </c>
      <c r="J130">
        <f aca="true" t="shared" si="121" ref="J130:O130">J4+J25+J46+J88</f>
        <v>771</v>
      </c>
      <c r="K130">
        <f t="shared" si="121"/>
        <v>1272</v>
      </c>
      <c r="L130">
        <f t="shared" si="121"/>
        <v>662</v>
      </c>
      <c r="M130">
        <f t="shared" si="121"/>
        <v>305</v>
      </c>
      <c r="N130">
        <f t="shared" si="121"/>
        <v>732</v>
      </c>
      <c r="O130">
        <f t="shared" si="121"/>
        <v>3742</v>
      </c>
      <c r="Q130" s="4">
        <v>1983</v>
      </c>
      <c r="R130">
        <f aca="true" t="shared" si="122" ref="R130:W130">R4+R25+R46+R88</f>
        <v>0</v>
      </c>
      <c r="S130">
        <f t="shared" si="122"/>
        <v>0</v>
      </c>
      <c r="T130">
        <f t="shared" si="122"/>
        <v>0</v>
      </c>
      <c r="U130">
        <f t="shared" si="122"/>
        <v>0</v>
      </c>
      <c r="V130">
        <f t="shared" si="122"/>
        <v>0</v>
      </c>
      <c r="W130">
        <f t="shared" si="122"/>
        <v>0</v>
      </c>
      <c r="Y130" s="4">
        <v>1983</v>
      </c>
      <c r="Z130">
        <f aca="true" t="shared" si="123" ref="Z130:AE130">Z4+Z25+Z46+Z88</f>
        <v>0</v>
      </c>
      <c r="AA130">
        <f t="shared" si="123"/>
        <v>0</v>
      </c>
      <c r="AB130">
        <f t="shared" si="123"/>
        <v>0</v>
      </c>
      <c r="AC130">
        <f t="shared" si="123"/>
        <v>0</v>
      </c>
      <c r="AD130">
        <f t="shared" si="123"/>
        <v>0</v>
      </c>
      <c r="AE130">
        <f t="shared" si="123"/>
        <v>0</v>
      </c>
      <c r="AG130" s="4">
        <v>1983</v>
      </c>
      <c r="AH130">
        <f aca="true" t="shared" si="124" ref="AH130:AM130">AH4+AH25+AH46+AH88</f>
        <v>0</v>
      </c>
      <c r="AI130">
        <f t="shared" si="124"/>
        <v>0</v>
      </c>
      <c r="AJ130">
        <f t="shared" si="124"/>
        <v>0</v>
      </c>
      <c r="AK130">
        <f t="shared" si="124"/>
        <v>0</v>
      </c>
      <c r="AL130">
        <f t="shared" si="124"/>
        <v>0</v>
      </c>
      <c r="AM130">
        <f t="shared" si="124"/>
        <v>0</v>
      </c>
      <c r="AO130" s="4">
        <v>1983</v>
      </c>
      <c r="AP130">
        <f aca="true" t="shared" si="125" ref="AP130:AU130">AP4+AP25+AP46+AP88</f>
        <v>0</v>
      </c>
      <c r="AQ130">
        <f t="shared" si="125"/>
        <v>0</v>
      </c>
      <c r="AR130">
        <f t="shared" si="125"/>
        <v>0</v>
      </c>
      <c r="AS130">
        <f t="shared" si="125"/>
        <v>0</v>
      </c>
      <c r="AT130">
        <f t="shared" si="125"/>
        <v>0</v>
      </c>
      <c r="AU130">
        <f t="shared" si="125"/>
        <v>0</v>
      </c>
    </row>
    <row r="131" spans="1:47" ht="12.75">
      <c r="A131" s="4">
        <v>1984</v>
      </c>
      <c r="B131">
        <f t="shared" si="120"/>
        <v>372</v>
      </c>
      <c r="C131">
        <f t="shared" si="120"/>
        <v>294</v>
      </c>
      <c r="D131">
        <f t="shared" si="120"/>
        <v>252</v>
      </c>
      <c r="E131">
        <f t="shared" si="120"/>
        <v>169</v>
      </c>
      <c r="F131">
        <f t="shared" si="120"/>
        <v>430</v>
      </c>
      <c r="G131">
        <f t="shared" si="120"/>
        <v>1517</v>
      </c>
      <c r="I131" s="4">
        <v>1984</v>
      </c>
      <c r="J131">
        <f aca="true" t="shared" si="126" ref="J131:O131">J5+J26+J47+J89</f>
        <v>745</v>
      </c>
      <c r="K131">
        <f t="shared" si="126"/>
        <v>973</v>
      </c>
      <c r="L131">
        <f t="shared" si="126"/>
        <v>566</v>
      </c>
      <c r="M131">
        <f t="shared" si="126"/>
        <v>235</v>
      </c>
      <c r="N131">
        <f t="shared" si="126"/>
        <v>823</v>
      </c>
      <c r="O131">
        <f t="shared" si="126"/>
        <v>3342</v>
      </c>
      <c r="Q131" s="4">
        <v>1984</v>
      </c>
      <c r="R131">
        <f aca="true" t="shared" si="127" ref="R131:W131">R5+R26+R47+R89</f>
        <v>2</v>
      </c>
      <c r="S131">
        <f t="shared" si="127"/>
        <v>0</v>
      </c>
      <c r="T131">
        <f t="shared" si="127"/>
        <v>0</v>
      </c>
      <c r="U131">
        <f t="shared" si="127"/>
        <v>0</v>
      </c>
      <c r="V131">
        <f t="shared" si="127"/>
        <v>1</v>
      </c>
      <c r="W131">
        <f t="shared" si="127"/>
        <v>3</v>
      </c>
      <c r="Y131" s="4">
        <v>1984</v>
      </c>
      <c r="Z131">
        <f aca="true" t="shared" si="128" ref="Z131:AE131">Z5+Z26+Z47+Z89</f>
        <v>0</v>
      </c>
      <c r="AA131">
        <f t="shared" si="128"/>
        <v>0</v>
      </c>
      <c r="AB131">
        <f t="shared" si="128"/>
        <v>0</v>
      </c>
      <c r="AC131">
        <f t="shared" si="128"/>
        <v>0</v>
      </c>
      <c r="AD131">
        <f t="shared" si="128"/>
        <v>0</v>
      </c>
      <c r="AE131">
        <f t="shared" si="128"/>
        <v>0</v>
      </c>
      <c r="AG131" s="4">
        <v>1984</v>
      </c>
      <c r="AH131">
        <f aca="true" t="shared" si="129" ref="AH131:AM131">AH5+AH26+AH47+AH89</f>
        <v>0</v>
      </c>
      <c r="AI131">
        <f t="shared" si="129"/>
        <v>0</v>
      </c>
      <c r="AJ131">
        <f t="shared" si="129"/>
        <v>0</v>
      </c>
      <c r="AK131">
        <f t="shared" si="129"/>
        <v>0</v>
      </c>
      <c r="AL131">
        <f t="shared" si="129"/>
        <v>0</v>
      </c>
      <c r="AM131">
        <f t="shared" si="129"/>
        <v>0</v>
      </c>
      <c r="AO131" s="4">
        <v>1984</v>
      </c>
      <c r="AP131">
        <f aca="true" t="shared" si="130" ref="AP131:AU131">AP5+AP26+AP47+AP89</f>
        <v>0</v>
      </c>
      <c r="AQ131">
        <f t="shared" si="130"/>
        <v>0</v>
      </c>
      <c r="AR131">
        <f t="shared" si="130"/>
        <v>0</v>
      </c>
      <c r="AS131">
        <f t="shared" si="130"/>
        <v>0</v>
      </c>
      <c r="AT131">
        <f t="shared" si="130"/>
        <v>0</v>
      </c>
      <c r="AU131">
        <f t="shared" si="130"/>
        <v>0</v>
      </c>
    </row>
    <row r="132" spans="1:47" ht="12.75">
      <c r="A132" s="4">
        <v>1985</v>
      </c>
      <c r="B132">
        <f t="shared" si="120"/>
        <v>292</v>
      </c>
      <c r="C132">
        <f t="shared" si="120"/>
        <v>270</v>
      </c>
      <c r="D132">
        <f t="shared" si="120"/>
        <v>151</v>
      </c>
      <c r="E132">
        <f t="shared" si="120"/>
        <v>113</v>
      </c>
      <c r="F132">
        <f t="shared" si="120"/>
        <v>243</v>
      </c>
      <c r="G132">
        <f t="shared" si="120"/>
        <v>1069</v>
      </c>
      <c r="I132" s="4">
        <v>1985</v>
      </c>
      <c r="J132">
        <f aca="true" t="shared" si="131" ref="J132:O132">J6+J27+J48+J90</f>
        <v>538</v>
      </c>
      <c r="K132">
        <f t="shared" si="131"/>
        <v>744</v>
      </c>
      <c r="L132">
        <f t="shared" si="131"/>
        <v>272</v>
      </c>
      <c r="M132">
        <f t="shared" si="131"/>
        <v>236</v>
      </c>
      <c r="N132">
        <f t="shared" si="131"/>
        <v>542</v>
      </c>
      <c r="O132">
        <f t="shared" si="131"/>
        <v>2332</v>
      </c>
      <c r="Q132" s="4">
        <v>1985</v>
      </c>
      <c r="R132">
        <f aca="true" t="shared" si="132" ref="R132:W132">R6+R27+R48+R90</f>
        <v>0</v>
      </c>
      <c r="S132">
        <f t="shared" si="132"/>
        <v>0</v>
      </c>
      <c r="T132">
        <f t="shared" si="132"/>
        <v>0</v>
      </c>
      <c r="U132">
        <f t="shared" si="132"/>
        <v>0</v>
      </c>
      <c r="V132">
        <f t="shared" si="132"/>
        <v>1</v>
      </c>
      <c r="W132">
        <f t="shared" si="132"/>
        <v>1</v>
      </c>
      <c r="Y132" s="4">
        <v>1985</v>
      </c>
      <c r="Z132">
        <f aca="true" t="shared" si="133" ref="Z132:AE132">Z6+Z27+Z48+Z90</f>
        <v>0</v>
      </c>
      <c r="AA132">
        <f t="shared" si="133"/>
        <v>0</v>
      </c>
      <c r="AB132">
        <f t="shared" si="133"/>
        <v>0</v>
      </c>
      <c r="AC132">
        <f t="shared" si="133"/>
        <v>0</v>
      </c>
      <c r="AD132">
        <f t="shared" si="133"/>
        <v>0</v>
      </c>
      <c r="AE132">
        <f t="shared" si="133"/>
        <v>0</v>
      </c>
      <c r="AG132" s="4">
        <v>1985</v>
      </c>
      <c r="AH132">
        <f aca="true" t="shared" si="134" ref="AH132:AM132">AH6+AH27+AH48+AH90</f>
        <v>0</v>
      </c>
      <c r="AI132">
        <f t="shared" si="134"/>
        <v>0</v>
      </c>
      <c r="AJ132">
        <f t="shared" si="134"/>
        <v>0</v>
      </c>
      <c r="AK132">
        <f t="shared" si="134"/>
        <v>0</v>
      </c>
      <c r="AL132">
        <f t="shared" si="134"/>
        <v>0</v>
      </c>
      <c r="AM132">
        <f t="shared" si="134"/>
        <v>0</v>
      </c>
      <c r="AO132" s="4">
        <v>1985</v>
      </c>
      <c r="AP132">
        <f aca="true" t="shared" si="135" ref="AP132:AU132">AP6+AP27+AP48+AP90</f>
        <v>0</v>
      </c>
      <c r="AQ132">
        <f t="shared" si="135"/>
        <v>0</v>
      </c>
      <c r="AR132">
        <f t="shared" si="135"/>
        <v>0</v>
      </c>
      <c r="AS132">
        <f t="shared" si="135"/>
        <v>0</v>
      </c>
      <c r="AT132">
        <f t="shared" si="135"/>
        <v>0</v>
      </c>
      <c r="AU132">
        <f t="shared" si="135"/>
        <v>0</v>
      </c>
    </row>
    <row r="133" spans="1:47" ht="12.75">
      <c r="A133" s="4">
        <v>1986</v>
      </c>
      <c r="B133">
        <f t="shared" si="120"/>
        <v>309</v>
      </c>
      <c r="C133">
        <f t="shared" si="120"/>
        <v>269</v>
      </c>
      <c r="D133">
        <f t="shared" si="120"/>
        <v>140</v>
      </c>
      <c r="E133">
        <f t="shared" si="120"/>
        <v>139</v>
      </c>
      <c r="F133">
        <f t="shared" si="120"/>
        <v>318</v>
      </c>
      <c r="G133">
        <f t="shared" si="120"/>
        <v>1175</v>
      </c>
      <c r="I133" s="4">
        <v>1986</v>
      </c>
      <c r="J133">
        <f aca="true" t="shared" si="136" ref="J133:O133">J7+J28+J49+J91</f>
        <v>581</v>
      </c>
      <c r="K133">
        <f t="shared" si="136"/>
        <v>699</v>
      </c>
      <c r="L133">
        <f t="shared" si="136"/>
        <v>263</v>
      </c>
      <c r="M133">
        <f t="shared" si="136"/>
        <v>358</v>
      </c>
      <c r="N133">
        <f t="shared" si="136"/>
        <v>686</v>
      </c>
      <c r="O133">
        <f t="shared" si="136"/>
        <v>2587</v>
      </c>
      <c r="Q133" s="4">
        <v>1986</v>
      </c>
      <c r="R133">
        <f aca="true" t="shared" si="137" ref="R133:W133">R7+R28+R49+R91</f>
        <v>0</v>
      </c>
      <c r="S133">
        <f t="shared" si="137"/>
        <v>0</v>
      </c>
      <c r="T133">
        <f t="shared" si="137"/>
        <v>0</v>
      </c>
      <c r="U133">
        <f t="shared" si="137"/>
        <v>0</v>
      </c>
      <c r="V133">
        <f t="shared" si="137"/>
        <v>0</v>
      </c>
      <c r="W133">
        <f t="shared" si="137"/>
        <v>0</v>
      </c>
      <c r="Y133" s="4">
        <v>1986</v>
      </c>
      <c r="Z133">
        <f aca="true" t="shared" si="138" ref="Z133:AE133">Z7+Z28+Z49+Z91</f>
        <v>0</v>
      </c>
      <c r="AA133">
        <f t="shared" si="138"/>
        <v>0</v>
      </c>
      <c r="AB133">
        <f t="shared" si="138"/>
        <v>0</v>
      </c>
      <c r="AC133">
        <f t="shared" si="138"/>
        <v>0</v>
      </c>
      <c r="AD133">
        <f t="shared" si="138"/>
        <v>0</v>
      </c>
      <c r="AE133">
        <f t="shared" si="138"/>
        <v>0</v>
      </c>
      <c r="AG133" s="4">
        <v>1986</v>
      </c>
      <c r="AH133">
        <f aca="true" t="shared" si="139" ref="AH133:AM133">AH7+AH28+AH49+AH91</f>
        <v>0</v>
      </c>
      <c r="AI133">
        <f t="shared" si="139"/>
        <v>0</v>
      </c>
      <c r="AJ133">
        <f t="shared" si="139"/>
        <v>0</v>
      </c>
      <c r="AK133">
        <f t="shared" si="139"/>
        <v>0</v>
      </c>
      <c r="AL133">
        <f t="shared" si="139"/>
        <v>0</v>
      </c>
      <c r="AM133">
        <f t="shared" si="139"/>
        <v>0</v>
      </c>
      <c r="AO133" s="4">
        <v>1986</v>
      </c>
      <c r="AP133">
        <f aca="true" t="shared" si="140" ref="AP133:AU133">AP7+AP28+AP49+AP91</f>
        <v>0</v>
      </c>
      <c r="AQ133">
        <f t="shared" si="140"/>
        <v>0</v>
      </c>
      <c r="AR133">
        <f t="shared" si="140"/>
        <v>0</v>
      </c>
      <c r="AS133">
        <f t="shared" si="140"/>
        <v>0</v>
      </c>
      <c r="AT133">
        <f t="shared" si="140"/>
        <v>0</v>
      </c>
      <c r="AU133">
        <f t="shared" si="140"/>
        <v>0</v>
      </c>
    </row>
    <row r="134" spans="1:47" ht="12.75">
      <c r="A134" s="4">
        <v>1987</v>
      </c>
      <c r="B134">
        <f t="shared" si="120"/>
        <v>286</v>
      </c>
      <c r="C134">
        <f t="shared" si="120"/>
        <v>270</v>
      </c>
      <c r="D134">
        <f t="shared" si="120"/>
        <v>145</v>
      </c>
      <c r="E134">
        <f t="shared" si="120"/>
        <v>238</v>
      </c>
      <c r="F134">
        <f t="shared" si="120"/>
        <v>303</v>
      </c>
      <c r="G134">
        <f t="shared" si="120"/>
        <v>1242</v>
      </c>
      <c r="I134" s="4">
        <v>1987</v>
      </c>
      <c r="J134">
        <f aca="true" t="shared" si="141" ref="J134:O134">J8+J29+J50+J92</f>
        <v>604</v>
      </c>
      <c r="K134">
        <f t="shared" si="141"/>
        <v>772</v>
      </c>
      <c r="L134">
        <f t="shared" si="141"/>
        <v>258</v>
      </c>
      <c r="M134">
        <f t="shared" si="141"/>
        <v>526</v>
      </c>
      <c r="N134">
        <f t="shared" si="141"/>
        <v>667</v>
      </c>
      <c r="O134">
        <f t="shared" si="141"/>
        <v>2827</v>
      </c>
      <c r="Q134" s="4">
        <v>1987</v>
      </c>
      <c r="R134">
        <f aca="true" t="shared" si="142" ref="R134:W134">R8+R29+R50+R92</f>
        <v>2</v>
      </c>
      <c r="S134">
        <f t="shared" si="142"/>
        <v>1</v>
      </c>
      <c r="T134">
        <f t="shared" si="142"/>
        <v>0</v>
      </c>
      <c r="U134">
        <f t="shared" si="142"/>
        <v>0</v>
      </c>
      <c r="V134">
        <f t="shared" si="142"/>
        <v>0</v>
      </c>
      <c r="W134">
        <f t="shared" si="142"/>
        <v>3</v>
      </c>
      <c r="Y134" s="4">
        <v>1987</v>
      </c>
      <c r="Z134">
        <f aca="true" t="shared" si="143" ref="Z134:AE134">Z8+Z29+Z50+Z92</f>
        <v>0</v>
      </c>
      <c r="AA134">
        <f t="shared" si="143"/>
        <v>0</v>
      </c>
      <c r="AB134">
        <f t="shared" si="143"/>
        <v>0</v>
      </c>
      <c r="AC134">
        <f t="shared" si="143"/>
        <v>0</v>
      </c>
      <c r="AD134">
        <f t="shared" si="143"/>
        <v>0</v>
      </c>
      <c r="AE134">
        <f t="shared" si="143"/>
        <v>0</v>
      </c>
      <c r="AG134" s="4">
        <v>1987</v>
      </c>
      <c r="AH134">
        <f aca="true" t="shared" si="144" ref="AH134:AM134">AH8+AH29+AH50+AH92</f>
        <v>0</v>
      </c>
      <c r="AI134">
        <f t="shared" si="144"/>
        <v>0</v>
      </c>
      <c r="AJ134">
        <f t="shared" si="144"/>
        <v>0</v>
      </c>
      <c r="AK134">
        <f t="shared" si="144"/>
        <v>0</v>
      </c>
      <c r="AL134">
        <f t="shared" si="144"/>
        <v>0</v>
      </c>
      <c r="AM134">
        <f t="shared" si="144"/>
        <v>0</v>
      </c>
      <c r="AO134" s="4">
        <v>1987</v>
      </c>
      <c r="AP134">
        <f aca="true" t="shared" si="145" ref="AP134:AU134">AP8+AP29+AP50+AP92</f>
        <v>0</v>
      </c>
      <c r="AQ134">
        <f t="shared" si="145"/>
        <v>0</v>
      </c>
      <c r="AR134">
        <f t="shared" si="145"/>
        <v>0</v>
      </c>
      <c r="AS134">
        <f t="shared" si="145"/>
        <v>0</v>
      </c>
      <c r="AT134">
        <f t="shared" si="145"/>
        <v>0</v>
      </c>
      <c r="AU134">
        <f t="shared" si="145"/>
        <v>0</v>
      </c>
    </row>
    <row r="135" spans="1:47" ht="12.75">
      <c r="A135" s="4">
        <v>1988</v>
      </c>
      <c r="B135">
        <f t="shared" si="120"/>
        <v>318</v>
      </c>
      <c r="C135">
        <f t="shared" si="120"/>
        <v>295</v>
      </c>
      <c r="D135">
        <f t="shared" si="120"/>
        <v>164</v>
      </c>
      <c r="E135">
        <f t="shared" si="120"/>
        <v>269</v>
      </c>
      <c r="F135">
        <f t="shared" si="120"/>
        <v>348</v>
      </c>
      <c r="G135">
        <f t="shared" si="120"/>
        <v>1394</v>
      </c>
      <c r="I135" s="4">
        <v>1988</v>
      </c>
      <c r="J135">
        <f aca="true" t="shared" si="146" ref="J135:O135">J9+J30+J51+J93</f>
        <v>634</v>
      </c>
      <c r="K135">
        <f t="shared" si="146"/>
        <v>807</v>
      </c>
      <c r="L135">
        <f t="shared" si="146"/>
        <v>297</v>
      </c>
      <c r="M135">
        <f t="shared" si="146"/>
        <v>770</v>
      </c>
      <c r="N135">
        <f t="shared" si="146"/>
        <v>884</v>
      </c>
      <c r="O135">
        <f t="shared" si="146"/>
        <v>3392</v>
      </c>
      <c r="Q135" s="4">
        <v>1988</v>
      </c>
      <c r="R135">
        <f aca="true" t="shared" si="147" ref="R135:W135">R9+R30+R51+R93</f>
        <v>0</v>
      </c>
      <c r="S135">
        <f t="shared" si="147"/>
        <v>1</v>
      </c>
      <c r="T135">
        <f t="shared" si="147"/>
        <v>0</v>
      </c>
      <c r="U135">
        <f t="shared" si="147"/>
        <v>0</v>
      </c>
      <c r="V135">
        <f t="shared" si="147"/>
        <v>0</v>
      </c>
      <c r="W135">
        <f t="shared" si="147"/>
        <v>1</v>
      </c>
      <c r="Y135" s="4">
        <v>1988</v>
      </c>
      <c r="Z135">
        <f aca="true" t="shared" si="148" ref="Z135:AE135">Z9+Z30+Z51+Z93</f>
        <v>0</v>
      </c>
      <c r="AA135">
        <f t="shared" si="148"/>
        <v>0</v>
      </c>
      <c r="AB135">
        <f t="shared" si="148"/>
        <v>0</v>
      </c>
      <c r="AC135">
        <f t="shared" si="148"/>
        <v>0</v>
      </c>
      <c r="AD135">
        <f t="shared" si="148"/>
        <v>0</v>
      </c>
      <c r="AE135">
        <f t="shared" si="148"/>
        <v>0</v>
      </c>
      <c r="AG135" s="4">
        <v>1988</v>
      </c>
      <c r="AH135">
        <f aca="true" t="shared" si="149" ref="AH135:AM135">AH9+AH30+AH51+AH93</f>
        <v>0</v>
      </c>
      <c r="AI135">
        <f t="shared" si="149"/>
        <v>0</v>
      </c>
      <c r="AJ135">
        <f t="shared" si="149"/>
        <v>0</v>
      </c>
      <c r="AK135">
        <f t="shared" si="149"/>
        <v>0</v>
      </c>
      <c r="AL135">
        <f t="shared" si="149"/>
        <v>0</v>
      </c>
      <c r="AM135">
        <f t="shared" si="149"/>
        <v>0</v>
      </c>
      <c r="AO135" s="4">
        <v>1988</v>
      </c>
      <c r="AP135">
        <f aca="true" t="shared" si="150" ref="AP135:AU135">AP9+AP30+AP51+AP93</f>
        <v>0</v>
      </c>
      <c r="AQ135">
        <f t="shared" si="150"/>
        <v>0</v>
      </c>
      <c r="AR135">
        <f t="shared" si="150"/>
        <v>0</v>
      </c>
      <c r="AS135">
        <f t="shared" si="150"/>
        <v>0</v>
      </c>
      <c r="AT135">
        <f t="shared" si="150"/>
        <v>0</v>
      </c>
      <c r="AU135">
        <f t="shared" si="150"/>
        <v>0</v>
      </c>
    </row>
    <row r="136" spans="1:47" ht="12.75">
      <c r="A136" s="4">
        <v>1989</v>
      </c>
      <c r="B136">
        <f t="shared" si="120"/>
        <v>361</v>
      </c>
      <c r="C136">
        <f t="shared" si="120"/>
        <v>299</v>
      </c>
      <c r="D136">
        <f t="shared" si="120"/>
        <v>181</v>
      </c>
      <c r="E136">
        <f t="shared" si="120"/>
        <v>329</v>
      </c>
      <c r="F136">
        <f t="shared" si="120"/>
        <v>481</v>
      </c>
      <c r="G136">
        <f t="shared" si="120"/>
        <v>1651</v>
      </c>
      <c r="I136" s="4">
        <v>1989</v>
      </c>
      <c r="J136">
        <f aca="true" t="shared" si="151" ref="J136:O136">J10+J31+J52+J94</f>
        <v>729</v>
      </c>
      <c r="K136">
        <f t="shared" si="151"/>
        <v>874</v>
      </c>
      <c r="L136">
        <f t="shared" si="151"/>
        <v>444</v>
      </c>
      <c r="M136">
        <f t="shared" si="151"/>
        <v>1393</v>
      </c>
      <c r="N136">
        <f t="shared" si="151"/>
        <v>1163</v>
      </c>
      <c r="O136">
        <f t="shared" si="151"/>
        <v>4603</v>
      </c>
      <c r="Q136" s="4">
        <v>1989</v>
      </c>
      <c r="R136">
        <f aca="true" t="shared" si="152" ref="R136:W136">R10+R31+R52+R94</f>
        <v>0</v>
      </c>
      <c r="S136">
        <f t="shared" si="152"/>
        <v>1</v>
      </c>
      <c r="T136">
        <f t="shared" si="152"/>
        <v>0</v>
      </c>
      <c r="U136">
        <f t="shared" si="152"/>
        <v>1</v>
      </c>
      <c r="V136">
        <f t="shared" si="152"/>
        <v>1</v>
      </c>
      <c r="W136">
        <f t="shared" si="152"/>
        <v>3</v>
      </c>
      <c r="Y136" s="4">
        <v>1989</v>
      </c>
      <c r="Z136">
        <f aca="true" t="shared" si="153" ref="Z136:AE136">Z10+Z31+Z52+Z94</f>
        <v>0</v>
      </c>
      <c r="AA136">
        <f t="shared" si="153"/>
        <v>0</v>
      </c>
      <c r="AB136">
        <f t="shared" si="153"/>
        <v>0</v>
      </c>
      <c r="AC136">
        <f t="shared" si="153"/>
        <v>0</v>
      </c>
      <c r="AD136">
        <f t="shared" si="153"/>
        <v>0</v>
      </c>
      <c r="AE136">
        <f t="shared" si="153"/>
        <v>0</v>
      </c>
      <c r="AG136" s="4">
        <v>1989</v>
      </c>
      <c r="AH136">
        <f aca="true" t="shared" si="154" ref="AH136:AM136">AH10+AH31+AH52+AH94</f>
        <v>0</v>
      </c>
      <c r="AI136">
        <f t="shared" si="154"/>
        <v>0</v>
      </c>
      <c r="AJ136">
        <f t="shared" si="154"/>
        <v>0</v>
      </c>
      <c r="AK136">
        <f t="shared" si="154"/>
        <v>0</v>
      </c>
      <c r="AL136">
        <f t="shared" si="154"/>
        <v>0</v>
      </c>
      <c r="AM136">
        <f t="shared" si="154"/>
        <v>0</v>
      </c>
      <c r="AO136" s="4">
        <v>1989</v>
      </c>
      <c r="AP136">
        <f aca="true" t="shared" si="155" ref="AP136:AU136">AP10+AP31+AP52+AP94</f>
        <v>0</v>
      </c>
      <c r="AQ136">
        <f t="shared" si="155"/>
        <v>0</v>
      </c>
      <c r="AR136">
        <f t="shared" si="155"/>
        <v>0</v>
      </c>
      <c r="AS136">
        <f t="shared" si="155"/>
        <v>0</v>
      </c>
      <c r="AT136">
        <f t="shared" si="155"/>
        <v>0</v>
      </c>
      <c r="AU136">
        <f t="shared" si="155"/>
        <v>0</v>
      </c>
    </row>
    <row r="137" spans="1:47" ht="12.75">
      <c r="A137" s="4">
        <v>1990</v>
      </c>
      <c r="B137">
        <f t="shared" si="120"/>
        <v>361</v>
      </c>
      <c r="C137">
        <f t="shared" si="120"/>
        <v>265</v>
      </c>
      <c r="D137">
        <f t="shared" si="120"/>
        <v>213</v>
      </c>
      <c r="E137">
        <f t="shared" si="120"/>
        <v>271</v>
      </c>
      <c r="F137">
        <f t="shared" si="120"/>
        <v>474</v>
      </c>
      <c r="G137">
        <f t="shared" si="120"/>
        <v>1584</v>
      </c>
      <c r="I137" s="4">
        <v>1990</v>
      </c>
      <c r="J137">
        <f aca="true" t="shared" si="156" ref="J137:O137">J11+J32+J53+J95</f>
        <v>788</v>
      </c>
      <c r="K137">
        <f t="shared" si="156"/>
        <v>756</v>
      </c>
      <c r="L137">
        <f t="shared" si="156"/>
        <v>463</v>
      </c>
      <c r="M137">
        <f t="shared" si="156"/>
        <v>1542</v>
      </c>
      <c r="N137">
        <f t="shared" si="156"/>
        <v>1431</v>
      </c>
      <c r="O137">
        <f t="shared" si="156"/>
        <v>4980</v>
      </c>
      <c r="Q137" s="4">
        <v>1990</v>
      </c>
      <c r="R137">
        <f aca="true" t="shared" si="157" ref="R137:W137">R11+R32+R53+R95</f>
        <v>3</v>
      </c>
      <c r="S137">
        <f t="shared" si="157"/>
        <v>0</v>
      </c>
      <c r="T137">
        <f t="shared" si="157"/>
        <v>0</v>
      </c>
      <c r="U137">
        <f t="shared" si="157"/>
        <v>1</v>
      </c>
      <c r="V137">
        <f t="shared" si="157"/>
        <v>0</v>
      </c>
      <c r="W137">
        <f t="shared" si="157"/>
        <v>4</v>
      </c>
      <c r="Y137" s="4">
        <v>1990</v>
      </c>
      <c r="Z137">
        <f aca="true" t="shared" si="158" ref="Z137:AE137">Z11+Z32+Z53+Z95</f>
        <v>0</v>
      </c>
      <c r="AA137">
        <f t="shared" si="158"/>
        <v>0</v>
      </c>
      <c r="AB137">
        <f t="shared" si="158"/>
        <v>0</v>
      </c>
      <c r="AC137">
        <f t="shared" si="158"/>
        <v>0</v>
      </c>
      <c r="AD137">
        <f t="shared" si="158"/>
        <v>0</v>
      </c>
      <c r="AE137">
        <f t="shared" si="158"/>
        <v>0</v>
      </c>
      <c r="AG137" s="4">
        <v>1990</v>
      </c>
      <c r="AH137">
        <f aca="true" t="shared" si="159" ref="AH137:AM137">AH11+AH32+AH53+AH95</f>
        <v>0</v>
      </c>
      <c r="AI137">
        <f t="shared" si="159"/>
        <v>0</v>
      </c>
      <c r="AJ137">
        <f t="shared" si="159"/>
        <v>0</v>
      </c>
      <c r="AK137">
        <f t="shared" si="159"/>
        <v>0</v>
      </c>
      <c r="AL137">
        <f t="shared" si="159"/>
        <v>0</v>
      </c>
      <c r="AM137">
        <f t="shared" si="159"/>
        <v>0</v>
      </c>
      <c r="AO137" s="4">
        <v>1990</v>
      </c>
      <c r="AP137">
        <f aca="true" t="shared" si="160" ref="AP137:AU137">AP11+AP32+AP53+AP95</f>
        <v>0</v>
      </c>
      <c r="AQ137">
        <f t="shared" si="160"/>
        <v>0</v>
      </c>
      <c r="AR137">
        <f t="shared" si="160"/>
        <v>0</v>
      </c>
      <c r="AS137">
        <f t="shared" si="160"/>
        <v>0</v>
      </c>
      <c r="AT137">
        <f t="shared" si="160"/>
        <v>0</v>
      </c>
      <c r="AU137">
        <f t="shared" si="160"/>
        <v>0</v>
      </c>
    </row>
    <row r="138" spans="1:47" ht="12.75">
      <c r="A138" s="4">
        <v>1991</v>
      </c>
      <c r="B138">
        <f t="shared" si="120"/>
        <v>361</v>
      </c>
      <c r="C138">
        <f t="shared" si="120"/>
        <v>268</v>
      </c>
      <c r="D138">
        <f t="shared" si="120"/>
        <v>231</v>
      </c>
      <c r="E138">
        <f t="shared" si="120"/>
        <v>231</v>
      </c>
      <c r="F138">
        <f t="shared" si="120"/>
        <v>477</v>
      </c>
      <c r="G138">
        <f t="shared" si="120"/>
        <v>1568</v>
      </c>
      <c r="I138" s="4">
        <v>1991</v>
      </c>
      <c r="J138">
        <f aca="true" t="shared" si="161" ref="J138:O138">J12+J33+J54+J96</f>
        <v>903</v>
      </c>
      <c r="K138">
        <f t="shared" si="161"/>
        <v>845</v>
      </c>
      <c r="L138">
        <f t="shared" si="161"/>
        <v>395</v>
      </c>
      <c r="M138">
        <f t="shared" si="161"/>
        <v>1402</v>
      </c>
      <c r="N138">
        <f t="shared" si="161"/>
        <v>1617</v>
      </c>
      <c r="O138">
        <f t="shared" si="161"/>
        <v>5162</v>
      </c>
      <c r="Q138" s="4">
        <v>1991</v>
      </c>
      <c r="R138">
        <f aca="true" t="shared" si="162" ref="R138:W138">R12+R33+R54+R96</f>
        <v>2</v>
      </c>
      <c r="S138">
        <f t="shared" si="162"/>
        <v>0</v>
      </c>
      <c r="T138">
        <f t="shared" si="162"/>
        <v>0</v>
      </c>
      <c r="U138">
        <f t="shared" si="162"/>
        <v>0</v>
      </c>
      <c r="V138">
        <f t="shared" si="162"/>
        <v>0</v>
      </c>
      <c r="W138">
        <f t="shared" si="162"/>
        <v>2</v>
      </c>
      <c r="Y138" s="4">
        <v>1991</v>
      </c>
      <c r="Z138">
        <f aca="true" t="shared" si="163" ref="Z138:AE138">Z12+Z33+Z54+Z96</f>
        <v>0</v>
      </c>
      <c r="AA138">
        <f t="shared" si="163"/>
        <v>0</v>
      </c>
      <c r="AB138">
        <f t="shared" si="163"/>
        <v>0</v>
      </c>
      <c r="AC138">
        <f t="shared" si="163"/>
        <v>0</v>
      </c>
      <c r="AD138">
        <f t="shared" si="163"/>
        <v>0</v>
      </c>
      <c r="AE138">
        <f t="shared" si="163"/>
        <v>0</v>
      </c>
      <c r="AG138" s="4">
        <v>1991</v>
      </c>
      <c r="AH138">
        <f aca="true" t="shared" si="164" ref="AH138:AM138">AH12+AH33+AH54+AH96</f>
        <v>0</v>
      </c>
      <c r="AI138">
        <f t="shared" si="164"/>
        <v>0</v>
      </c>
      <c r="AJ138">
        <f t="shared" si="164"/>
        <v>0</v>
      </c>
      <c r="AK138">
        <f t="shared" si="164"/>
        <v>0</v>
      </c>
      <c r="AL138">
        <f t="shared" si="164"/>
        <v>0</v>
      </c>
      <c r="AM138">
        <f t="shared" si="164"/>
        <v>0</v>
      </c>
      <c r="AO138" s="4">
        <v>1991</v>
      </c>
      <c r="AP138">
        <f aca="true" t="shared" si="165" ref="AP138:AU138">AP12+AP33+AP54+AP96</f>
        <v>0</v>
      </c>
      <c r="AQ138">
        <f t="shared" si="165"/>
        <v>0</v>
      </c>
      <c r="AR138">
        <f t="shared" si="165"/>
        <v>0</v>
      </c>
      <c r="AS138">
        <f t="shared" si="165"/>
        <v>0</v>
      </c>
      <c r="AT138">
        <f t="shared" si="165"/>
        <v>0</v>
      </c>
      <c r="AU138">
        <f t="shared" si="165"/>
        <v>0</v>
      </c>
    </row>
    <row r="139" spans="1:47" ht="12.75">
      <c r="A139" s="4">
        <v>1992</v>
      </c>
      <c r="B139">
        <f t="shared" si="120"/>
        <v>359</v>
      </c>
      <c r="C139">
        <f t="shared" si="120"/>
        <v>266</v>
      </c>
      <c r="D139">
        <f t="shared" si="120"/>
        <v>235</v>
      </c>
      <c r="E139">
        <f t="shared" si="120"/>
        <v>216</v>
      </c>
      <c r="F139">
        <f t="shared" si="120"/>
        <v>577</v>
      </c>
      <c r="G139">
        <f t="shared" si="120"/>
        <v>1653</v>
      </c>
      <c r="I139" s="4">
        <v>1992</v>
      </c>
      <c r="J139">
        <f aca="true" t="shared" si="166" ref="J139:O139">J13+J34+J55+J97</f>
        <v>871</v>
      </c>
      <c r="K139">
        <f t="shared" si="166"/>
        <v>869</v>
      </c>
      <c r="L139">
        <f t="shared" si="166"/>
        <v>411</v>
      </c>
      <c r="M139">
        <f t="shared" si="166"/>
        <v>1564</v>
      </c>
      <c r="N139">
        <f t="shared" si="166"/>
        <v>1714</v>
      </c>
      <c r="O139">
        <f t="shared" si="166"/>
        <v>5429</v>
      </c>
      <c r="Q139" s="4">
        <v>1992</v>
      </c>
      <c r="R139">
        <f aca="true" t="shared" si="167" ref="R139:W139">R13+R34+R55+R97</f>
        <v>0</v>
      </c>
      <c r="S139">
        <f t="shared" si="167"/>
        <v>0</v>
      </c>
      <c r="T139">
        <f t="shared" si="167"/>
        <v>1</v>
      </c>
      <c r="U139">
        <f t="shared" si="167"/>
        <v>1</v>
      </c>
      <c r="V139">
        <f t="shared" si="167"/>
        <v>0</v>
      </c>
      <c r="W139">
        <f t="shared" si="167"/>
        <v>2</v>
      </c>
      <c r="Y139" s="4">
        <v>1992</v>
      </c>
      <c r="Z139">
        <f aca="true" t="shared" si="168" ref="Z139:AE139">Z13+Z34+Z55+Z97</f>
        <v>0</v>
      </c>
      <c r="AA139">
        <f t="shared" si="168"/>
        <v>0</v>
      </c>
      <c r="AB139">
        <f t="shared" si="168"/>
        <v>0</v>
      </c>
      <c r="AC139">
        <f t="shared" si="168"/>
        <v>0</v>
      </c>
      <c r="AD139">
        <f t="shared" si="168"/>
        <v>0</v>
      </c>
      <c r="AE139">
        <f t="shared" si="168"/>
        <v>0</v>
      </c>
      <c r="AG139" s="4">
        <v>1992</v>
      </c>
      <c r="AH139">
        <f aca="true" t="shared" si="169" ref="AH139:AM139">AH13+AH34+AH55+AH97</f>
        <v>0</v>
      </c>
      <c r="AI139">
        <f t="shared" si="169"/>
        <v>0</v>
      </c>
      <c r="AJ139">
        <f t="shared" si="169"/>
        <v>0</v>
      </c>
      <c r="AK139">
        <f t="shared" si="169"/>
        <v>0</v>
      </c>
      <c r="AL139">
        <f t="shared" si="169"/>
        <v>0</v>
      </c>
      <c r="AM139">
        <f t="shared" si="169"/>
        <v>0</v>
      </c>
      <c r="AO139" s="4">
        <v>1992</v>
      </c>
      <c r="AP139">
        <f aca="true" t="shared" si="170" ref="AP139:AU139">AP13+AP34+AP55+AP97</f>
        <v>0</v>
      </c>
      <c r="AQ139">
        <f t="shared" si="170"/>
        <v>0</v>
      </c>
      <c r="AR139">
        <f t="shared" si="170"/>
        <v>0</v>
      </c>
      <c r="AS139">
        <f t="shared" si="170"/>
        <v>0</v>
      </c>
      <c r="AT139">
        <f t="shared" si="170"/>
        <v>0</v>
      </c>
      <c r="AU139">
        <f t="shared" si="170"/>
        <v>0</v>
      </c>
    </row>
    <row r="140" spans="1:47" ht="12.75">
      <c r="A140" s="4">
        <v>1993</v>
      </c>
      <c r="B140">
        <f aca="true" t="shared" si="171" ref="B140:G145">B14+B35+B56+B98</f>
        <v>334</v>
      </c>
      <c r="C140">
        <f t="shared" si="171"/>
        <v>317</v>
      </c>
      <c r="D140">
        <f t="shared" si="171"/>
        <v>204</v>
      </c>
      <c r="E140">
        <f t="shared" si="171"/>
        <v>241</v>
      </c>
      <c r="F140">
        <f t="shared" si="171"/>
        <v>499</v>
      </c>
      <c r="G140">
        <f t="shared" si="171"/>
        <v>1595</v>
      </c>
      <c r="I140" s="4">
        <v>1993</v>
      </c>
      <c r="J140">
        <f aca="true" t="shared" si="172" ref="J140:O140">J14+J35+J56+J98</f>
        <v>888</v>
      </c>
      <c r="K140">
        <f t="shared" si="172"/>
        <v>917</v>
      </c>
      <c r="L140">
        <f t="shared" si="172"/>
        <v>388</v>
      </c>
      <c r="M140">
        <f t="shared" si="172"/>
        <v>1441</v>
      </c>
      <c r="N140">
        <f t="shared" si="172"/>
        <v>1625</v>
      </c>
      <c r="O140">
        <f t="shared" si="172"/>
        <v>5259</v>
      </c>
      <c r="Q140" s="4">
        <v>1993</v>
      </c>
      <c r="R140">
        <f aca="true" t="shared" si="173" ref="R140:W140">R14+R35+R56+R98</f>
        <v>0</v>
      </c>
      <c r="S140">
        <f t="shared" si="173"/>
        <v>0</v>
      </c>
      <c r="T140">
        <f t="shared" si="173"/>
        <v>0</v>
      </c>
      <c r="U140">
        <f t="shared" si="173"/>
        <v>0</v>
      </c>
      <c r="V140">
        <f t="shared" si="173"/>
        <v>0</v>
      </c>
      <c r="W140">
        <f t="shared" si="173"/>
        <v>0</v>
      </c>
      <c r="Y140" s="4">
        <v>1993</v>
      </c>
      <c r="Z140">
        <f aca="true" t="shared" si="174" ref="Z140:AE140">Z14+Z35+Z56+Z98</f>
        <v>0</v>
      </c>
      <c r="AA140">
        <f t="shared" si="174"/>
        <v>0</v>
      </c>
      <c r="AB140">
        <f t="shared" si="174"/>
        <v>0</v>
      </c>
      <c r="AC140">
        <f t="shared" si="174"/>
        <v>0</v>
      </c>
      <c r="AD140">
        <f t="shared" si="174"/>
        <v>0</v>
      </c>
      <c r="AE140">
        <f t="shared" si="174"/>
        <v>0</v>
      </c>
      <c r="AG140" s="4">
        <v>1993</v>
      </c>
      <c r="AH140">
        <f aca="true" t="shared" si="175" ref="AH140:AM140">AH14+AH35+AH56+AH98</f>
        <v>0</v>
      </c>
      <c r="AI140">
        <f t="shared" si="175"/>
        <v>0</v>
      </c>
      <c r="AJ140">
        <f t="shared" si="175"/>
        <v>0</v>
      </c>
      <c r="AK140">
        <f t="shared" si="175"/>
        <v>0</v>
      </c>
      <c r="AL140">
        <f t="shared" si="175"/>
        <v>0</v>
      </c>
      <c r="AM140">
        <f t="shared" si="175"/>
        <v>0</v>
      </c>
      <c r="AO140" s="4">
        <v>1993</v>
      </c>
      <c r="AP140">
        <f aca="true" t="shared" si="176" ref="AP140:AU140">AP14+AP35+AP56+AP98</f>
        <v>0</v>
      </c>
      <c r="AQ140">
        <f t="shared" si="176"/>
        <v>0</v>
      </c>
      <c r="AR140">
        <f t="shared" si="176"/>
        <v>0</v>
      </c>
      <c r="AS140">
        <f t="shared" si="176"/>
        <v>0</v>
      </c>
      <c r="AT140">
        <f t="shared" si="176"/>
        <v>0</v>
      </c>
      <c r="AU140">
        <f t="shared" si="176"/>
        <v>0</v>
      </c>
    </row>
    <row r="141" spans="1:47" ht="12.75">
      <c r="A141" s="4">
        <v>1994</v>
      </c>
      <c r="B141">
        <f t="shared" si="171"/>
        <v>373</v>
      </c>
      <c r="C141">
        <f t="shared" si="171"/>
        <v>308</v>
      </c>
      <c r="D141">
        <f t="shared" si="171"/>
        <v>244</v>
      </c>
      <c r="E141">
        <f t="shared" si="171"/>
        <v>241</v>
      </c>
      <c r="F141">
        <f t="shared" si="171"/>
        <v>578</v>
      </c>
      <c r="G141">
        <f t="shared" si="171"/>
        <v>1744</v>
      </c>
      <c r="I141" s="4">
        <v>1994</v>
      </c>
      <c r="J141">
        <f aca="true" t="shared" si="177" ref="J141:O141">J15+J36+J57+J99</f>
        <v>916</v>
      </c>
      <c r="K141">
        <f t="shared" si="177"/>
        <v>851</v>
      </c>
      <c r="L141">
        <f t="shared" si="177"/>
        <v>510</v>
      </c>
      <c r="M141">
        <f t="shared" si="177"/>
        <v>1623</v>
      </c>
      <c r="N141">
        <f t="shared" si="177"/>
        <v>1827</v>
      </c>
      <c r="O141">
        <f t="shared" si="177"/>
        <v>5727</v>
      </c>
      <c r="Q141" s="4">
        <v>1994</v>
      </c>
      <c r="R141">
        <f aca="true" t="shared" si="178" ref="R141:W141">R15+R36+R57+R99</f>
        <v>0</v>
      </c>
      <c r="S141">
        <f t="shared" si="178"/>
        <v>0</v>
      </c>
      <c r="T141">
        <f t="shared" si="178"/>
        <v>1</v>
      </c>
      <c r="U141">
        <f t="shared" si="178"/>
        <v>1</v>
      </c>
      <c r="V141">
        <f t="shared" si="178"/>
        <v>0</v>
      </c>
      <c r="W141">
        <f t="shared" si="178"/>
        <v>2</v>
      </c>
      <c r="Y141" s="4">
        <v>1994</v>
      </c>
      <c r="Z141">
        <f aca="true" t="shared" si="179" ref="Z141:AE141">Z15+Z36+Z57+Z99</f>
        <v>0</v>
      </c>
      <c r="AA141">
        <f t="shared" si="179"/>
        <v>0</v>
      </c>
      <c r="AB141">
        <f t="shared" si="179"/>
        <v>1</v>
      </c>
      <c r="AC141">
        <f t="shared" si="179"/>
        <v>0</v>
      </c>
      <c r="AD141">
        <f t="shared" si="179"/>
        <v>0</v>
      </c>
      <c r="AE141">
        <f t="shared" si="179"/>
        <v>1</v>
      </c>
      <c r="AG141" s="4">
        <v>1994</v>
      </c>
      <c r="AH141">
        <f aca="true" t="shared" si="180" ref="AH141:AM141">AH15+AH36+AH57+AH99</f>
        <v>0</v>
      </c>
      <c r="AI141">
        <f t="shared" si="180"/>
        <v>0</v>
      </c>
      <c r="AJ141">
        <f t="shared" si="180"/>
        <v>0</v>
      </c>
      <c r="AK141">
        <f t="shared" si="180"/>
        <v>0</v>
      </c>
      <c r="AL141">
        <f t="shared" si="180"/>
        <v>0</v>
      </c>
      <c r="AM141">
        <f t="shared" si="180"/>
        <v>0</v>
      </c>
      <c r="AO141" s="4">
        <v>1994</v>
      </c>
      <c r="AP141">
        <f aca="true" t="shared" si="181" ref="AP141:AU141">AP15+AP36+AP57+AP99</f>
        <v>0</v>
      </c>
      <c r="AQ141">
        <f t="shared" si="181"/>
        <v>0</v>
      </c>
      <c r="AR141">
        <f t="shared" si="181"/>
        <v>0</v>
      </c>
      <c r="AS141">
        <f t="shared" si="181"/>
        <v>0</v>
      </c>
      <c r="AT141">
        <f t="shared" si="181"/>
        <v>0</v>
      </c>
      <c r="AU141">
        <f t="shared" si="181"/>
        <v>0</v>
      </c>
    </row>
    <row r="142" spans="1:47" ht="12.75">
      <c r="A142" s="4">
        <v>1995</v>
      </c>
      <c r="B142">
        <f t="shared" si="171"/>
        <v>367</v>
      </c>
      <c r="C142">
        <f t="shared" si="171"/>
        <v>281</v>
      </c>
      <c r="D142">
        <f t="shared" si="171"/>
        <v>246</v>
      </c>
      <c r="E142">
        <f t="shared" si="171"/>
        <v>235</v>
      </c>
      <c r="F142">
        <f t="shared" si="171"/>
        <v>663</v>
      </c>
      <c r="G142">
        <f t="shared" si="171"/>
        <v>1792</v>
      </c>
      <c r="I142" s="4">
        <v>1995</v>
      </c>
      <c r="J142">
        <f aca="true" t="shared" si="182" ref="J142:O142">J16+J37+J58+J100</f>
        <v>875</v>
      </c>
      <c r="K142">
        <f t="shared" si="182"/>
        <v>814</v>
      </c>
      <c r="L142">
        <f t="shared" si="182"/>
        <v>556</v>
      </c>
      <c r="M142">
        <f t="shared" si="182"/>
        <v>1944</v>
      </c>
      <c r="N142">
        <f t="shared" si="182"/>
        <v>2062</v>
      </c>
      <c r="O142">
        <f t="shared" si="182"/>
        <v>6251</v>
      </c>
      <c r="Q142" s="4">
        <v>1995</v>
      </c>
      <c r="R142">
        <f aca="true" t="shared" si="183" ref="R142:W142">R16+R37+R58+R100</f>
        <v>0</v>
      </c>
      <c r="S142">
        <f t="shared" si="183"/>
        <v>0</v>
      </c>
      <c r="T142">
        <f t="shared" si="183"/>
        <v>0</v>
      </c>
      <c r="U142">
        <f t="shared" si="183"/>
        <v>0</v>
      </c>
      <c r="V142">
        <f t="shared" si="183"/>
        <v>0</v>
      </c>
      <c r="W142">
        <f t="shared" si="183"/>
        <v>0</v>
      </c>
      <c r="Y142" s="4">
        <v>1995</v>
      </c>
      <c r="Z142">
        <f aca="true" t="shared" si="184" ref="Z142:AE142">Z16+Z37+Z58+Z100</f>
        <v>1</v>
      </c>
      <c r="AA142">
        <f t="shared" si="184"/>
        <v>0</v>
      </c>
      <c r="AB142">
        <f t="shared" si="184"/>
        <v>0</v>
      </c>
      <c r="AC142">
        <f t="shared" si="184"/>
        <v>0</v>
      </c>
      <c r="AD142">
        <f t="shared" si="184"/>
        <v>0</v>
      </c>
      <c r="AE142">
        <f t="shared" si="184"/>
        <v>1</v>
      </c>
      <c r="AG142" s="4">
        <v>1995</v>
      </c>
      <c r="AH142">
        <f aca="true" t="shared" si="185" ref="AH142:AM142">AH16+AH37+AH58+AH100</f>
        <v>0</v>
      </c>
      <c r="AI142">
        <f t="shared" si="185"/>
        <v>0</v>
      </c>
      <c r="AJ142">
        <f t="shared" si="185"/>
        <v>0</v>
      </c>
      <c r="AK142">
        <f t="shared" si="185"/>
        <v>0</v>
      </c>
      <c r="AL142">
        <f t="shared" si="185"/>
        <v>0</v>
      </c>
      <c r="AM142">
        <f t="shared" si="185"/>
        <v>0</v>
      </c>
      <c r="AO142" s="4">
        <v>1995</v>
      </c>
      <c r="AP142">
        <f aca="true" t="shared" si="186" ref="AP142:AU142">AP16+AP37+AP58+AP100</f>
        <v>0</v>
      </c>
      <c r="AQ142">
        <f t="shared" si="186"/>
        <v>0</v>
      </c>
      <c r="AR142">
        <f t="shared" si="186"/>
        <v>0</v>
      </c>
      <c r="AS142">
        <f t="shared" si="186"/>
        <v>0</v>
      </c>
      <c r="AT142">
        <f t="shared" si="186"/>
        <v>0</v>
      </c>
      <c r="AU142">
        <f t="shared" si="186"/>
        <v>0</v>
      </c>
    </row>
    <row r="143" spans="1:47" ht="12.75">
      <c r="A143" s="4">
        <v>1996</v>
      </c>
      <c r="B143">
        <f t="shared" si="171"/>
        <v>360</v>
      </c>
      <c r="C143">
        <f t="shared" si="171"/>
        <v>348</v>
      </c>
      <c r="D143">
        <f t="shared" si="171"/>
        <v>276</v>
      </c>
      <c r="E143">
        <f t="shared" si="171"/>
        <v>246</v>
      </c>
      <c r="F143">
        <f t="shared" si="171"/>
        <v>674</v>
      </c>
      <c r="G143">
        <f t="shared" si="171"/>
        <v>1904</v>
      </c>
      <c r="I143" s="4">
        <v>1996</v>
      </c>
      <c r="J143">
        <f aca="true" t="shared" si="187" ref="J143:O143">J17+J38+J59+J101</f>
        <v>883</v>
      </c>
      <c r="K143">
        <f t="shared" si="187"/>
        <v>888</v>
      </c>
      <c r="L143">
        <f t="shared" si="187"/>
        <v>641</v>
      </c>
      <c r="M143">
        <f t="shared" si="187"/>
        <v>1931</v>
      </c>
      <c r="N143">
        <f t="shared" si="187"/>
        <v>2017</v>
      </c>
      <c r="O143">
        <f t="shared" si="187"/>
        <v>6360</v>
      </c>
      <c r="Q143" s="4">
        <v>1996</v>
      </c>
      <c r="R143">
        <f aca="true" t="shared" si="188" ref="R143:W143">R17+R38+R59+R101</f>
        <v>0</v>
      </c>
      <c r="S143">
        <f t="shared" si="188"/>
        <v>0</v>
      </c>
      <c r="T143">
        <f t="shared" si="188"/>
        <v>0</v>
      </c>
      <c r="U143">
        <f t="shared" si="188"/>
        <v>0</v>
      </c>
      <c r="V143">
        <f t="shared" si="188"/>
        <v>1</v>
      </c>
      <c r="W143">
        <f t="shared" si="188"/>
        <v>1</v>
      </c>
      <c r="Y143" s="4">
        <v>1996</v>
      </c>
      <c r="Z143">
        <f aca="true" t="shared" si="189" ref="Z143:AE143">Z17+Z38+Z59+Z101</f>
        <v>1</v>
      </c>
      <c r="AA143">
        <f t="shared" si="189"/>
        <v>0</v>
      </c>
      <c r="AB143">
        <f t="shared" si="189"/>
        <v>0</v>
      </c>
      <c r="AC143">
        <f t="shared" si="189"/>
        <v>0</v>
      </c>
      <c r="AD143">
        <f t="shared" si="189"/>
        <v>2</v>
      </c>
      <c r="AE143">
        <f t="shared" si="189"/>
        <v>3</v>
      </c>
      <c r="AG143" s="4">
        <v>1996</v>
      </c>
      <c r="AH143">
        <f aca="true" t="shared" si="190" ref="AH143:AM143">AH17+AH38+AH59+AH101</f>
        <v>0</v>
      </c>
      <c r="AI143">
        <f t="shared" si="190"/>
        <v>0</v>
      </c>
      <c r="AJ143">
        <f t="shared" si="190"/>
        <v>0</v>
      </c>
      <c r="AK143">
        <f t="shared" si="190"/>
        <v>0</v>
      </c>
      <c r="AL143">
        <f t="shared" si="190"/>
        <v>0</v>
      </c>
      <c r="AM143">
        <f t="shared" si="190"/>
        <v>0</v>
      </c>
      <c r="AO143" s="4">
        <v>1996</v>
      </c>
      <c r="AP143">
        <f aca="true" t="shared" si="191" ref="AP143:AU143">AP17+AP38+AP59+AP101</f>
        <v>0</v>
      </c>
      <c r="AQ143">
        <f t="shared" si="191"/>
        <v>0</v>
      </c>
      <c r="AR143">
        <f t="shared" si="191"/>
        <v>0</v>
      </c>
      <c r="AS143">
        <f t="shared" si="191"/>
        <v>0</v>
      </c>
      <c r="AT143">
        <f t="shared" si="191"/>
        <v>0</v>
      </c>
      <c r="AU143">
        <f t="shared" si="191"/>
        <v>0</v>
      </c>
    </row>
    <row r="144" spans="1:47" ht="12.75">
      <c r="A144" s="4">
        <v>1997</v>
      </c>
      <c r="B144">
        <f t="shared" si="171"/>
        <v>465</v>
      </c>
      <c r="C144">
        <f t="shared" si="171"/>
        <v>330</v>
      </c>
      <c r="D144">
        <f t="shared" si="171"/>
        <v>368</v>
      </c>
      <c r="E144">
        <f t="shared" si="171"/>
        <v>315</v>
      </c>
      <c r="F144">
        <f t="shared" si="171"/>
        <v>414</v>
      </c>
      <c r="G144">
        <f t="shared" si="171"/>
        <v>1892</v>
      </c>
      <c r="I144" s="4">
        <v>1997</v>
      </c>
      <c r="J144">
        <f aca="true" t="shared" si="192" ref="J144:O144">J18+J39+J60+J102</f>
        <v>1121</v>
      </c>
      <c r="K144">
        <f t="shared" si="192"/>
        <v>946</v>
      </c>
      <c r="L144">
        <f t="shared" si="192"/>
        <v>706</v>
      </c>
      <c r="M144">
        <f t="shared" si="192"/>
        <v>2332</v>
      </c>
      <c r="N144">
        <f t="shared" si="192"/>
        <v>1094</v>
      </c>
      <c r="O144">
        <f t="shared" si="192"/>
        <v>6199</v>
      </c>
      <c r="Q144" s="4">
        <v>1997</v>
      </c>
      <c r="R144">
        <f aca="true" t="shared" si="193" ref="R144:W144">R18+R39+R60+R102</f>
        <v>0</v>
      </c>
      <c r="S144">
        <f t="shared" si="193"/>
        <v>0</v>
      </c>
      <c r="T144">
        <f t="shared" si="193"/>
        <v>0</v>
      </c>
      <c r="U144">
        <f t="shared" si="193"/>
        <v>1</v>
      </c>
      <c r="V144">
        <f t="shared" si="193"/>
        <v>2</v>
      </c>
      <c r="W144">
        <f t="shared" si="193"/>
        <v>3</v>
      </c>
      <c r="Y144" s="4">
        <v>1997</v>
      </c>
      <c r="Z144">
        <f aca="true" t="shared" si="194" ref="Z144:AE144">Z18+Z39+Z60+Z102</f>
        <v>2</v>
      </c>
      <c r="AA144">
        <f t="shared" si="194"/>
        <v>3</v>
      </c>
      <c r="AB144">
        <f t="shared" si="194"/>
        <v>0</v>
      </c>
      <c r="AC144">
        <f t="shared" si="194"/>
        <v>1</v>
      </c>
      <c r="AD144">
        <f t="shared" si="194"/>
        <v>0</v>
      </c>
      <c r="AE144">
        <f t="shared" si="194"/>
        <v>6</v>
      </c>
      <c r="AG144" s="4">
        <v>1997</v>
      </c>
      <c r="AH144">
        <f aca="true" t="shared" si="195" ref="AH144:AM144">AH18+AH39+AH60+AH102</f>
        <v>0</v>
      </c>
      <c r="AI144">
        <f t="shared" si="195"/>
        <v>0</v>
      </c>
      <c r="AJ144">
        <f t="shared" si="195"/>
        <v>0</v>
      </c>
      <c r="AK144">
        <f t="shared" si="195"/>
        <v>0</v>
      </c>
      <c r="AL144">
        <f t="shared" si="195"/>
        <v>0</v>
      </c>
      <c r="AM144">
        <f t="shared" si="195"/>
        <v>0</v>
      </c>
      <c r="AO144" s="4">
        <v>1997</v>
      </c>
      <c r="AP144">
        <f aca="true" t="shared" si="196" ref="AP144:AU144">AP18+AP39+AP60+AP102</f>
        <v>0</v>
      </c>
      <c r="AQ144">
        <f t="shared" si="196"/>
        <v>0</v>
      </c>
      <c r="AR144">
        <f t="shared" si="196"/>
        <v>0</v>
      </c>
      <c r="AS144">
        <f t="shared" si="196"/>
        <v>0</v>
      </c>
      <c r="AT144">
        <f t="shared" si="196"/>
        <v>0</v>
      </c>
      <c r="AU144">
        <f t="shared" si="196"/>
        <v>0</v>
      </c>
    </row>
    <row r="145" spans="1:47" ht="12.75">
      <c r="A145" s="4">
        <v>1998</v>
      </c>
      <c r="B145">
        <f t="shared" si="171"/>
        <v>514</v>
      </c>
      <c r="C145">
        <f t="shared" si="171"/>
        <v>371</v>
      </c>
      <c r="D145">
        <f t="shared" si="171"/>
        <v>404</v>
      </c>
      <c r="E145">
        <f t="shared" si="171"/>
        <v>336</v>
      </c>
      <c r="F145">
        <f t="shared" si="171"/>
        <v>329</v>
      </c>
      <c r="G145">
        <f t="shared" si="171"/>
        <v>1954</v>
      </c>
      <c r="I145" s="4">
        <v>1998</v>
      </c>
      <c r="J145">
        <f aca="true" t="shared" si="197" ref="J145:O145">J19+J40+J61+J103</f>
        <v>1310</v>
      </c>
      <c r="K145">
        <f t="shared" si="197"/>
        <v>901</v>
      </c>
      <c r="L145">
        <f t="shared" si="197"/>
        <v>754</v>
      </c>
      <c r="M145">
        <f t="shared" si="197"/>
        <v>2701</v>
      </c>
      <c r="N145">
        <f t="shared" si="197"/>
        <v>832</v>
      </c>
      <c r="O145">
        <f t="shared" si="197"/>
        <v>6498</v>
      </c>
      <c r="Q145" s="4">
        <v>1998</v>
      </c>
      <c r="R145">
        <f aca="true" t="shared" si="198" ref="R145:W145">R19+R40+R61+R103</f>
        <v>1</v>
      </c>
      <c r="S145">
        <f t="shared" si="198"/>
        <v>1</v>
      </c>
      <c r="T145">
        <f t="shared" si="198"/>
        <v>0</v>
      </c>
      <c r="U145">
        <f t="shared" si="198"/>
        <v>1</v>
      </c>
      <c r="V145">
        <f t="shared" si="198"/>
        <v>0</v>
      </c>
      <c r="W145">
        <f t="shared" si="198"/>
        <v>3</v>
      </c>
      <c r="Y145" s="4">
        <v>1998</v>
      </c>
      <c r="Z145">
        <f aca="true" t="shared" si="199" ref="Z145:AE145">Z19+Z40+Z61+Z103</f>
        <v>1</v>
      </c>
      <c r="AA145">
        <f t="shared" si="199"/>
        <v>0</v>
      </c>
      <c r="AB145">
        <f t="shared" si="199"/>
        <v>1</v>
      </c>
      <c r="AC145">
        <f t="shared" si="199"/>
        <v>0</v>
      </c>
      <c r="AD145">
        <f t="shared" si="199"/>
        <v>0</v>
      </c>
      <c r="AE145">
        <f t="shared" si="199"/>
        <v>2</v>
      </c>
      <c r="AG145" s="4">
        <v>1998</v>
      </c>
      <c r="AH145">
        <f aca="true" t="shared" si="200" ref="AH145:AM145">AH19+AH40+AH61+AH103</f>
        <v>0</v>
      </c>
      <c r="AI145">
        <f t="shared" si="200"/>
        <v>0</v>
      </c>
      <c r="AJ145">
        <f t="shared" si="200"/>
        <v>0</v>
      </c>
      <c r="AK145">
        <f t="shared" si="200"/>
        <v>0</v>
      </c>
      <c r="AL145">
        <f t="shared" si="200"/>
        <v>0</v>
      </c>
      <c r="AM145">
        <f t="shared" si="200"/>
        <v>0</v>
      </c>
      <c r="AO145" s="4">
        <v>1998</v>
      </c>
      <c r="AP145">
        <f aca="true" t="shared" si="201" ref="AP145:AU145">AP19+AP40+AP61+AP103</f>
        <v>0</v>
      </c>
      <c r="AQ145">
        <f t="shared" si="201"/>
        <v>0</v>
      </c>
      <c r="AR145">
        <f t="shared" si="201"/>
        <v>0</v>
      </c>
      <c r="AS145">
        <f t="shared" si="201"/>
        <v>0</v>
      </c>
      <c r="AT145">
        <f t="shared" si="201"/>
        <v>0</v>
      </c>
      <c r="AU145">
        <f t="shared" si="201"/>
        <v>0</v>
      </c>
    </row>
    <row r="146" spans="1:47" ht="12.75">
      <c r="A146" s="4">
        <v>1999</v>
      </c>
      <c r="B146">
        <f aca="true" t="shared" si="202" ref="B146:G146">B20+B41+B62+B104</f>
        <v>465</v>
      </c>
      <c r="C146">
        <f t="shared" si="202"/>
        <v>342</v>
      </c>
      <c r="D146">
        <f t="shared" si="202"/>
        <v>317</v>
      </c>
      <c r="E146">
        <f t="shared" si="202"/>
        <v>266</v>
      </c>
      <c r="F146">
        <f t="shared" si="202"/>
        <v>207</v>
      </c>
      <c r="G146">
        <f t="shared" si="202"/>
        <v>1597</v>
      </c>
      <c r="I146" s="4">
        <v>1999</v>
      </c>
      <c r="J146">
        <f aca="true" t="shared" si="203" ref="J146:O146">J20+J41+J62+J104</f>
        <v>1203</v>
      </c>
      <c r="K146">
        <f t="shared" si="203"/>
        <v>817</v>
      </c>
      <c r="L146">
        <f t="shared" si="203"/>
        <v>564</v>
      </c>
      <c r="M146">
        <f t="shared" si="203"/>
        <v>2722</v>
      </c>
      <c r="N146">
        <f t="shared" si="203"/>
        <v>533</v>
      </c>
      <c r="O146">
        <f t="shared" si="203"/>
        <v>5839</v>
      </c>
      <c r="Q146" s="4">
        <v>1999</v>
      </c>
      <c r="R146">
        <f aca="true" t="shared" si="204" ref="R146:W146">R20+R41+R62+R104</f>
        <v>0</v>
      </c>
      <c r="S146">
        <f t="shared" si="204"/>
        <v>0</v>
      </c>
      <c r="T146">
        <f t="shared" si="204"/>
        <v>1</v>
      </c>
      <c r="U146">
        <f t="shared" si="204"/>
        <v>0</v>
      </c>
      <c r="V146">
        <f t="shared" si="204"/>
        <v>0</v>
      </c>
      <c r="W146">
        <f t="shared" si="204"/>
        <v>1</v>
      </c>
      <c r="Y146" s="4">
        <v>1999</v>
      </c>
      <c r="Z146">
        <f aca="true" t="shared" si="205" ref="Z146:AE146">Z20+Z41+Z62+Z104</f>
        <v>0</v>
      </c>
      <c r="AA146">
        <f t="shared" si="205"/>
        <v>0</v>
      </c>
      <c r="AB146">
        <f t="shared" si="205"/>
        <v>0</v>
      </c>
      <c r="AC146">
        <f t="shared" si="205"/>
        <v>1</v>
      </c>
      <c r="AD146">
        <f t="shared" si="205"/>
        <v>0</v>
      </c>
      <c r="AE146">
        <f t="shared" si="205"/>
        <v>1</v>
      </c>
      <c r="AG146" s="4">
        <v>1999</v>
      </c>
      <c r="AH146">
        <f aca="true" t="shared" si="206" ref="AH146:AM146">AH20+AH41+AH62+AH104</f>
        <v>0</v>
      </c>
      <c r="AI146">
        <f t="shared" si="206"/>
        <v>0</v>
      </c>
      <c r="AJ146">
        <f t="shared" si="206"/>
        <v>0</v>
      </c>
      <c r="AK146">
        <f t="shared" si="206"/>
        <v>0</v>
      </c>
      <c r="AL146">
        <f t="shared" si="206"/>
        <v>0</v>
      </c>
      <c r="AM146">
        <f t="shared" si="206"/>
        <v>0</v>
      </c>
      <c r="AO146" s="4">
        <v>1999</v>
      </c>
      <c r="AP146">
        <f aca="true" t="shared" si="207" ref="AP146:AU146">AP20+AP41+AP62+AP104</f>
        <v>0</v>
      </c>
      <c r="AQ146">
        <f t="shared" si="207"/>
        <v>0</v>
      </c>
      <c r="AR146">
        <f t="shared" si="207"/>
        <v>0</v>
      </c>
      <c r="AS146">
        <f t="shared" si="207"/>
        <v>0</v>
      </c>
      <c r="AT146">
        <f t="shared" si="207"/>
        <v>0</v>
      </c>
      <c r="AU146">
        <f t="shared" si="207"/>
        <v>0</v>
      </c>
    </row>
    <row r="147" spans="1:47" ht="12.75">
      <c r="A147" s="4" t="s">
        <v>25</v>
      </c>
      <c r="B147" s="2">
        <f>SUM(B130:B146)</f>
        <v>6250</v>
      </c>
      <c r="C147" s="2">
        <f>SUM(C130:C146)</f>
        <v>5171</v>
      </c>
      <c r="D147" s="2">
        <f>SUM(D130:D146)</f>
        <v>3992</v>
      </c>
      <c r="E147" s="2">
        <f>SUM(E130:E146)</f>
        <v>4039</v>
      </c>
      <c r="F147" s="2">
        <f>SUM(F130:F146)</f>
        <v>7398</v>
      </c>
      <c r="G147">
        <f>SUM(B147:F147)</f>
        <v>26850</v>
      </c>
      <c r="I147" s="4" t="s">
        <v>25</v>
      </c>
      <c r="J147" s="2">
        <f>SUM(J130:J146)</f>
        <v>14360</v>
      </c>
      <c r="K147" s="2">
        <f>SUM(K130:K146)</f>
        <v>14745</v>
      </c>
      <c r="L147" s="2">
        <f>SUM(L130:L146)</f>
        <v>8150</v>
      </c>
      <c r="M147" s="2">
        <f>SUM(M130:M146)</f>
        <v>23025</v>
      </c>
      <c r="N147" s="2">
        <f>SUM(N130:N146)</f>
        <v>20249</v>
      </c>
      <c r="O147">
        <f>SUM(J147:N147)</f>
        <v>80529</v>
      </c>
      <c r="Q147" s="4" t="s">
        <v>25</v>
      </c>
      <c r="R147" s="2">
        <f>SUM(R130:R146)</f>
        <v>10</v>
      </c>
      <c r="S147" s="2">
        <f>SUM(S130:S146)</f>
        <v>4</v>
      </c>
      <c r="T147" s="2">
        <f>SUM(T130:T146)</f>
        <v>3</v>
      </c>
      <c r="U147" s="2">
        <f>SUM(U130:U146)</f>
        <v>6</v>
      </c>
      <c r="V147" s="2">
        <f>SUM(V130:V146)</f>
        <v>6</v>
      </c>
      <c r="W147">
        <f>SUM(R147:V147)</f>
        <v>29</v>
      </c>
      <c r="Y147" s="4" t="s">
        <v>25</v>
      </c>
      <c r="Z147" s="2">
        <f>SUM(Z130:Z146)</f>
        <v>5</v>
      </c>
      <c r="AA147" s="2">
        <f>SUM(AA130:AA146)</f>
        <v>3</v>
      </c>
      <c r="AB147" s="2">
        <f>SUM(AB130:AB146)</f>
        <v>2</v>
      </c>
      <c r="AC147" s="2">
        <f>SUM(AC130:AC146)</f>
        <v>2</v>
      </c>
      <c r="AD147" s="2">
        <f>SUM(AD130:AD146)</f>
        <v>2</v>
      </c>
      <c r="AE147">
        <f>SUM(Z147:AD147)</f>
        <v>14</v>
      </c>
      <c r="AG147" s="4" t="s">
        <v>25</v>
      </c>
      <c r="AH147" s="2">
        <f>SUM(AH130:AH146)</f>
        <v>0</v>
      </c>
      <c r="AI147" s="2">
        <f>SUM(AI130:AI146)</f>
        <v>0</v>
      </c>
      <c r="AJ147" s="2">
        <f>SUM(AJ130:AJ146)</f>
        <v>0</v>
      </c>
      <c r="AK147" s="2">
        <f>SUM(AK130:AK146)</f>
        <v>0</v>
      </c>
      <c r="AL147" s="2">
        <f>SUM(AL130:AL146)</f>
        <v>0</v>
      </c>
      <c r="AM147">
        <f>SUM(AH147:AL147)</f>
        <v>0</v>
      </c>
      <c r="AO147" s="4" t="s">
        <v>25</v>
      </c>
      <c r="AP147" s="2">
        <f>SUM(AP130:AP146)</f>
        <v>0</v>
      </c>
      <c r="AQ147" s="2">
        <f>SUM(AQ130:AQ146)</f>
        <v>0</v>
      </c>
      <c r="AR147" s="2">
        <f>SUM(AR130:AR146)</f>
        <v>0</v>
      </c>
      <c r="AS147" s="2">
        <f>SUM(AS130:AS146)</f>
        <v>0</v>
      </c>
      <c r="AT147" s="2">
        <f>SUM(AT130:AT146)</f>
        <v>0</v>
      </c>
      <c r="AU147">
        <f>SUM(AP147:AT147)</f>
        <v>0</v>
      </c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B1:G1"/>
    <mergeCell ref="B2:G2"/>
    <mergeCell ref="R1:W1"/>
    <mergeCell ref="R2:W2"/>
    <mergeCell ref="J1:O1"/>
    <mergeCell ref="J2:O2"/>
    <mergeCell ref="AP1:AU1"/>
    <mergeCell ref="AP2:AU2"/>
    <mergeCell ref="Z1:AE1"/>
    <mergeCell ref="Z2:AE2"/>
    <mergeCell ref="AH1:AM1"/>
    <mergeCell ref="AH2:AM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43"/>
  <sheetViews>
    <sheetView workbookViewId="0" topLeftCell="A328">
      <selection activeCell="B324" sqref="B324:F340"/>
    </sheetView>
  </sheetViews>
  <sheetFormatPr defaultColWidth="9.140625" defaultRowHeight="12.75"/>
  <sheetData>
    <row r="1" spans="1:19" ht="12.75">
      <c r="A1" s="2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2"/>
      <c r="O1" s="2"/>
      <c r="P1" s="2"/>
      <c r="Q1" s="2"/>
      <c r="R1" s="2"/>
      <c r="S1" s="2"/>
    </row>
    <row r="2" spans="1:19" ht="12.75">
      <c r="A2" s="2">
        <v>1983</v>
      </c>
      <c r="B2" s="2">
        <v>353</v>
      </c>
      <c r="C2" s="2">
        <v>378</v>
      </c>
      <c r="D2" s="2">
        <v>221</v>
      </c>
      <c r="E2" s="2">
        <v>184</v>
      </c>
      <c r="F2" s="2">
        <v>142</v>
      </c>
      <c r="G2" s="2"/>
      <c r="H2" s="2"/>
      <c r="N2" s="2"/>
      <c r="O2" s="2"/>
      <c r="P2" s="2"/>
      <c r="Q2" s="2"/>
      <c r="R2" s="2"/>
      <c r="S2" s="2"/>
    </row>
    <row r="3" spans="1:19" ht="12.75">
      <c r="A3" s="2">
        <v>1984</v>
      </c>
      <c r="B3" s="2">
        <v>372</v>
      </c>
      <c r="C3" s="2">
        <v>294</v>
      </c>
      <c r="D3" s="2">
        <v>252</v>
      </c>
      <c r="E3" s="2">
        <v>169</v>
      </c>
      <c r="F3" s="2">
        <v>166</v>
      </c>
      <c r="G3" s="2"/>
      <c r="H3" s="2"/>
      <c r="N3" s="2"/>
      <c r="O3" s="2"/>
      <c r="P3" s="2"/>
      <c r="Q3" s="2"/>
      <c r="R3" s="2"/>
      <c r="S3" s="2"/>
    </row>
    <row r="4" spans="1:19" ht="12.75">
      <c r="A4" s="2">
        <v>1985</v>
      </c>
      <c r="B4" s="2">
        <v>340</v>
      </c>
      <c r="C4" s="2">
        <v>318</v>
      </c>
      <c r="D4" s="2">
        <v>209</v>
      </c>
      <c r="E4" s="2">
        <v>151</v>
      </c>
      <c r="F4" s="2">
        <v>170</v>
      </c>
      <c r="G4" s="2"/>
      <c r="H4" s="2"/>
      <c r="Q4" s="2"/>
      <c r="R4" s="2"/>
      <c r="S4" s="2"/>
    </row>
    <row r="5" spans="1:19" ht="12.75">
      <c r="A5" s="2">
        <v>1986</v>
      </c>
      <c r="B5" s="2">
        <v>358</v>
      </c>
      <c r="C5" s="2">
        <v>305</v>
      </c>
      <c r="D5" s="2">
        <v>184</v>
      </c>
      <c r="E5" s="2">
        <v>195</v>
      </c>
      <c r="F5" s="2">
        <v>197</v>
      </c>
      <c r="G5" s="2"/>
      <c r="H5" s="2"/>
      <c r="Q5" s="2"/>
      <c r="R5" s="2"/>
      <c r="S5" s="2"/>
    </row>
    <row r="6" spans="1:19" ht="12.75">
      <c r="A6" s="2">
        <v>1987</v>
      </c>
      <c r="B6" s="2">
        <v>325</v>
      </c>
      <c r="C6" s="2">
        <v>295</v>
      </c>
      <c r="D6" s="2">
        <v>192</v>
      </c>
      <c r="E6" s="2">
        <v>296</v>
      </c>
      <c r="F6" s="2">
        <v>175</v>
      </c>
      <c r="G6" s="2"/>
      <c r="H6" s="2"/>
      <c r="M6" s="2"/>
      <c r="Q6" s="2"/>
      <c r="R6" s="2"/>
      <c r="S6" s="2"/>
    </row>
    <row r="7" spans="1:19" ht="12.75">
      <c r="A7" s="2">
        <v>1988</v>
      </c>
      <c r="B7" s="2">
        <v>353</v>
      </c>
      <c r="C7" s="2">
        <v>318</v>
      </c>
      <c r="D7" s="2">
        <v>198</v>
      </c>
      <c r="E7" s="2">
        <v>309</v>
      </c>
      <c r="F7" s="2">
        <v>165</v>
      </c>
      <c r="G7" s="2"/>
      <c r="H7" s="2"/>
      <c r="I7" s="2"/>
      <c r="J7" s="2"/>
      <c r="L7" s="2"/>
      <c r="M7" s="2"/>
      <c r="Q7" s="2"/>
      <c r="R7" s="2"/>
      <c r="S7" s="2"/>
    </row>
    <row r="8" spans="1:19" ht="12.75">
      <c r="A8" s="2">
        <v>1989</v>
      </c>
      <c r="B8" s="2">
        <v>396</v>
      </c>
      <c r="C8" s="2">
        <v>324</v>
      </c>
      <c r="D8" s="2">
        <v>220</v>
      </c>
      <c r="E8" s="2">
        <v>386</v>
      </c>
      <c r="F8" s="2">
        <v>181</v>
      </c>
      <c r="G8" s="2"/>
      <c r="H8" s="2"/>
      <c r="I8" s="2"/>
      <c r="J8" s="2"/>
      <c r="L8" s="2"/>
      <c r="M8" s="2"/>
      <c r="Q8" s="2"/>
      <c r="R8" s="2"/>
      <c r="S8" s="2"/>
    </row>
    <row r="9" spans="1:19" ht="12.75">
      <c r="A9" s="2">
        <v>1990</v>
      </c>
      <c r="B9" s="2">
        <v>432</v>
      </c>
      <c r="C9" s="2">
        <v>287</v>
      </c>
      <c r="D9" s="2">
        <v>258</v>
      </c>
      <c r="E9" s="2">
        <v>322</v>
      </c>
      <c r="F9" s="2">
        <v>192</v>
      </c>
      <c r="G9" s="2"/>
      <c r="H9" s="2"/>
      <c r="I9" s="2"/>
      <c r="J9" s="2"/>
      <c r="L9" s="2"/>
      <c r="M9" s="2"/>
      <c r="Q9" s="2"/>
      <c r="R9" s="2"/>
      <c r="S9" s="2"/>
    </row>
    <row r="10" spans="1:19" ht="12.75">
      <c r="A10" s="2">
        <v>1991</v>
      </c>
      <c r="B10" s="2">
        <v>420</v>
      </c>
      <c r="C10" s="2">
        <v>289</v>
      </c>
      <c r="D10" s="2">
        <v>307</v>
      </c>
      <c r="E10" s="2">
        <v>279</v>
      </c>
      <c r="F10" s="2">
        <v>220</v>
      </c>
      <c r="G10" s="2"/>
      <c r="H10" s="2"/>
      <c r="I10" s="2"/>
      <c r="J10" s="2"/>
      <c r="L10" s="2"/>
      <c r="M10" s="2"/>
      <c r="Q10" s="2"/>
      <c r="R10" s="2"/>
      <c r="S10" s="2"/>
    </row>
    <row r="11" spans="1:19" ht="12.75">
      <c r="A11" s="2">
        <v>1992</v>
      </c>
      <c r="B11" s="2">
        <v>395</v>
      </c>
      <c r="C11" s="2">
        <v>296</v>
      </c>
      <c r="D11" s="2">
        <v>306</v>
      </c>
      <c r="E11" s="2">
        <v>261</v>
      </c>
      <c r="F11" s="2">
        <v>225</v>
      </c>
      <c r="G11" s="2"/>
      <c r="H11" s="2"/>
      <c r="I11" s="2"/>
      <c r="J11" s="2"/>
      <c r="L11" s="2"/>
      <c r="M11" s="2"/>
      <c r="Q11" s="2"/>
      <c r="R11" s="2"/>
      <c r="S11" s="2"/>
    </row>
    <row r="12" spans="1:19" ht="12.75">
      <c r="A12" s="2">
        <v>1993</v>
      </c>
      <c r="B12" s="2">
        <v>380</v>
      </c>
      <c r="C12" s="2">
        <v>342</v>
      </c>
      <c r="D12" s="2">
        <v>276</v>
      </c>
      <c r="E12" s="2">
        <v>296</v>
      </c>
      <c r="F12" s="2">
        <v>216</v>
      </c>
      <c r="G12" s="2"/>
      <c r="H12" s="2"/>
      <c r="I12" s="2"/>
      <c r="J12" s="2"/>
      <c r="L12" s="2"/>
      <c r="M12" s="2"/>
      <c r="Q12" s="2"/>
      <c r="R12" s="2"/>
      <c r="S12" s="2"/>
    </row>
    <row r="13" spans="1:19" ht="12.75">
      <c r="A13" s="2">
        <v>1994</v>
      </c>
      <c r="B13" s="2">
        <v>453</v>
      </c>
      <c r="C13" s="2">
        <v>332</v>
      </c>
      <c r="D13" s="2">
        <v>356</v>
      </c>
      <c r="E13" s="2">
        <v>310</v>
      </c>
      <c r="F13" s="2">
        <v>279</v>
      </c>
      <c r="G13" s="2"/>
      <c r="H13" s="2"/>
      <c r="I13" s="2"/>
      <c r="J13" s="2"/>
      <c r="L13" s="2"/>
      <c r="M13" s="2"/>
      <c r="P13" s="2"/>
      <c r="Q13" s="2"/>
      <c r="R13" s="2"/>
      <c r="S13" s="2"/>
    </row>
    <row r="14" spans="1:19" ht="12.75">
      <c r="A14" s="2">
        <v>1995</v>
      </c>
      <c r="B14" s="2">
        <v>441</v>
      </c>
      <c r="C14" s="2">
        <v>313</v>
      </c>
      <c r="D14" s="2">
        <v>350</v>
      </c>
      <c r="E14" s="2">
        <v>338</v>
      </c>
      <c r="F14" s="2">
        <v>327</v>
      </c>
      <c r="G14" s="2"/>
      <c r="H14" s="2"/>
      <c r="I14" s="2"/>
      <c r="J14" s="2"/>
      <c r="L14" s="2"/>
      <c r="M14" s="2"/>
      <c r="O14" s="2"/>
      <c r="P14" s="2"/>
      <c r="Q14" s="2"/>
      <c r="R14" s="2"/>
      <c r="S14" s="2"/>
    </row>
    <row r="15" spans="1:19" ht="12.75">
      <c r="A15" s="2">
        <v>1996</v>
      </c>
      <c r="B15" s="2">
        <v>457</v>
      </c>
      <c r="C15" s="2">
        <v>402</v>
      </c>
      <c r="D15" s="2">
        <v>402</v>
      </c>
      <c r="E15" s="2">
        <v>349</v>
      </c>
      <c r="F15" s="2">
        <v>358</v>
      </c>
      <c r="G15" s="2"/>
      <c r="H15" s="2"/>
      <c r="I15" s="2"/>
      <c r="J15" s="2"/>
      <c r="L15" s="2"/>
      <c r="M15" s="2"/>
      <c r="O15" s="2"/>
      <c r="P15" s="2"/>
      <c r="Q15" s="2"/>
      <c r="R15" s="2"/>
      <c r="S15" s="2"/>
    </row>
    <row r="16" spans="1:19" ht="12.75">
      <c r="A16" s="2">
        <v>1997</v>
      </c>
      <c r="B16" s="2">
        <v>614</v>
      </c>
      <c r="C16" s="2">
        <v>378</v>
      </c>
      <c r="D16" s="2">
        <v>514</v>
      </c>
      <c r="E16" s="2">
        <v>444</v>
      </c>
      <c r="F16" s="2">
        <v>465</v>
      </c>
      <c r="G16" s="2"/>
      <c r="H16" s="2"/>
      <c r="I16" s="2"/>
      <c r="J16" s="2"/>
      <c r="L16" s="2"/>
      <c r="M16" s="2"/>
      <c r="O16" s="2"/>
      <c r="P16" s="2"/>
      <c r="Q16" s="2"/>
      <c r="R16" s="2"/>
      <c r="S16" s="2"/>
    </row>
    <row r="17" spans="1:19" ht="12.75">
      <c r="A17" s="2">
        <v>1998</v>
      </c>
      <c r="B17" s="2">
        <v>678</v>
      </c>
      <c r="C17" s="2">
        <v>428</v>
      </c>
      <c r="D17" s="2">
        <v>570</v>
      </c>
      <c r="E17" s="2">
        <v>548</v>
      </c>
      <c r="F17" s="2">
        <v>532</v>
      </c>
      <c r="G17" s="2"/>
      <c r="H17" s="2"/>
      <c r="I17" s="2"/>
      <c r="J17" s="2"/>
      <c r="L17" s="2"/>
      <c r="M17" s="2"/>
      <c r="N17" s="2"/>
      <c r="O17" s="2"/>
      <c r="P17" s="2"/>
      <c r="Q17" s="2"/>
      <c r="R17" s="2"/>
      <c r="S17" s="2"/>
    </row>
    <row r="18" spans="1:6" ht="12.75">
      <c r="A18">
        <v>1999</v>
      </c>
      <c r="B18">
        <v>636</v>
      </c>
      <c r="C18" s="2">
        <v>396</v>
      </c>
      <c r="D18">
        <v>503</v>
      </c>
      <c r="E18">
        <v>545</v>
      </c>
      <c r="F18" s="2">
        <v>453</v>
      </c>
    </row>
    <row r="19" spans="2:13" ht="12.75">
      <c r="B19" s="2"/>
      <c r="C19" s="2"/>
      <c r="D19" s="2"/>
      <c r="F19" s="2"/>
      <c r="I19" s="2"/>
      <c r="M19" s="2"/>
    </row>
    <row r="20" spans="1:13" ht="12.75">
      <c r="A20" t="s">
        <v>25</v>
      </c>
      <c r="B20" s="2">
        <v>7403</v>
      </c>
      <c r="C20" s="2">
        <v>5695</v>
      </c>
      <c r="D20" s="2">
        <v>5318</v>
      </c>
      <c r="E20" s="2">
        <v>5382</v>
      </c>
      <c r="F20" s="2">
        <v>4463</v>
      </c>
      <c r="M20" s="2"/>
    </row>
    <row r="21" spans="1:13" ht="12.75">
      <c r="A21" t="s">
        <v>50</v>
      </c>
      <c r="B21" t="s">
        <v>50</v>
      </c>
      <c r="C21" t="s">
        <v>50</v>
      </c>
      <c r="D21" s="2" t="s">
        <v>50</v>
      </c>
      <c r="E21" t="s">
        <v>50</v>
      </c>
      <c r="F21" s="2" t="s">
        <v>51</v>
      </c>
      <c r="M21" s="2"/>
    </row>
    <row r="22" spans="1:13" ht="12.75">
      <c r="A22" t="s">
        <v>33</v>
      </c>
      <c r="D22" s="2"/>
      <c r="F22" s="2"/>
      <c r="M22" s="2"/>
    </row>
    <row r="23" spans="1:13" ht="12.75">
      <c r="A23">
        <v>1983</v>
      </c>
      <c r="D23" s="2"/>
      <c r="F23" s="2"/>
      <c r="M23" s="2"/>
    </row>
    <row r="24" spans="1:13" ht="12.75">
      <c r="A24">
        <v>1984</v>
      </c>
      <c r="D24" s="2"/>
      <c r="F24" s="2">
        <v>1</v>
      </c>
      <c r="M24" s="2"/>
    </row>
    <row r="25" spans="1:13" ht="12.75">
      <c r="A25">
        <v>1985</v>
      </c>
      <c r="B25" s="2"/>
      <c r="D25" s="2"/>
      <c r="F25" s="2">
        <v>2</v>
      </c>
      <c r="H25" s="2"/>
      <c r="K25" s="2"/>
      <c r="M25" s="2"/>
    </row>
    <row r="26" spans="1:13" ht="12.75">
      <c r="A26">
        <v>1986</v>
      </c>
      <c r="B26" s="2"/>
      <c r="D26" s="2"/>
      <c r="F26" s="2">
        <v>1</v>
      </c>
      <c r="H26" s="2"/>
      <c r="K26" s="2"/>
      <c r="M26" s="2"/>
    </row>
    <row r="27" spans="1:13" ht="12.75">
      <c r="A27">
        <v>1987</v>
      </c>
      <c r="B27" s="2"/>
      <c r="C27" s="2"/>
      <c r="D27" s="2"/>
      <c r="F27" s="2"/>
      <c r="G27" s="2"/>
      <c r="H27" s="2"/>
      <c r="K27" s="2"/>
      <c r="M27" s="2"/>
    </row>
    <row r="28" spans="1:13" ht="12.75">
      <c r="A28">
        <v>1988</v>
      </c>
      <c r="B28" s="2"/>
      <c r="C28" s="2"/>
      <c r="D28" s="2"/>
      <c r="F28" s="2">
        <v>1</v>
      </c>
      <c r="G28" s="2"/>
      <c r="H28" s="2"/>
      <c r="K28" s="2"/>
      <c r="M28" s="2"/>
    </row>
    <row r="29" spans="1:13" ht="12.75">
      <c r="A29">
        <v>1989</v>
      </c>
      <c r="B29" s="2"/>
      <c r="C29" s="2"/>
      <c r="D29" s="2"/>
      <c r="F29" s="2"/>
      <c r="G29" s="2"/>
      <c r="H29" s="2"/>
      <c r="I29" s="2"/>
      <c r="K29" s="2"/>
      <c r="M29" s="2"/>
    </row>
    <row r="30" spans="1:13" ht="12.75">
      <c r="A30">
        <v>1990</v>
      </c>
      <c r="B30" s="2"/>
      <c r="C30" s="2"/>
      <c r="D30" s="2"/>
      <c r="F30" s="2">
        <v>1</v>
      </c>
      <c r="G30" s="2"/>
      <c r="H30" s="2"/>
      <c r="K30" s="2"/>
      <c r="M30" s="2"/>
    </row>
    <row r="31" spans="1:13" ht="12.75">
      <c r="A31">
        <v>1991</v>
      </c>
      <c r="B31" s="2"/>
      <c r="C31" s="2"/>
      <c r="D31" s="2"/>
      <c r="F31" s="2"/>
      <c r="G31" s="2"/>
      <c r="H31" s="2"/>
      <c r="J31" s="2"/>
      <c r="K31" s="2"/>
      <c r="M31" s="2"/>
    </row>
    <row r="32" spans="1:13" ht="12.75">
      <c r="A32">
        <v>1992</v>
      </c>
      <c r="B32" s="2"/>
      <c r="C32" s="2"/>
      <c r="D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>
        <v>1993</v>
      </c>
      <c r="B33" s="2"/>
      <c r="C33" s="2"/>
      <c r="D33" s="2"/>
      <c r="F33" s="2">
        <v>3</v>
      </c>
      <c r="G33" s="2"/>
      <c r="H33" s="2"/>
      <c r="I33" s="2"/>
      <c r="J33" s="2"/>
      <c r="K33" s="2"/>
      <c r="L33" s="2"/>
      <c r="M33" s="2"/>
    </row>
    <row r="34" spans="1:13" ht="12.75">
      <c r="A34">
        <v>1994</v>
      </c>
      <c r="B34" s="2"/>
      <c r="C34" s="2"/>
      <c r="D34" s="2"/>
      <c r="F34" s="2">
        <v>10</v>
      </c>
      <c r="G34" s="2"/>
      <c r="H34" s="2"/>
      <c r="I34" s="2"/>
      <c r="J34" s="2"/>
      <c r="K34" s="2"/>
      <c r="L34" s="2"/>
      <c r="M34" s="2"/>
    </row>
    <row r="35" spans="1:13" ht="12.75">
      <c r="A35">
        <v>1995</v>
      </c>
      <c r="B35" s="2"/>
      <c r="C35" s="2"/>
      <c r="D35" s="2"/>
      <c r="F35" s="2"/>
      <c r="G35" s="2"/>
      <c r="H35" s="2"/>
      <c r="J35" s="2"/>
      <c r="K35" s="2"/>
      <c r="L35" s="2"/>
      <c r="M35" s="2"/>
    </row>
    <row r="36" spans="1:7" ht="12.75">
      <c r="A36">
        <v>1996</v>
      </c>
      <c r="B36" s="2"/>
      <c r="C36" s="2"/>
      <c r="D36" s="2"/>
      <c r="F36" s="2">
        <v>1</v>
      </c>
      <c r="G36" s="2"/>
    </row>
    <row r="37" spans="1:8" ht="12.75">
      <c r="A37">
        <v>1997</v>
      </c>
      <c r="B37" s="2"/>
      <c r="C37" s="2"/>
      <c r="D37" s="2"/>
      <c r="F37" s="2">
        <v>1</v>
      </c>
      <c r="G37" s="2"/>
      <c r="H37" s="2"/>
    </row>
    <row r="38" spans="1:8" ht="12.75">
      <c r="A38" s="2">
        <v>1998</v>
      </c>
      <c r="B38" s="2"/>
      <c r="C38" s="2"/>
      <c r="D38" s="2"/>
      <c r="F38" s="2">
        <v>1</v>
      </c>
      <c r="G38" s="2"/>
      <c r="H38" s="2"/>
    </row>
    <row r="39" spans="1:8" ht="12.75">
      <c r="A39" s="2">
        <v>1999</v>
      </c>
      <c r="B39" s="2"/>
      <c r="C39" s="2"/>
      <c r="D39" s="2"/>
      <c r="F39" s="2">
        <v>1</v>
      </c>
      <c r="G39" s="2"/>
      <c r="H39" s="2"/>
    </row>
    <row r="40" spans="1:8" ht="12.75">
      <c r="A40" s="2"/>
      <c r="B40" s="2"/>
      <c r="C40" s="2"/>
      <c r="D40" s="2"/>
      <c r="F40" s="2"/>
      <c r="G40" s="2"/>
      <c r="H40" s="2"/>
    </row>
    <row r="41" spans="1:8" ht="12.75">
      <c r="A41" s="2" t="s">
        <v>25</v>
      </c>
      <c r="B41" s="2"/>
      <c r="C41" s="2"/>
      <c r="D41" s="2"/>
      <c r="E41" s="2"/>
      <c r="F41" s="2">
        <v>23</v>
      </c>
      <c r="G41" s="2"/>
      <c r="H41" s="2"/>
    </row>
    <row r="42" spans="1:8" ht="12.75">
      <c r="A42" s="2" t="s">
        <v>50</v>
      </c>
      <c r="B42" s="2" t="s">
        <v>50</v>
      </c>
      <c r="C42" s="2" t="s">
        <v>50</v>
      </c>
      <c r="D42" s="2" t="s">
        <v>50</v>
      </c>
      <c r="E42" t="s">
        <v>50</v>
      </c>
      <c r="F42" t="s">
        <v>51</v>
      </c>
      <c r="G42" s="2"/>
      <c r="H42" s="2"/>
    </row>
    <row r="43" spans="1:8" ht="12.75">
      <c r="A43" s="2" t="s">
        <v>14</v>
      </c>
      <c r="B43" s="2"/>
      <c r="C43" s="2"/>
      <c r="D43" s="2"/>
      <c r="F43" s="2"/>
      <c r="G43" s="2"/>
      <c r="H43" s="2"/>
    </row>
    <row r="44" spans="1:6" ht="12.75">
      <c r="A44" s="2">
        <v>1983</v>
      </c>
      <c r="C44" s="2"/>
      <c r="D44" s="2"/>
      <c r="F44">
        <v>241</v>
      </c>
    </row>
    <row r="45" spans="1:6" ht="12.75">
      <c r="A45" s="2">
        <v>1984</v>
      </c>
      <c r="C45" s="2"/>
      <c r="D45" s="2"/>
      <c r="F45">
        <v>263</v>
      </c>
    </row>
    <row r="46" spans="1:6" ht="12.75">
      <c r="A46" s="2">
        <v>1985</v>
      </c>
      <c r="C46" s="2"/>
      <c r="D46" s="2"/>
      <c r="F46">
        <v>301</v>
      </c>
    </row>
    <row r="47" spans="1:6" ht="12.75">
      <c r="A47" s="2">
        <v>1986</v>
      </c>
      <c r="C47" s="2"/>
      <c r="D47" s="2"/>
      <c r="F47">
        <v>364</v>
      </c>
    </row>
    <row r="48" spans="1:6" ht="12.75">
      <c r="A48" s="2">
        <v>1987</v>
      </c>
      <c r="C48" s="2"/>
      <c r="D48" s="2"/>
      <c r="F48">
        <v>300</v>
      </c>
    </row>
    <row r="49" spans="1:7" ht="12.75">
      <c r="A49" s="2">
        <v>1988</v>
      </c>
      <c r="C49" s="2"/>
      <c r="D49" s="2"/>
      <c r="E49" s="2"/>
      <c r="F49" s="2">
        <v>364</v>
      </c>
      <c r="G49" s="2"/>
    </row>
    <row r="50" spans="1:7" ht="12.75">
      <c r="A50" s="2">
        <v>1989</v>
      </c>
      <c r="C50" s="2"/>
      <c r="D50" s="2"/>
      <c r="E50" s="2"/>
      <c r="F50" s="2">
        <v>486</v>
      </c>
      <c r="G50" s="2"/>
    </row>
    <row r="51" spans="1:7" ht="12.75">
      <c r="A51" s="2">
        <v>1990</v>
      </c>
      <c r="C51" s="2"/>
      <c r="D51" s="2"/>
      <c r="E51" s="2"/>
      <c r="F51" s="2">
        <v>546</v>
      </c>
      <c r="G51" s="2"/>
    </row>
    <row r="52" spans="1:7" ht="12.75">
      <c r="A52" s="2">
        <v>1991</v>
      </c>
      <c r="B52" s="2"/>
      <c r="D52" s="2"/>
      <c r="E52" s="2"/>
      <c r="F52" s="2">
        <v>555</v>
      </c>
      <c r="G52" s="2"/>
    </row>
    <row r="53" spans="1:7" ht="12.75">
      <c r="A53" s="2">
        <v>1992</v>
      </c>
      <c r="B53" s="2"/>
      <c r="C53" s="2"/>
      <c r="D53" s="2"/>
      <c r="E53" s="2"/>
      <c r="F53" s="2">
        <v>592</v>
      </c>
      <c r="G53" s="2"/>
    </row>
    <row r="54" spans="1:7" ht="12.75">
      <c r="A54" s="2">
        <v>1993</v>
      </c>
      <c r="C54" s="2"/>
      <c r="D54" s="2"/>
      <c r="E54" s="2"/>
      <c r="F54" s="2">
        <v>558</v>
      </c>
      <c r="G54" s="2"/>
    </row>
    <row r="55" spans="1:7" ht="12.75">
      <c r="A55">
        <v>1994</v>
      </c>
      <c r="B55" s="2"/>
      <c r="C55" s="2"/>
      <c r="D55" s="2"/>
      <c r="E55" s="2"/>
      <c r="F55" s="2">
        <v>607</v>
      </c>
      <c r="G55" s="2"/>
    </row>
    <row r="56" spans="1:7" ht="12.75">
      <c r="A56">
        <v>1995</v>
      </c>
      <c r="B56" s="2"/>
      <c r="C56" s="2"/>
      <c r="D56" s="2"/>
      <c r="E56" s="2"/>
      <c r="F56" s="2">
        <v>671</v>
      </c>
      <c r="G56" s="2"/>
    </row>
    <row r="57" spans="1:7" ht="12.75">
      <c r="A57">
        <v>1996</v>
      </c>
      <c r="B57" s="2"/>
      <c r="C57" s="2"/>
      <c r="D57" s="2"/>
      <c r="E57" s="2"/>
      <c r="F57" s="2">
        <v>624</v>
      </c>
      <c r="G57" s="2"/>
    </row>
    <row r="58" spans="1:7" ht="12.75">
      <c r="A58">
        <v>1997</v>
      </c>
      <c r="B58" s="2"/>
      <c r="C58" s="2"/>
      <c r="D58" s="2"/>
      <c r="E58" s="2"/>
      <c r="F58" s="2">
        <v>185</v>
      </c>
      <c r="G58" s="2"/>
    </row>
    <row r="59" spans="1:7" ht="12.75">
      <c r="A59">
        <v>1998</v>
      </c>
      <c r="B59" s="2"/>
      <c r="C59" s="2"/>
      <c r="D59" s="2"/>
      <c r="E59" s="2"/>
      <c r="F59" s="2">
        <v>7</v>
      </c>
      <c r="G59" s="2"/>
    </row>
    <row r="60" spans="1:7" ht="12.75">
      <c r="A60">
        <v>1999</v>
      </c>
      <c r="B60" s="2"/>
      <c r="C60" s="2"/>
      <c r="D60" s="2"/>
      <c r="E60" s="2"/>
      <c r="F60" s="2"/>
      <c r="G60" s="2"/>
    </row>
    <row r="61" spans="2:7" ht="12.75">
      <c r="B61" s="2"/>
      <c r="C61" s="2"/>
      <c r="D61" s="2"/>
      <c r="E61" s="2"/>
      <c r="F61" s="2"/>
      <c r="G61" s="2"/>
    </row>
    <row r="62" spans="1:7" ht="12.75">
      <c r="A62" t="s">
        <v>25</v>
      </c>
      <c r="B62" s="2"/>
      <c r="C62" s="2"/>
      <c r="D62" s="2"/>
      <c r="E62" s="2"/>
      <c r="F62" s="2">
        <v>6664</v>
      </c>
      <c r="G62" s="2"/>
    </row>
    <row r="63" spans="1:8" ht="12.75">
      <c r="A63" t="s">
        <v>50</v>
      </c>
      <c r="B63" s="2" t="s">
        <v>50</v>
      </c>
      <c r="C63" s="2" t="s">
        <v>50</v>
      </c>
      <c r="D63" s="2" t="s">
        <v>50</v>
      </c>
      <c r="E63" s="2" t="s">
        <v>50</v>
      </c>
      <c r="F63" s="2" t="s">
        <v>51</v>
      </c>
      <c r="G63" s="2"/>
      <c r="H63" s="2"/>
    </row>
    <row r="64" spans="2:8" ht="12.75">
      <c r="B64" s="2"/>
      <c r="C64" s="2"/>
      <c r="D64" s="2"/>
      <c r="E64" s="2"/>
      <c r="F64" s="2"/>
      <c r="G64" s="2"/>
      <c r="H64" s="2"/>
    </row>
    <row r="65" spans="1:8" ht="12.75">
      <c r="A65" t="s">
        <v>50</v>
      </c>
      <c r="B65" s="2" t="s">
        <v>50</v>
      </c>
      <c r="C65" s="2" t="s">
        <v>50</v>
      </c>
      <c r="D65" s="2" t="s">
        <v>50</v>
      </c>
      <c r="E65" s="2" t="s">
        <v>50</v>
      </c>
      <c r="F65" s="2" t="s">
        <v>51</v>
      </c>
      <c r="G65" s="2"/>
      <c r="H65" s="2"/>
    </row>
    <row r="66" spans="1:8" ht="12.75">
      <c r="A66" t="s">
        <v>0</v>
      </c>
      <c r="B66" s="2"/>
      <c r="C66" s="2"/>
      <c r="D66" s="2"/>
      <c r="E66" s="2"/>
      <c r="F66" s="2"/>
      <c r="G66" s="2"/>
      <c r="H66" s="2"/>
    </row>
    <row r="67" spans="1:8" ht="12.75">
      <c r="A67" t="s">
        <v>1</v>
      </c>
      <c r="B67" s="2" t="s">
        <v>2</v>
      </c>
      <c r="C67" s="2" t="s">
        <v>3</v>
      </c>
      <c r="D67" s="2" t="s">
        <v>4</v>
      </c>
      <c r="E67" s="2" t="s">
        <v>5</v>
      </c>
      <c r="F67" s="2" t="s">
        <v>6</v>
      </c>
      <c r="G67" s="2"/>
      <c r="H67" s="2"/>
    </row>
    <row r="68" spans="1:8" ht="12.75">
      <c r="A68" t="s">
        <v>7</v>
      </c>
      <c r="B68" s="2" t="s">
        <v>51</v>
      </c>
      <c r="C68" s="2" t="s">
        <v>50</v>
      </c>
      <c r="D68" s="2" t="e">
        <f>-Black,NH</f>
        <v>#NAME?</v>
      </c>
      <c r="E68" s="2" t="s">
        <v>50</v>
      </c>
      <c r="F68" s="2" t="s">
        <v>51</v>
      </c>
      <c r="G68" s="2"/>
      <c r="H68" s="2"/>
    </row>
    <row r="69" spans="1:8" ht="12.75">
      <c r="A69" t="s">
        <v>8</v>
      </c>
      <c r="B69" s="2" t="s">
        <v>12</v>
      </c>
      <c r="C69" s="2" t="s">
        <v>9</v>
      </c>
      <c r="D69" s="2" t="s">
        <v>10</v>
      </c>
      <c r="E69" s="2" t="s">
        <v>13</v>
      </c>
      <c r="F69" s="2" t="s">
        <v>11</v>
      </c>
      <c r="G69" s="2"/>
      <c r="H69" s="2"/>
    </row>
    <row r="70" spans="1:6" ht="12.75">
      <c r="A70" t="s">
        <v>50</v>
      </c>
      <c r="B70" s="2" t="s">
        <v>50</v>
      </c>
      <c r="C70" s="2" t="s">
        <v>50</v>
      </c>
      <c r="D70" s="2" t="s">
        <v>50</v>
      </c>
      <c r="E70" t="s">
        <v>50</v>
      </c>
      <c r="F70" t="s">
        <v>51</v>
      </c>
    </row>
    <row r="71" ht="12.75">
      <c r="A71" t="s">
        <v>36</v>
      </c>
    </row>
    <row r="72" spans="1:6" ht="12.75">
      <c r="A72">
        <v>1983</v>
      </c>
      <c r="B72">
        <v>771</v>
      </c>
      <c r="C72" s="2">
        <v>1272</v>
      </c>
      <c r="D72">
        <v>662</v>
      </c>
      <c r="E72">
        <v>305</v>
      </c>
      <c r="F72">
        <v>242</v>
      </c>
    </row>
    <row r="73" spans="1:6" ht="12.75">
      <c r="A73">
        <v>1984</v>
      </c>
      <c r="B73" s="2">
        <v>745</v>
      </c>
      <c r="C73" s="2">
        <v>973</v>
      </c>
      <c r="D73">
        <v>566</v>
      </c>
      <c r="E73">
        <v>235</v>
      </c>
      <c r="F73">
        <v>282</v>
      </c>
    </row>
    <row r="74" spans="1:6" ht="12.75">
      <c r="A74">
        <v>1985</v>
      </c>
      <c r="B74">
        <v>698</v>
      </c>
      <c r="C74" s="2">
        <v>864</v>
      </c>
      <c r="D74">
        <v>521</v>
      </c>
      <c r="E74">
        <v>390</v>
      </c>
      <c r="F74">
        <v>278</v>
      </c>
    </row>
    <row r="75" spans="1:6" ht="12.75">
      <c r="A75">
        <v>1986</v>
      </c>
      <c r="B75" s="2">
        <v>744</v>
      </c>
      <c r="C75" s="2">
        <v>822</v>
      </c>
      <c r="D75" s="2">
        <v>561</v>
      </c>
      <c r="E75">
        <v>574</v>
      </c>
      <c r="F75">
        <v>362</v>
      </c>
    </row>
    <row r="76" spans="1:6" ht="12.75">
      <c r="A76">
        <v>1987</v>
      </c>
      <c r="B76" s="2">
        <v>723</v>
      </c>
      <c r="C76" s="2">
        <v>858</v>
      </c>
      <c r="D76" s="2">
        <v>444</v>
      </c>
      <c r="E76">
        <v>671</v>
      </c>
      <c r="F76">
        <v>274</v>
      </c>
    </row>
    <row r="77" spans="1:6" ht="12.75">
      <c r="A77">
        <v>1988</v>
      </c>
      <c r="B77" s="2">
        <v>744</v>
      </c>
      <c r="C77" s="2">
        <v>908</v>
      </c>
      <c r="D77" s="2">
        <v>469</v>
      </c>
      <c r="E77">
        <v>996</v>
      </c>
      <c r="F77">
        <v>304</v>
      </c>
    </row>
    <row r="78" spans="1:6" ht="12.75">
      <c r="A78">
        <v>1989</v>
      </c>
      <c r="B78" s="2">
        <v>918</v>
      </c>
      <c r="C78" s="2">
        <v>977</v>
      </c>
      <c r="D78" s="2">
        <v>715</v>
      </c>
      <c r="E78" s="2">
        <v>1781</v>
      </c>
      <c r="F78">
        <v>453</v>
      </c>
    </row>
    <row r="79" spans="1:6" ht="12.75">
      <c r="A79">
        <v>1990</v>
      </c>
      <c r="B79" s="2">
        <v>1035</v>
      </c>
      <c r="C79" s="2">
        <v>882</v>
      </c>
      <c r="D79" s="2">
        <v>811</v>
      </c>
      <c r="E79" s="2">
        <v>2063</v>
      </c>
      <c r="F79">
        <v>513</v>
      </c>
    </row>
    <row r="80" spans="1:6" ht="12.75">
      <c r="A80">
        <v>1991</v>
      </c>
      <c r="B80" s="2">
        <v>1150</v>
      </c>
      <c r="C80" s="2">
        <v>956</v>
      </c>
      <c r="D80" s="2">
        <v>719</v>
      </c>
      <c r="E80" s="2">
        <v>1868</v>
      </c>
      <c r="F80" s="2">
        <v>514</v>
      </c>
    </row>
    <row r="81" spans="1:6" ht="12.75">
      <c r="A81">
        <v>1992</v>
      </c>
      <c r="B81" s="2">
        <v>1048</v>
      </c>
      <c r="C81" s="2">
        <v>972</v>
      </c>
      <c r="D81" s="2">
        <v>656</v>
      </c>
      <c r="E81" s="2">
        <v>2013</v>
      </c>
      <c r="F81" s="2">
        <v>481</v>
      </c>
    </row>
    <row r="82" spans="1:6" ht="12.75">
      <c r="A82">
        <v>1993</v>
      </c>
      <c r="B82" s="2">
        <v>1082</v>
      </c>
      <c r="C82" s="2">
        <v>1032</v>
      </c>
      <c r="D82" s="2">
        <v>706</v>
      </c>
      <c r="E82" s="2">
        <v>1919</v>
      </c>
      <c r="F82" s="2">
        <v>568</v>
      </c>
    </row>
    <row r="83" spans="1:6" ht="12.75">
      <c r="A83">
        <v>1994</v>
      </c>
      <c r="B83" s="2">
        <v>1206</v>
      </c>
      <c r="C83" s="2">
        <v>962</v>
      </c>
      <c r="D83" s="2">
        <v>941</v>
      </c>
      <c r="E83" s="2">
        <v>2280</v>
      </c>
      <c r="F83" s="2">
        <v>636</v>
      </c>
    </row>
    <row r="84" spans="1:6" ht="12.75">
      <c r="A84">
        <v>1995</v>
      </c>
      <c r="B84" s="2">
        <v>1234</v>
      </c>
      <c r="C84" s="2">
        <v>982</v>
      </c>
      <c r="D84" s="2">
        <v>1149</v>
      </c>
      <c r="E84" s="2">
        <v>3063</v>
      </c>
      <c r="F84" s="2">
        <v>827</v>
      </c>
    </row>
    <row r="85" spans="1:6" ht="12.75">
      <c r="A85">
        <v>1996</v>
      </c>
      <c r="B85" s="2">
        <v>1239</v>
      </c>
      <c r="C85" s="2">
        <v>1088</v>
      </c>
      <c r="D85" s="2">
        <v>1209</v>
      </c>
      <c r="E85" s="2">
        <v>3061</v>
      </c>
      <c r="F85" s="2">
        <v>1039</v>
      </c>
    </row>
    <row r="86" spans="1:6" ht="12.75">
      <c r="A86">
        <v>1997</v>
      </c>
      <c r="B86" s="2">
        <v>1677</v>
      </c>
      <c r="C86" s="2">
        <v>1189</v>
      </c>
      <c r="D86" s="2">
        <v>1354</v>
      </c>
      <c r="E86" s="2">
        <v>3915</v>
      </c>
      <c r="F86" s="2">
        <v>1265</v>
      </c>
    </row>
    <row r="87" spans="1:6" ht="12.75">
      <c r="A87">
        <v>1998</v>
      </c>
      <c r="B87" s="2">
        <v>1931</v>
      </c>
      <c r="C87" s="2">
        <v>1131</v>
      </c>
      <c r="D87" s="2">
        <v>1448</v>
      </c>
      <c r="E87" s="2">
        <v>4293</v>
      </c>
      <c r="F87" s="2">
        <v>1379</v>
      </c>
    </row>
    <row r="88" spans="1:6" ht="12.75">
      <c r="A88">
        <v>1999</v>
      </c>
      <c r="B88" s="2">
        <v>1885</v>
      </c>
      <c r="C88" s="2">
        <v>996</v>
      </c>
      <c r="D88" s="2">
        <v>1210</v>
      </c>
      <c r="E88" s="2">
        <v>4705</v>
      </c>
      <c r="F88" s="2">
        <v>1252</v>
      </c>
    </row>
    <row r="89" spans="2:6" ht="12.75">
      <c r="B89" s="2"/>
      <c r="C89" s="2"/>
      <c r="D89" s="2"/>
      <c r="E89" s="2"/>
      <c r="F89" s="2"/>
    </row>
    <row r="90" spans="1:6" ht="12.75">
      <c r="A90" t="s">
        <v>25</v>
      </c>
      <c r="B90" s="2">
        <v>18830</v>
      </c>
      <c r="C90" s="2">
        <v>16864</v>
      </c>
      <c r="D90" s="2">
        <v>14141</v>
      </c>
      <c r="E90" s="2">
        <v>34132</v>
      </c>
      <c r="F90" s="2">
        <v>10669</v>
      </c>
    </row>
    <row r="91" spans="1:6" ht="12.75">
      <c r="A91" t="s">
        <v>50</v>
      </c>
      <c r="B91" s="2" t="s">
        <v>50</v>
      </c>
      <c r="C91" s="2" t="s">
        <v>50</v>
      </c>
      <c r="D91" s="2" t="s">
        <v>50</v>
      </c>
      <c r="E91" s="2" t="s">
        <v>50</v>
      </c>
      <c r="F91" s="2" t="s">
        <v>51</v>
      </c>
    </row>
    <row r="92" spans="1:4" ht="12.75">
      <c r="A92" t="s">
        <v>33</v>
      </c>
      <c r="C92" s="2"/>
      <c r="D92" s="2"/>
    </row>
    <row r="93" spans="1:6" ht="12.75">
      <c r="A93">
        <v>1983</v>
      </c>
      <c r="C93" s="2"/>
      <c r="D93" s="2"/>
      <c r="F93">
        <v>1</v>
      </c>
    </row>
    <row r="94" spans="1:4" ht="12.75">
      <c r="A94">
        <v>1984</v>
      </c>
      <c r="C94" s="2"/>
      <c r="D94" s="2"/>
    </row>
    <row r="95" spans="1:6" ht="12.75">
      <c r="A95">
        <v>1985</v>
      </c>
      <c r="C95" s="2"/>
      <c r="D95" s="2"/>
      <c r="F95">
        <v>4</v>
      </c>
    </row>
    <row r="96" spans="1:6" ht="12.75">
      <c r="A96">
        <v>1986</v>
      </c>
      <c r="C96" s="2"/>
      <c r="F96">
        <v>4</v>
      </c>
    </row>
    <row r="97" spans="1:6" ht="12.75">
      <c r="A97">
        <v>1987</v>
      </c>
      <c r="C97" s="2"/>
      <c r="F97">
        <v>2</v>
      </c>
    </row>
    <row r="98" spans="1:6" ht="12.75">
      <c r="A98">
        <v>1988</v>
      </c>
      <c r="F98">
        <v>1</v>
      </c>
    </row>
    <row r="99" ht="12.75">
      <c r="A99">
        <v>1989</v>
      </c>
    </row>
    <row r="100" spans="1:3" ht="12.75">
      <c r="A100">
        <v>1990</v>
      </c>
      <c r="C100" s="2"/>
    </row>
    <row r="101" spans="1:6" ht="12.75">
      <c r="A101">
        <v>1991</v>
      </c>
      <c r="C101" s="2"/>
      <c r="D101" s="2"/>
      <c r="F101">
        <v>2</v>
      </c>
    </row>
    <row r="102" spans="1:6" ht="12.75">
      <c r="A102">
        <v>1992</v>
      </c>
      <c r="C102" s="2"/>
      <c r="D102" s="2"/>
      <c r="F102">
        <v>1</v>
      </c>
    </row>
    <row r="103" spans="1:6" ht="12.75">
      <c r="A103">
        <v>1993</v>
      </c>
      <c r="C103" s="2"/>
      <c r="D103" s="2"/>
      <c r="F103">
        <v>3</v>
      </c>
    </row>
    <row r="104" spans="1:6" ht="12.75">
      <c r="A104">
        <v>1994</v>
      </c>
      <c r="C104" s="2"/>
      <c r="D104" s="2"/>
      <c r="F104">
        <v>9</v>
      </c>
    </row>
    <row r="105" spans="1:6" ht="12.75">
      <c r="A105">
        <v>1995</v>
      </c>
      <c r="D105" s="2"/>
      <c r="E105" s="2"/>
      <c r="F105">
        <v>3</v>
      </c>
    </row>
    <row r="106" spans="1:6" ht="12.75">
      <c r="A106">
        <v>1996</v>
      </c>
      <c r="D106" s="2"/>
      <c r="E106" s="2"/>
      <c r="F106">
        <v>1</v>
      </c>
    </row>
    <row r="107" spans="1:6" ht="12.75">
      <c r="A107">
        <v>1997</v>
      </c>
      <c r="C107" s="2"/>
      <c r="D107" s="2"/>
      <c r="E107" s="2"/>
      <c r="F107">
        <v>3</v>
      </c>
    </row>
    <row r="108" spans="1:6" ht="12.75">
      <c r="A108">
        <v>1998</v>
      </c>
      <c r="C108" s="2"/>
      <c r="D108" s="2"/>
      <c r="E108" s="2"/>
      <c r="F108">
        <v>2</v>
      </c>
    </row>
    <row r="109" spans="1:6" ht="12.75">
      <c r="A109">
        <v>1999</v>
      </c>
      <c r="C109" s="2"/>
      <c r="D109" s="2"/>
      <c r="E109" s="2"/>
      <c r="F109">
        <v>8</v>
      </c>
    </row>
    <row r="110" spans="3:5" ht="12.75">
      <c r="C110" s="2"/>
      <c r="D110" s="2"/>
      <c r="E110" s="2"/>
    </row>
    <row r="111" spans="1:6" ht="12.75">
      <c r="A111" t="s">
        <v>25</v>
      </c>
      <c r="B111" s="2"/>
      <c r="C111" s="2"/>
      <c r="D111" s="2"/>
      <c r="E111" s="2"/>
      <c r="F111" s="2">
        <v>44</v>
      </c>
    </row>
    <row r="112" spans="1:6" ht="12.75">
      <c r="A112" t="s">
        <v>50</v>
      </c>
      <c r="B112" s="2" t="s">
        <v>50</v>
      </c>
      <c r="C112" s="2" t="s">
        <v>50</v>
      </c>
      <c r="D112" s="2" t="s">
        <v>50</v>
      </c>
      <c r="E112" s="2" t="s">
        <v>50</v>
      </c>
      <c r="F112" s="2" t="s">
        <v>51</v>
      </c>
    </row>
    <row r="113" spans="1:5" ht="12.75">
      <c r="A113" t="s">
        <v>14</v>
      </c>
      <c r="C113" s="2"/>
      <c r="D113" s="2"/>
      <c r="E113" s="2"/>
    </row>
    <row r="114" spans="1:6" ht="12.75">
      <c r="A114">
        <v>1983</v>
      </c>
      <c r="C114" s="2"/>
      <c r="D114" s="2"/>
      <c r="E114" s="2"/>
      <c r="F114">
        <v>489</v>
      </c>
    </row>
    <row r="115" spans="1:6" ht="12.75">
      <c r="A115">
        <v>1984</v>
      </c>
      <c r="C115" s="2"/>
      <c r="D115" s="2"/>
      <c r="E115" s="2"/>
      <c r="F115">
        <v>541</v>
      </c>
    </row>
    <row r="116" spans="1:6" ht="12.75">
      <c r="A116">
        <v>1985</v>
      </c>
      <c r="C116" s="2"/>
      <c r="D116" s="2"/>
      <c r="E116" s="2"/>
      <c r="F116">
        <v>701</v>
      </c>
    </row>
    <row r="117" spans="1:6" ht="12.75">
      <c r="A117">
        <v>1986</v>
      </c>
      <c r="B117" s="2"/>
      <c r="C117" s="2"/>
      <c r="D117" s="2"/>
      <c r="E117" s="2"/>
      <c r="F117" s="2">
        <v>873</v>
      </c>
    </row>
    <row r="118" spans="1:6" ht="12.75">
      <c r="A118">
        <v>1987</v>
      </c>
      <c r="B118" s="2"/>
      <c r="C118" s="2"/>
      <c r="D118" s="2"/>
      <c r="E118" s="2"/>
      <c r="F118">
        <v>794</v>
      </c>
    </row>
    <row r="119" spans="1:6" ht="12.75">
      <c r="A119">
        <v>1988</v>
      </c>
      <c r="B119" s="2"/>
      <c r="C119" s="2"/>
      <c r="D119" s="2"/>
      <c r="E119" s="2"/>
      <c r="F119">
        <v>995</v>
      </c>
    </row>
    <row r="120" spans="1:6" ht="12.75">
      <c r="A120">
        <v>1989</v>
      </c>
      <c r="B120" s="2"/>
      <c r="C120" s="2"/>
      <c r="D120" s="2"/>
      <c r="E120" s="2"/>
      <c r="F120" s="2">
        <v>1360</v>
      </c>
    </row>
    <row r="121" spans="1:6" ht="12.75">
      <c r="A121">
        <v>1990</v>
      </c>
      <c r="B121" s="2"/>
      <c r="C121" s="2"/>
      <c r="D121" s="2"/>
      <c r="E121" s="2"/>
      <c r="F121" s="2">
        <v>1704</v>
      </c>
    </row>
    <row r="122" spans="1:6" ht="12.75">
      <c r="A122">
        <v>1991</v>
      </c>
      <c r="C122" s="2"/>
      <c r="E122" s="2"/>
      <c r="F122" s="2">
        <v>1995</v>
      </c>
    </row>
    <row r="123" spans="1:6" ht="12.75">
      <c r="A123">
        <v>1992</v>
      </c>
      <c r="B123" s="2"/>
      <c r="C123" s="2"/>
      <c r="D123" s="2"/>
      <c r="E123" s="2"/>
      <c r="F123" s="2">
        <v>1977</v>
      </c>
    </row>
    <row r="124" spans="1:6" ht="12.75">
      <c r="A124">
        <v>1993</v>
      </c>
      <c r="B124" s="2"/>
      <c r="C124" s="2"/>
      <c r="D124" s="2"/>
      <c r="F124" s="2">
        <v>2010</v>
      </c>
    </row>
    <row r="125" spans="1:6" ht="12.75">
      <c r="A125">
        <v>1994</v>
      </c>
      <c r="B125" s="2"/>
      <c r="C125" s="2"/>
      <c r="D125" s="2"/>
      <c r="F125" s="2">
        <v>2312</v>
      </c>
    </row>
    <row r="126" spans="1:6" ht="12.75">
      <c r="A126">
        <v>1995</v>
      </c>
      <c r="B126" s="2"/>
      <c r="C126" s="2"/>
      <c r="D126" s="2"/>
      <c r="F126" s="2">
        <v>2616</v>
      </c>
    </row>
    <row r="127" spans="1:6" ht="12.75">
      <c r="A127">
        <v>1996</v>
      </c>
      <c r="B127" s="2"/>
      <c r="C127" s="2"/>
      <c r="D127" s="2"/>
      <c r="F127" s="2">
        <v>2413</v>
      </c>
    </row>
    <row r="128" spans="1:6" ht="12.75">
      <c r="A128">
        <v>1997</v>
      </c>
      <c r="B128" s="2"/>
      <c r="C128" s="2"/>
      <c r="D128" s="2"/>
      <c r="F128">
        <v>728</v>
      </c>
    </row>
    <row r="129" spans="1:6" ht="12.75">
      <c r="A129">
        <v>1998</v>
      </c>
      <c r="B129" s="2"/>
      <c r="C129" s="2"/>
      <c r="D129" s="2"/>
      <c r="F129">
        <v>20</v>
      </c>
    </row>
    <row r="130" spans="1:6" ht="12.75">
      <c r="A130">
        <v>1999</v>
      </c>
      <c r="B130" s="2"/>
      <c r="C130" s="2"/>
      <c r="D130" s="2"/>
      <c r="F130">
        <v>13</v>
      </c>
    </row>
    <row r="131" spans="2:4" ht="12.75">
      <c r="B131" s="2"/>
      <c r="C131" s="2"/>
      <c r="D131" s="2"/>
    </row>
    <row r="132" spans="1:6" ht="12.75">
      <c r="A132" t="s">
        <v>25</v>
      </c>
      <c r="B132" s="2"/>
      <c r="C132" s="2"/>
      <c r="D132" s="2"/>
      <c r="E132" s="2"/>
      <c r="F132" s="2">
        <v>21541</v>
      </c>
    </row>
    <row r="133" spans="1:6" ht="12.75">
      <c r="A133" t="s">
        <v>50</v>
      </c>
      <c r="B133" s="2" t="s">
        <v>50</v>
      </c>
      <c r="C133" s="2" t="s">
        <v>50</v>
      </c>
      <c r="D133" s="2" t="s">
        <v>50</v>
      </c>
      <c r="E133" s="2" t="s">
        <v>50</v>
      </c>
      <c r="F133" t="s">
        <v>51</v>
      </c>
    </row>
    <row r="134" spans="2:5" ht="12.75">
      <c r="B134" s="2"/>
      <c r="C134" s="2"/>
      <c r="D134" s="2"/>
      <c r="E134" s="2"/>
    </row>
    <row r="135" spans="1:6" ht="12.75">
      <c r="A135" t="s">
        <v>50</v>
      </c>
      <c r="B135" s="2" t="s">
        <v>50</v>
      </c>
      <c r="C135" s="2" t="s">
        <v>50</v>
      </c>
      <c r="D135" s="2" t="s">
        <v>50</v>
      </c>
      <c r="E135" s="2" t="s">
        <v>50</v>
      </c>
      <c r="F135" t="s">
        <v>51</v>
      </c>
    </row>
    <row r="136" spans="1:5" ht="12.75">
      <c r="A136" t="s">
        <v>0</v>
      </c>
      <c r="B136" s="2"/>
      <c r="C136" s="2"/>
      <c r="D136" s="2"/>
      <c r="E136" s="2"/>
    </row>
    <row r="137" spans="1:6" ht="12.75">
      <c r="A137" t="s">
        <v>1</v>
      </c>
      <c r="B137" s="2" t="s">
        <v>2</v>
      </c>
      <c r="C137" s="2" t="s">
        <v>3</v>
      </c>
      <c r="D137" s="2" t="s">
        <v>4</v>
      </c>
      <c r="E137" s="2" t="s">
        <v>5</v>
      </c>
      <c r="F137" t="s">
        <v>6</v>
      </c>
    </row>
    <row r="138" spans="1:6" ht="12.75">
      <c r="A138" t="s">
        <v>7</v>
      </c>
      <c r="B138" s="2" t="s">
        <v>51</v>
      </c>
      <c r="C138" s="2" t="s">
        <v>50</v>
      </c>
      <c r="D138" s="2" t="s">
        <v>40</v>
      </c>
      <c r="E138" s="2" t="s">
        <v>51</v>
      </c>
      <c r="F138" s="2" t="s">
        <v>51</v>
      </c>
    </row>
    <row r="139" spans="1:6" ht="12.75">
      <c r="A139" t="s">
        <v>8</v>
      </c>
      <c r="B139" s="2" t="s">
        <v>12</v>
      </c>
      <c r="C139" s="2" t="s">
        <v>9</v>
      </c>
      <c r="D139" s="2" t="s">
        <v>10</v>
      </c>
      <c r="E139" s="2" t="s">
        <v>13</v>
      </c>
      <c r="F139" s="2" t="s">
        <v>11</v>
      </c>
    </row>
    <row r="140" spans="1:6" ht="12.75">
      <c r="A140" t="s">
        <v>50</v>
      </c>
      <c r="B140" s="2" t="s">
        <v>50</v>
      </c>
      <c r="C140" s="2" t="s">
        <v>50</v>
      </c>
      <c r="D140" s="2" t="s">
        <v>50</v>
      </c>
      <c r="E140" s="2" t="s">
        <v>50</v>
      </c>
      <c r="F140" s="2" t="s">
        <v>51</v>
      </c>
    </row>
    <row r="141" spans="1:6" ht="12.75">
      <c r="A141" t="s">
        <v>36</v>
      </c>
      <c r="B141" s="2"/>
      <c r="C141" s="2"/>
      <c r="D141" s="2"/>
      <c r="E141" s="2"/>
      <c r="F141" s="2"/>
    </row>
    <row r="142" spans="1:6" ht="12.75">
      <c r="A142">
        <v>1983</v>
      </c>
      <c r="B142" s="2"/>
      <c r="C142" s="2"/>
      <c r="D142" s="2"/>
      <c r="E142" s="2"/>
      <c r="F142" s="2"/>
    </row>
    <row r="143" spans="1:6" ht="12.75">
      <c r="A143">
        <v>1984</v>
      </c>
      <c r="B143" s="2">
        <v>2</v>
      </c>
      <c r="C143" s="2"/>
      <c r="D143" s="2"/>
      <c r="E143" s="2"/>
      <c r="F143" s="2"/>
    </row>
    <row r="144" spans="1:4" ht="12.75">
      <c r="A144">
        <v>1985</v>
      </c>
      <c r="B144" s="2">
        <v>1</v>
      </c>
      <c r="C144" s="2"/>
      <c r="D144" s="2"/>
    </row>
    <row r="145" spans="1:4" ht="12.75">
      <c r="A145">
        <v>1986</v>
      </c>
      <c r="B145" s="2">
        <v>1</v>
      </c>
      <c r="C145" s="2"/>
      <c r="D145" s="2"/>
    </row>
    <row r="146" spans="1:4" ht="12.75">
      <c r="A146">
        <v>1987</v>
      </c>
      <c r="B146" s="2">
        <v>3</v>
      </c>
      <c r="C146" s="2">
        <v>1</v>
      </c>
      <c r="D146" s="2"/>
    </row>
    <row r="147" spans="1:4" ht="12.75">
      <c r="A147">
        <v>1988</v>
      </c>
      <c r="B147" s="2"/>
      <c r="C147" s="2">
        <v>1</v>
      </c>
      <c r="D147" s="2"/>
    </row>
    <row r="148" spans="1:6" ht="12.75">
      <c r="A148">
        <v>1989</v>
      </c>
      <c r="C148">
        <v>1</v>
      </c>
      <c r="E148">
        <v>1</v>
      </c>
      <c r="F148">
        <v>1</v>
      </c>
    </row>
    <row r="149" spans="1:5" ht="12.75">
      <c r="A149">
        <v>1990</v>
      </c>
      <c r="B149">
        <v>3</v>
      </c>
      <c r="E149">
        <v>1</v>
      </c>
    </row>
    <row r="150" spans="1:2" ht="12.75">
      <c r="A150">
        <v>1991</v>
      </c>
      <c r="B150">
        <v>2</v>
      </c>
    </row>
    <row r="151" spans="1:5" ht="12.75">
      <c r="A151">
        <v>1992</v>
      </c>
      <c r="D151">
        <v>1</v>
      </c>
      <c r="E151">
        <v>1</v>
      </c>
    </row>
    <row r="152" ht="12.75">
      <c r="A152">
        <v>1993</v>
      </c>
    </row>
    <row r="153" spans="1:5" ht="12.75">
      <c r="A153">
        <v>1994</v>
      </c>
      <c r="B153">
        <v>1</v>
      </c>
      <c r="D153">
        <v>1</v>
      </c>
      <c r="E153">
        <v>1</v>
      </c>
    </row>
    <row r="154" spans="1:6" ht="12.75">
      <c r="A154">
        <v>1995</v>
      </c>
      <c r="D154">
        <v>1</v>
      </c>
      <c r="F154">
        <v>1</v>
      </c>
    </row>
    <row r="155" spans="1:6" ht="12.75">
      <c r="A155">
        <v>1996</v>
      </c>
      <c r="D155">
        <v>1</v>
      </c>
      <c r="F155">
        <v>1</v>
      </c>
    </row>
    <row r="156" spans="1:6" ht="12.75">
      <c r="A156">
        <v>1997</v>
      </c>
      <c r="B156">
        <v>4</v>
      </c>
      <c r="E156">
        <v>2</v>
      </c>
      <c r="F156">
        <v>2</v>
      </c>
    </row>
    <row r="157" spans="1:5" ht="12.75">
      <c r="A157">
        <v>1998</v>
      </c>
      <c r="B157">
        <v>1</v>
      </c>
      <c r="C157">
        <v>1</v>
      </c>
      <c r="E157">
        <v>1</v>
      </c>
    </row>
    <row r="158" spans="1:6" ht="12.75">
      <c r="A158">
        <v>1999</v>
      </c>
      <c r="D158">
        <v>1</v>
      </c>
      <c r="F158">
        <v>1</v>
      </c>
    </row>
    <row r="160" spans="1:6" ht="12.75">
      <c r="A160" t="s">
        <v>25</v>
      </c>
      <c r="B160">
        <v>18</v>
      </c>
      <c r="C160">
        <v>4</v>
      </c>
      <c r="D160">
        <v>5</v>
      </c>
      <c r="E160">
        <v>7</v>
      </c>
      <c r="F160">
        <v>6</v>
      </c>
    </row>
    <row r="161" spans="1:6" ht="12.75">
      <c r="A161" t="s">
        <v>50</v>
      </c>
      <c r="B161" t="s">
        <v>50</v>
      </c>
      <c r="C161" t="s">
        <v>50</v>
      </c>
      <c r="D161" t="s">
        <v>50</v>
      </c>
      <c r="E161" t="s">
        <v>50</v>
      </c>
      <c r="F161" t="s">
        <v>51</v>
      </c>
    </row>
    <row r="162" ht="12.75">
      <c r="A162" t="s">
        <v>33</v>
      </c>
    </row>
    <row r="163" ht="12.75">
      <c r="A163">
        <v>1983</v>
      </c>
    </row>
    <row r="164" ht="12.75">
      <c r="A164">
        <v>1984</v>
      </c>
    </row>
    <row r="165" ht="12.75">
      <c r="A165">
        <v>1985</v>
      </c>
    </row>
    <row r="166" ht="12.75">
      <c r="A166">
        <v>1986</v>
      </c>
    </row>
    <row r="167" ht="12.75">
      <c r="A167">
        <v>1987</v>
      </c>
    </row>
    <row r="168" ht="12.75">
      <c r="A168">
        <v>1988</v>
      </c>
    </row>
    <row r="169" ht="12.75">
      <c r="A169">
        <v>1989</v>
      </c>
    </row>
    <row r="170" ht="12.75">
      <c r="A170">
        <v>1990</v>
      </c>
    </row>
    <row r="171" ht="12.75">
      <c r="A171">
        <v>1991</v>
      </c>
    </row>
    <row r="172" ht="12.75">
      <c r="A172">
        <v>1992</v>
      </c>
    </row>
    <row r="173" ht="12.75">
      <c r="A173">
        <v>1993</v>
      </c>
    </row>
    <row r="174" ht="12.75">
      <c r="A174">
        <v>1994</v>
      </c>
    </row>
    <row r="175" ht="12.75">
      <c r="A175">
        <v>1995</v>
      </c>
    </row>
    <row r="176" ht="12.75">
      <c r="A176">
        <v>1996</v>
      </c>
    </row>
    <row r="177" ht="12.75">
      <c r="A177">
        <v>1997</v>
      </c>
    </row>
    <row r="178" ht="12.75">
      <c r="A178">
        <v>1998</v>
      </c>
    </row>
    <row r="179" ht="12.75">
      <c r="A179">
        <v>1999</v>
      </c>
    </row>
    <row r="181" ht="12.75">
      <c r="A181" t="s">
        <v>25</v>
      </c>
    </row>
    <row r="182" spans="1:6" ht="12.75">
      <c r="A182" t="s">
        <v>50</v>
      </c>
      <c r="B182" t="s">
        <v>50</v>
      </c>
      <c r="C182" t="s">
        <v>50</v>
      </c>
      <c r="D182" t="s">
        <v>50</v>
      </c>
      <c r="E182" t="s">
        <v>50</v>
      </c>
      <c r="F182" t="s">
        <v>51</v>
      </c>
    </row>
    <row r="183" ht="12.75">
      <c r="A183" t="s">
        <v>14</v>
      </c>
    </row>
    <row r="184" ht="12.75">
      <c r="A184">
        <v>1983</v>
      </c>
    </row>
    <row r="185" spans="1:6" ht="12.75">
      <c r="A185">
        <v>1984</v>
      </c>
      <c r="F185">
        <v>1</v>
      </c>
    </row>
    <row r="186" spans="1:6" ht="12.75">
      <c r="A186">
        <v>1985</v>
      </c>
      <c r="F186">
        <v>2</v>
      </c>
    </row>
    <row r="187" ht="12.75">
      <c r="A187">
        <v>1986</v>
      </c>
    </row>
    <row r="188" ht="12.75">
      <c r="A188">
        <v>1987</v>
      </c>
    </row>
    <row r="189" spans="1:6" ht="12.75">
      <c r="A189">
        <v>1988</v>
      </c>
      <c r="F189">
        <v>1</v>
      </c>
    </row>
    <row r="190" spans="1:6" ht="12.75">
      <c r="A190">
        <v>1989</v>
      </c>
      <c r="F190">
        <v>2</v>
      </c>
    </row>
    <row r="191" ht="12.75">
      <c r="A191">
        <v>1990</v>
      </c>
    </row>
    <row r="192" ht="12.75">
      <c r="A192">
        <v>1991</v>
      </c>
    </row>
    <row r="193" ht="12.75">
      <c r="A193">
        <v>1992</v>
      </c>
    </row>
    <row r="194" ht="12.75">
      <c r="A194">
        <v>1993</v>
      </c>
    </row>
    <row r="195" ht="12.75">
      <c r="A195">
        <v>1994</v>
      </c>
    </row>
    <row r="196" ht="12.75">
      <c r="A196">
        <v>1995</v>
      </c>
    </row>
    <row r="197" ht="12.75">
      <c r="A197">
        <v>1996</v>
      </c>
    </row>
    <row r="198" spans="1:6" ht="12.75">
      <c r="A198">
        <v>1997</v>
      </c>
      <c r="F198">
        <v>1</v>
      </c>
    </row>
    <row r="199" ht="12.75">
      <c r="A199">
        <v>1998</v>
      </c>
    </row>
    <row r="200" ht="12.75">
      <c r="A200">
        <v>1999</v>
      </c>
    </row>
    <row r="202" spans="1:6" ht="12.75">
      <c r="A202" t="s">
        <v>25</v>
      </c>
      <c r="F202">
        <v>7</v>
      </c>
    </row>
    <row r="203" spans="1:6" ht="12.75">
      <c r="A203" t="s">
        <v>50</v>
      </c>
      <c r="B203" t="s">
        <v>50</v>
      </c>
      <c r="C203" t="s">
        <v>50</v>
      </c>
      <c r="D203" t="s">
        <v>50</v>
      </c>
      <c r="E203" t="s">
        <v>50</v>
      </c>
      <c r="F203" t="s">
        <v>51</v>
      </c>
    </row>
    <row r="205" spans="1:6" ht="12.75">
      <c r="A205" t="s">
        <v>50</v>
      </c>
      <c r="B205" t="s">
        <v>50</v>
      </c>
      <c r="C205" t="s">
        <v>50</v>
      </c>
      <c r="D205" t="s">
        <v>50</v>
      </c>
      <c r="E205" t="s">
        <v>50</v>
      </c>
      <c r="F205" t="s">
        <v>51</v>
      </c>
    </row>
    <row r="206" ht="12.75">
      <c r="A206" t="s">
        <v>0</v>
      </c>
    </row>
    <row r="207" spans="1:6" ht="12.75">
      <c r="A207" t="s">
        <v>1</v>
      </c>
      <c r="B207" t="s">
        <v>2</v>
      </c>
      <c r="C207" t="s">
        <v>3</v>
      </c>
      <c r="D207" t="s">
        <v>4</v>
      </c>
      <c r="E207" t="s">
        <v>5</v>
      </c>
      <c r="F207" t="s">
        <v>6</v>
      </c>
    </row>
    <row r="208" spans="1:6" ht="12.75">
      <c r="A208" t="s">
        <v>7</v>
      </c>
      <c r="B208" t="s">
        <v>51</v>
      </c>
      <c r="C208" t="s">
        <v>51</v>
      </c>
      <c r="D208" t="s">
        <v>41</v>
      </c>
      <c r="E208" t="s">
        <v>51</v>
      </c>
      <c r="F208" t="s">
        <v>51</v>
      </c>
    </row>
    <row r="209" spans="1:6" ht="12.75">
      <c r="A209" t="s">
        <v>8</v>
      </c>
      <c r="B209" t="s">
        <v>12</v>
      </c>
      <c r="C209" t="s">
        <v>9</v>
      </c>
      <c r="D209" t="s">
        <v>10</v>
      </c>
      <c r="E209" t="s">
        <v>13</v>
      </c>
      <c r="F209" t="s">
        <v>11</v>
      </c>
    </row>
    <row r="210" spans="1:6" ht="12.75">
      <c r="A210" t="s">
        <v>50</v>
      </c>
      <c r="B210" t="s">
        <v>50</v>
      </c>
      <c r="C210" t="s">
        <v>50</v>
      </c>
      <c r="D210" t="s">
        <v>50</v>
      </c>
      <c r="E210" t="s">
        <v>50</v>
      </c>
      <c r="F210" t="s">
        <v>51</v>
      </c>
    </row>
    <row r="211" ht="12.75">
      <c r="A211" t="s">
        <v>36</v>
      </c>
    </row>
    <row r="212" ht="12.75">
      <c r="A212">
        <v>1983</v>
      </c>
    </row>
    <row r="213" ht="12.75">
      <c r="A213">
        <v>1984</v>
      </c>
    </row>
    <row r="214" ht="12.75">
      <c r="A214">
        <v>1985</v>
      </c>
    </row>
    <row r="215" ht="12.75">
      <c r="A215">
        <v>1986</v>
      </c>
    </row>
    <row r="216" ht="12.75">
      <c r="A216">
        <v>1987</v>
      </c>
    </row>
    <row r="217" ht="12.75">
      <c r="A217">
        <v>1988</v>
      </c>
    </row>
    <row r="218" ht="12.75">
      <c r="A218">
        <v>1989</v>
      </c>
    </row>
    <row r="219" ht="12.75">
      <c r="A219">
        <v>1990</v>
      </c>
    </row>
    <row r="220" ht="12.75">
      <c r="A220">
        <v>1991</v>
      </c>
    </row>
    <row r="221" ht="12.75">
      <c r="A221">
        <v>1992</v>
      </c>
    </row>
    <row r="222" ht="12.75">
      <c r="A222">
        <v>1993</v>
      </c>
    </row>
    <row r="223" spans="1:4" ht="12.75">
      <c r="A223">
        <v>1994</v>
      </c>
      <c r="D223">
        <v>1</v>
      </c>
    </row>
    <row r="224" spans="1:2" ht="12.75">
      <c r="A224">
        <v>1995</v>
      </c>
      <c r="B224">
        <v>1</v>
      </c>
    </row>
    <row r="225" spans="1:6" ht="12.75">
      <c r="A225">
        <v>1996</v>
      </c>
      <c r="B225">
        <v>1</v>
      </c>
      <c r="F225">
        <v>1</v>
      </c>
    </row>
    <row r="226" spans="1:5" ht="12.75">
      <c r="A226">
        <v>1997</v>
      </c>
      <c r="B226">
        <v>2</v>
      </c>
      <c r="C226">
        <v>3</v>
      </c>
      <c r="E226">
        <v>1</v>
      </c>
    </row>
    <row r="227" spans="1:4" ht="12.75">
      <c r="A227">
        <v>1998</v>
      </c>
      <c r="B227">
        <v>1</v>
      </c>
      <c r="D227">
        <v>1</v>
      </c>
    </row>
    <row r="228" spans="1:5" ht="12.75">
      <c r="A228">
        <v>1999</v>
      </c>
      <c r="C228">
        <v>1</v>
      </c>
      <c r="E228">
        <v>1</v>
      </c>
    </row>
    <row r="230" spans="1:6" ht="12.75">
      <c r="A230" t="s">
        <v>25</v>
      </c>
      <c r="B230">
        <v>5</v>
      </c>
      <c r="C230">
        <v>4</v>
      </c>
      <c r="D230">
        <v>2</v>
      </c>
      <c r="E230">
        <v>2</v>
      </c>
      <c r="F230">
        <v>1</v>
      </c>
    </row>
    <row r="231" spans="1:6" ht="12.75">
      <c r="A231" t="s">
        <v>50</v>
      </c>
      <c r="B231" t="s">
        <v>50</v>
      </c>
      <c r="C231" t="s">
        <v>50</v>
      </c>
      <c r="D231" t="s">
        <v>50</v>
      </c>
      <c r="E231" t="s">
        <v>50</v>
      </c>
      <c r="F231" t="s">
        <v>51</v>
      </c>
    </row>
    <row r="232" ht="12.75">
      <c r="A232" t="s">
        <v>33</v>
      </c>
    </row>
    <row r="233" ht="12.75">
      <c r="A233">
        <v>1983</v>
      </c>
    </row>
    <row r="234" ht="12.75">
      <c r="A234">
        <v>1984</v>
      </c>
    </row>
    <row r="235" ht="12.75">
      <c r="A235">
        <v>1985</v>
      </c>
    </row>
    <row r="236" ht="12.75">
      <c r="A236">
        <v>1986</v>
      </c>
    </row>
    <row r="237" ht="12.75">
      <c r="A237">
        <v>1987</v>
      </c>
    </row>
    <row r="238" ht="12.75">
      <c r="A238">
        <v>1988</v>
      </c>
    </row>
    <row r="239" ht="12.75">
      <c r="A239">
        <v>1989</v>
      </c>
    </row>
    <row r="240" ht="12.75">
      <c r="A240">
        <v>1990</v>
      </c>
    </row>
    <row r="241" ht="12.75">
      <c r="A241">
        <v>1991</v>
      </c>
    </row>
    <row r="242" ht="12.75">
      <c r="A242">
        <v>1992</v>
      </c>
    </row>
    <row r="243" ht="12.75">
      <c r="A243">
        <v>1993</v>
      </c>
    </row>
    <row r="244" ht="12.75">
      <c r="A244">
        <v>1994</v>
      </c>
    </row>
    <row r="245" ht="12.75">
      <c r="A245">
        <v>1995</v>
      </c>
    </row>
    <row r="246" ht="12.75">
      <c r="A246">
        <v>1996</v>
      </c>
    </row>
    <row r="247" ht="12.75">
      <c r="A247">
        <v>1997</v>
      </c>
    </row>
    <row r="248" ht="12.75">
      <c r="A248">
        <v>1998</v>
      </c>
    </row>
    <row r="249" ht="12.75">
      <c r="A249">
        <v>1999</v>
      </c>
    </row>
    <row r="251" ht="12.75">
      <c r="A251" t="s">
        <v>25</v>
      </c>
    </row>
    <row r="252" spans="1:6" ht="12.75">
      <c r="A252" t="s">
        <v>50</v>
      </c>
      <c r="B252" t="s">
        <v>50</v>
      </c>
      <c r="C252" t="s">
        <v>50</v>
      </c>
      <c r="D252" t="s">
        <v>50</v>
      </c>
      <c r="E252" t="s">
        <v>50</v>
      </c>
      <c r="F252" t="s">
        <v>51</v>
      </c>
    </row>
    <row r="253" ht="12.75">
      <c r="A253" t="s">
        <v>14</v>
      </c>
    </row>
    <row r="254" ht="12.75">
      <c r="A254">
        <v>1983</v>
      </c>
    </row>
    <row r="255" ht="12.75">
      <c r="A255">
        <v>1984</v>
      </c>
    </row>
    <row r="256" ht="12.75">
      <c r="A256">
        <v>1985</v>
      </c>
    </row>
    <row r="257" ht="12.75">
      <c r="A257">
        <v>1986</v>
      </c>
    </row>
    <row r="258" ht="12.75">
      <c r="A258">
        <v>1987</v>
      </c>
    </row>
    <row r="259" ht="12.75">
      <c r="A259">
        <v>1988</v>
      </c>
    </row>
    <row r="260" ht="12.75">
      <c r="A260">
        <v>1989</v>
      </c>
    </row>
    <row r="261" ht="12.75">
      <c r="A261">
        <v>1990</v>
      </c>
    </row>
    <row r="262" ht="12.75">
      <c r="A262">
        <v>1991</v>
      </c>
    </row>
    <row r="263" ht="12.75">
      <c r="A263">
        <v>1992</v>
      </c>
    </row>
    <row r="264" ht="12.75">
      <c r="A264">
        <v>1993</v>
      </c>
    </row>
    <row r="265" spans="1:6" ht="12.75">
      <c r="A265">
        <v>1994</v>
      </c>
      <c r="F265">
        <v>1</v>
      </c>
    </row>
    <row r="266" ht="12.75">
      <c r="A266">
        <v>1995</v>
      </c>
    </row>
    <row r="267" spans="1:6" ht="12.75">
      <c r="A267">
        <v>1996</v>
      </c>
      <c r="F267">
        <v>1</v>
      </c>
    </row>
    <row r="268" ht="12.75">
      <c r="A268">
        <v>1997</v>
      </c>
    </row>
    <row r="269" ht="12.75">
      <c r="A269">
        <v>1998</v>
      </c>
    </row>
    <row r="270" ht="12.75">
      <c r="A270">
        <v>1999</v>
      </c>
    </row>
    <row r="272" spans="1:6" ht="12.75">
      <c r="A272" t="s">
        <v>25</v>
      </c>
      <c r="F272">
        <v>2</v>
      </c>
    </row>
    <row r="273" spans="1:6" ht="12.75">
      <c r="A273" t="s">
        <v>50</v>
      </c>
      <c r="B273" t="s">
        <v>50</v>
      </c>
      <c r="C273" t="s">
        <v>50</v>
      </c>
      <c r="D273" t="s">
        <v>50</v>
      </c>
      <c r="E273" t="s">
        <v>50</v>
      </c>
      <c r="F273" t="s">
        <v>51</v>
      </c>
    </row>
    <row r="275" spans="1:6" ht="12.75">
      <c r="A275" t="s">
        <v>50</v>
      </c>
      <c r="B275" t="s">
        <v>50</v>
      </c>
      <c r="C275" t="s">
        <v>50</v>
      </c>
      <c r="D275" t="s">
        <v>50</v>
      </c>
      <c r="E275" t="s">
        <v>50</v>
      </c>
      <c r="F275" t="s">
        <v>51</v>
      </c>
    </row>
    <row r="276" ht="12.75">
      <c r="A276" t="s">
        <v>0</v>
      </c>
    </row>
    <row r="277" spans="1:6" ht="12.75">
      <c r="A277" t="s">
        <v>1</v>
      </c>
      <c r="B277" t="s">
        <v>2</v>
      </c>
      <c r="C277" t="s">
        <v>3</v>
      </c>
      <c r="D277" t="s">
        <v>4</v>
      </c>
      <c r="E277" t="s">
        <v>5</v>
      </c>
      <c r="F277" t="s">
        <v>6</v>
      </c>
    </row>
    <row r="278" spans="1:6" ht="12.75">
      <c r="A278" t="s">
        <v>7</v>
      </c>
      <c r="B278" t="s">
        <v>51</v>
      </c>
      <c r="C278" t="s">
        <v>51</v>
      </c>
      <c r="D278" t="s">
        <v>39</v>
      </c>
      <c r="E278" t="s">
        <v>51</v>
      </c>
      <c r="F278" t="s">
        <v>51</v>
      </c>
    </row>
    <row r="279" spans="1:6" ht="12.75">
      <c r="A279" t="s">
        <v>8</v>
      </c>
      <c r="B279" t="s">
        <v>12</v>
      </c>
      <c r="C279" t="s">
        <v>9</v>
      </c>
      <c r="D279" t="s">
        <v>10</v>
      </c>
      <c r="E279" t="s">
        <v>13</v>
      </c>
      <c r="F279" t="s">
        <v>11</v>
      </c>
    </row>
    <row r="280" spans="1:6" ht="12.75">
      <c r="A280" t="s">
        <v>50</v>
      </c>
      <c r="B280" t="s">
        <v>50</v>
      </c>
      <c r="C280" t="s">
        <v>50</v>
      </c>
      <c r="D280" t="s">
        <v>50</v>
      </c>
      <c r="E280" t="s">
        <v>50</v>
      </c>
      <c r="F280" t="s">
        <v>51</v>
      </c>
    </row>
    <row r="281" ht="12.75">
      <c r="A281" t="s">
        <v>36</v>
      </c>
    </row>
    <row r="282" spans="1:6" ht="12.75">
      <c r="A282">
        <v>1983</v>
      </c>
      <c r="B282">
        <v>21</v>
      </c>
      <c r="C282">
        <v>19</v>
      </c>
      <c r="D282">
        <v>15</v>
      </c>
      <c r="E282">
        <v>8</v>
      </c>
      <c r="F282">
        <v>9</v>
      </c>
    </row>
    <row r="283" spans="1:6" ht="12.75">
      <c r="A283">
        <v>1984</v>
      </c>
      <c r="B283">
        <v>15</v>
      </c>
      <c r="C283">
        <v>17</v>
      </c>
      <c r="D283">
        <v>9</v>
      </c>
      <c r="E283">
        <v>5</v>
      </c>
      <c r="F283">
        <v>17</v>
      </c>
    </row>
    <row r="284" spans="1:6" ht="12.75">
      <c r="A284">
        <v>1985</v>
      </c>
      <c r="B284">
        <v>5</v>
      </c>
      <c r="C284">
        <v>2</v>
      </c>
      <c r="D284">
        <v>11</v>
      </c>
      <c r="E284">
        <v>10</v>
      </c>
      <c r="F284">
        <v>15</v>
      </c>
    </row>
    <row r="285" spans="1:6" ht="12.75">
      <c r="A285">
        <v>1986</v>
      </c>
      <c r="B285">
        <v>7</v>
      </c>
      <c r="C285">
        <v>10</v>
      </c>
      <c r="D285">
        <v>12</v>
      </c>
      <c r="E285">
        <v>7</v>
      </c>
      <c r="F285">
        <v>14</v>
      </c>
    </row>
    <row r="286" spans="1:6" ht="12.75">
      <c r="A286">
        <v>1987</v>
      </c>
      <c r="B286">
        <v>35</v>
      </c>
      <c r="C286">
        <v>38</v>
      </c>
      <c r="D286">
        <v>20</v>
      </c>
      <c r="E286">
        <v>28</v>
      </c>
      <c r="F286">
        <v>15</v>
      </c>
    </row>
    <row r="287" spans="1:6" ht="12.75">
      <c r="A287">
        <v>1988</v>
      </c>
      <c r="B287">
        <v>13</v>
      </c>
      <c r="C287">
        <v>9</v>
      </c>
      <c r="D287">
        <v>3</v>
      </c>
      <c r="E287">
        <v>14</v>
      </c>
      <c r="F287">
        <v>7</v>
      </c>
    </row>
    <row r="288" spans="1:6" ht="12.75">
      <c r="A288">
        <v>1989</v>
      </c>
      <c r="B288">
        <v>7</v>
      </c>
      <c r="C288">
        <v>3</v>
      </c>
      <c r="D288">
        <v>3</v>
      </c>
      <c r="E288">
        <v>2</v>
      </c>
      <c r="F288">
        <v>5</v>
      </c>
    </row>
    <row r="289" spans="1:6" ht="12.75">
      <c r="A289">
        <v>1990</v>
      </c>
      <c r="B289">
        <v>28</v>
      </c>
      <c r="C289">
        <v>11</v>
      </c>
      <c r="D289">
        <v>14</v>
      </c>
      <c r="E289">
        <v>45</v>
      </c>
      <c r="F289">
        <v>13</v>
      </c>
    </row>
    <row r="290" spans="1:6" ht="12.75">
      <c r="A290">
        <v>1991</v>
      </c>
      <c r="B290">
        <v>13</v>
      </c>
      <c r="C290">
        <v>4</v>
      </c>
      <c r="D290">
        <v>3</v>
      </c>
      <c r="E290">
        <v>17</v>
      </c>
      <c r="F290">
        <v>3</v>
      </c>
    </row>
    <row r="291" spans="1:6" ht="12.75">
      <c r="A291">
        <v>1992</v>
      </c>
      <c r="B291">
        <v>18</v>
      </c>
      <c r="C291">
        <v>8</v>
      </c>
      <c r="D291">
        <v>4</v>
      </c>
      <c r="E291">
        <v>16</v>
      </c>
      <c r="F291">
        <v>9</v>
      </c>
    </row>
    <row r="292" spans="1:6" ht="12.75">
      <c r="A292">
        <v>1993</v>
      </c>
      <c r="B292">
        <v>8</v>
      </c>
      <c r="C292">
        <v>6</v>
      </c>
      <c r="D292">
        <v>4</v>
      </c>
      <c r="E292">
        <v>13</v>
      </c>
      <c r="F292">
        <v>5</v>
      </c>
    </row>
    <row r="293" spans="1:6" ht="12.75">
      <c r="A293">
        <v>1994</v>
      </c>
      <c r="B293">
        <v>8</v>
      </c>
      <c r="C293">
        <v>4</v>
      </c>
      <c r="D293">
        <v>4</v>
      </c>
      <c r="E293">
        <v>10</v>
      </c>
      <c r="F293">
        <v>2</v>
      </c>
    </row>
    <row r="294" spans="1:6" ht="12.75">
      <c r="A294">
        <v>1995</v>
      </c>
      <c r="B294">
        <v>70</v>
      </c>
      <c r="C294">
        <v>29</v>
      </c>
      <c r="D294">
        <v>80</v>
      </c>
      <c r="E294">
        <v>181</v>
      </c>
      <c r="F294">
        <v>110</v>
      </c>
    </row>
    <row r="295" spans="1:6" ht="12.75">
      <c r="A295">
        <v>1996</v>
      </c>
      <c r="B295">
        <v>39</v>
      </c>
      <c r="C295">
        <v>21</v>
      </c>
      <c r="D295">
        <v>42</v>
      </c>
      <c r="E295">
        <v>87</v>
      </c>
      <c r="F295">
        <v>35</v>
      </c>
    </row>
    <row r="296" spans="1:6" ht="12.75">
      <c r="A296">
        <v>1997</v>
      </c>
      <c r="B296">
        <v>104</v>
      </c>
      <c r="C296">
        <v>72</v>
      </c>
      <c r="D296">
        <v>105</v>
      </c>
      <c r="E296">
        <v>200</v>
      </c>
      <c r="F296">
        <v>70</v>
      </c>
    </row>
    <row r="297" spans="1:6" ht="12.75">
      <c r="A297">
        <v>1998</v>
      </c>
      <c r="B297">
        <v>66</v>
      </c>
      <c r="C297">
        <v>51</v>
      </c>
      <c r="D297">
        <v>85</v>
      </c>
      <c r="E297">
        <v>141</v>
      </c>
      <c r="F297">
        <v>43</v>
      </c>
    </row>
    <row r="298" spans="1:6" ht="12.75">
      <c r="A298">
        <v>1999</v>
      </c>
      <c r="B298">
        <v>17</v>
      </c>
      <c r="C298">
        <v>13</v>
      </c>
      <c r="D298">
        <v>34</v>
      </c>
      <c r="E298">
        <v>64</v>
      </c>
      <c r="F298">
        <v>19</v>
      </c>
    </row>
    <row r="300" spans="1:6" ht="12.75">
      <c r="A300" t="s">
        <v>25</v>
      </c>
      <c r="B300">
        <v>474</v>
      </c>
      <c r="C300">
        <v>317</v>
      </c>
      <c r="D300">
        <v>448</v>
      </c>
      <c r="E300">
        <v>848</v>
      </c>
      <c r="F300">
        <v>391</v>
      </c>
    </row>
    <row r="301" spans="1:6" ht="12.75">
      <c r="A301" t="s">
        <v>50</v>
      </c>
      <c r="B301" s="2" t="s">
        <v>50</v>
      </c>
      <c r="C301" s="2" t="s">
        <v>50</v>
      </c>
      <c r="D301" t="s">
        <v>50</v>
      </c>
      <c r="E301" s="2" t="s">
        <v>50</v>
      </c>
      <c r="F301" s="2" t="s">
        <v>51</v>
      </c>
    </row>
    <row r="302" ht="12.75">
      <c r="A302" t="s">
        <v>33</v>
      </c>
    </row>
    <row r="303" ht="12.75">
      <c r="A303">
        <v>1983</v>
      </c>
    </row>
    <row r="304" ht="12.75">
      <c r="A304">
        <v>1984</v>
      </c>
    </row>
    <row r="305" ht="12.75">
      <c r="A305">
        <v>1985</v>
      </c>
    </row>
    <row r="306" ht="12.75">
      <c r="A306">
        <v>1986</v>
      </c>
    </row>
    <row r="307" ht="12.75">
      <c r="A307">
        <v>1987</v>
      </c>
    </row>
    <row r="308" ht="12.75">
      <c r="A308">
        <v>1988</v>
      </c>
    </row>
    <row r="309" ht="12.75">
      <c r="A309">
        <v>1989</v>
      </c>
    </row>
    <row r="310" ht="12.75">
      <c r="A310">
        <v>1990</v>
      </c>
    </row>
    <row r="311" ht="12.75">
      <c r="A311">
        <v>1991</v>
      </c>
    </row>
    <row r="312" ht="12.75">
      <c r="A312">
        <v>1992</v>
      </c>
    </row>
    <row r="313" spans="1:6" ht="12.75">
      <c r="A313">
        <v>1993</v>
      </c>
      <c r="F313">
        <v>1</v>
      </c>
    </row>
    <row r="314" ht="12.75">
      <c r="A314">
        <v>1994</v>
      </c>
    </row>
    <row r="315" spans="1:6" ht="12.75">
      <c r="A315">
        <v>1995</v>
      </c>
      <c r="F315">
        <v>1</v>
      </c>
    </row>
    <row r="316" ht="12.75">
      <c r="A316">
        <v>1996</v>
      </c>
    </row>
    <row r="317" ht="12.75">
      <c r="A317">
        <v>1997</v>
      </c>
    </row>
    <row r="318" spans="1:6" ht="12.75">
      <c r="A318">
        <v>1998</v>
      </c>
      <c r="F318">
        <v>1</v>
      </c>
    </row>
    <row r="319" ht="12.75">
      <c r="A319">
        <v>1999</v>
      </c>
    </row>
    <row r="321" spans="1:6" ht="12.75">
      <c r="A321" t="s">
        <v>25</v>
      </c>
      <c r="F321">
        <v>3</v>
      </c>
    </row>
    <row r="322" spans="1:6" ht="12.75">
      <c r="A322" t="s">
        <v>50</v>
      </c>
      <c r="B322" t="s">
        <v>50</v>
      </c>
      <c r="C322" s="2" t="s">
        <v>50</v>
      </c>
      <c r="D322" t="s">
        <v>50</v>
      </c>
      <c r="E322" t="s">
        <v>50</v>
      </c>
      <c r="F322" t="s">
        <v>51</v>
      </c>
    </row>
    <row r="323" ht="12.75">
      <c r="A323" t="s">
        <v>14</v>
      </c>
    </row>
    <row r="324" spans="1:6" ht="12.75">
      <c r="A324">
        <v>1983</v>
      </c>
      <c r="F324">
        <v>7</v>
      </c>
    </row>
    <row r="325" spans="1:6" ht="12.75">
      <c r="A325">
        <v>1984</v>
      </c>
      <c r="F325">
        <v>8</v>
      </c>
    </row>
    <row r="326" spans="1:6" ht="12.75">
      <c r="A326">
        <v>1985</v>
      </c>
      <c r="F326">
        <v>4</v>
      </c>
    </row>
    <row r="327" spans="1:6" ht="12.75">
      <c r="A327">
        <v>1986</v>
      </c>
      <c r="F327">
        <v>11</v>
      </c>
    </row>
    <row r="328" spans="1:6" ht="12.75">
      <c r="A328">
        <v>1987</v>
      </c>
      <c r="F328">
        <v>20</v>
      </c>
    </row>
    <row r="329" spans="1:6" ht="12.75">
      <c r="A329">
        <v>1988</v>
      </c>
      <c r="F329">
        <v>11</v>
      </c>
    </row>
    <row r="330" spans="1:6" ht="12.75">
      <c r="A330">
        <v>1989</v>
      </c>
      <c r="F330">
        <v>5</v>
      </c>
    </row>
    <row r="331" spans="1:6" ht="12.75">
      <c r="A331">
        <v>1990</v>
      </c>
      <c r="F331">
        <v>20</v>
      </c>
    </row>
    <row r="332" spans="1:6" ht="12.75">
      <c r="A332">
        <v>1991</v>
      </c>
      <c r="F332">
        <v>10</v>
      </c>
    </row>
    <row r="333" spans="1:6" ht="12.75">
      <c r="A333">
        <v>1992</v>
      </c>
      <c r="F333">
        <v>4</v>
      </c>
    </row>
    <row r="334" spans="1:6" ht="12.75">
      <c r="A334">
        <v>1993</v>
      </c>
      <c r="F334">
        <v>6</v>
      </c>
    </row>
    <row r="335" spans="1:6" ht="12.75">
      <c r="A335">
        <v>1994</v>
      </c>
      <c r="F335">
        <v>11</v>
      </c>
    </row>
    <row r="336" spans="1:6" ht="12.75">
      <c r="A336">
        <v>1995</v>
      </c>
      <c r="F336">
        <v>185</v>
      </c>
    </row>
    <row r="337" spans="1:6" ht="12.75">
      <c r="A337">
        <v>1996</v>
      </c>
      <c r="F337">
        <v>100</v>
      </c>
    </row>
    <row r="338" spans="1:6" ht="12.75">
      <c r="A338">
        <v>1997</v>
      </c>
      <c r="F338">
        <v>68</v>
      </c>
    </row>
    <row r="339" ht="12.75">
      <c r="A339">
        <v>1998</v>
      </c>
    </row>
    <row r="340" ht="12.75">
      <c r="A340">
        <v>1999</v>
      </c>
    </row>
    <row r="342" spans="1:6" ht="12.75">
      <c r="A342" t="s">
        <v>25</v>
      </c>
      <c r="F342">
        <v>470</v>
      </c>
    </row>
    <row r="343" spans="1:6" ht="12.75">
      <c r="A343" t="s">
        <v>50</v>
      </c>
      <c r="B343" t="s">
        <v>50</v>
      </c>
      <c r="C343" t="s">
        <v>50</v>
      </c>
      <c r="D343" t="s">
        <v>50</v>
      </c>
      <c r="E343" t="s">
        <v>50</v>
      </c>
      <c r="F343" t="s">
        <v>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2002-12-17T16:09:23Z</cp:lastPrinted>
  <dcterms:created xsi:type="dcterms:W3CDTF">2002-11-27T18:07:23Z</dcterms:created>
  <dcterms:modified xsi:type="dcterms:W3CDTF">2003-05-14T22:16:40Z</dcterms:modified>
  <cp:category/>
  <cp:version/>
  <cp:contentType/>
  <cp:contentStatus/>
</cp:coreProperties>
</file>