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1"/>
  </bookViews>
  <sheets>
    <sheet name="BW_POP_RATIO" sheetId="1" r:id="rId1"/>
    <sheet name="POP_%_NOT_BW" sheetId="2" r:id="rId2"/>
    <sheet name="MN_NEW_V" sheetId="3" r:id="rId3"/>
    <sheet name="MN_NEW_V_PC" sheetId="4" r:id="rId4"/>
    <sheet name="MN_NEW_R" sheetId="5" r:id="rId5"/>
    <sheet name="MN_NEW_R_PC" sheetId="6" r:id="rId6"/>
    <sheet name="MN_NEW_L" sheetId="7" r:id="rId7"/>
    <sheet name="MN_NEW_L_PC" sheetId="8" r:id="rId8"/>
    <sheet name="MN_NEW_D" sheetId="9" r:id="rId9"/>
    <sheet name="MN_NEW_D_PC" sheetId="10" r:id="rId10"/>
    <sheet name="MN_NEW_O" sheetId="11" r:id="rId11"/>
    <sheet name="MN_NEW_O_PC" sheetId="12" r:id="rId12"/>
    <sheet name="MN_NEW_T" sheetId="13" r:id="rId13"/>
    <sheet name="MN_NEW_T_PC" sheetId="14" r:id="rId14"/>
    <sheet name="MN_NEW_%" sheetId="15" r:id="rId15"/>
    <sheet name="MN_NEW_BNH_%" sheetId="16" r:id="rId16"/>
    <sheet name="MN_NEW_WNH_%" sheetId="17" r:id="rId17"/>
    <sheet name="MN_ADMIT_%" sheetId="18" r:id="rId18"/>
    <sheet name="MN_ADMIT_N" sheetId="19" r:id="rId19"/>
    <sheet name="MN_RACE_TOT" sheetId="20" r:id="rId20"/>
    <sheet name="MN_RACE_TOT_D" sheetId="21" r:id="rId21"/>
    <sheet name="MN_RACE_TOT_PC" sheetId="22" r:id="rId22"/>
    <sheet name="MN_RACE_TOT_PC_D" sheetId="23" r:id="rId23"/>
    <sheet name="MN_RACE_NEW" sheetId="24" r:id="rId24"/>
    <sheet name="MN_RACE_NEW_D" sheetId="25" r:id="rId25"/>
    <sheet name="MN_RACE_NEW_PC" sheetId="26" r:id="rId26"/>
    <sheet name="MN_RACE_NEW_PC_D" sheetId="27" r:id="rId27"/>
    <sheet name="MN_RACE_PP" sheetId="28" r:id="rId28"/>
    <sheet name="MN_RACE_PP_D" sheetId="29" r:id="rId29"/>
    <sheet name="MN_RACE_PP_PC" sheetId="30" r:id="rId30"/>
    <sheet name="MN_RACE_PP_PC_D" sheetId="31" r:id="rId31"/>
    <sheet name="MN_RACE_OTHER" sheetId="32" r:id="rId32"/>
    <sheet name="MN_RACE_OTHER_D" sheetId="33" r:id="rId33"/>
    <sheet name="MN_RACE_OTHER_PC" sheetId="34" r:id="rId34"/>
    <sheet name="MN_RACE_OTH_PC_D" sheetId="35" r:id="rId35"/>
    <sheet name="MN_RACE_PP+OTH" sheetId="36" r:id="rId36"/>
    <sheet name="MN_RACE_PP+OTH_D" sheetId="37" r:id="rId37"/>
    <sheet name="MN_RACE_PP+OTH_PC" sheetId="38" r:id="rId38"/>
    <sheet name="MN_RACE_PP+OTH_PC_D" sheetId="39" r:id="rId39"/>
    <sheet name="MN_RACE_%_TOT" sheetId="40" r:id="rId40"/>
    <sheet name="MN_RACEBAL_%_TOT" sheetId="41" r:id="rId41"/>
    <sheet name="MN_RACEBAL_TOT" sheetId="42" r:id="rId42"/>
    <sheet name="MN_RACEBAL_TOT_PC" sheetId="43" r:id="rId43"/>
    <sheet name="MN_RACEBAL_%_NEW" sheetId="44" r:id="rId44"/>
    <sheet name="MN_RACEBAL_NEW" sheetId="45" r:id="rId45"/>
    <sheet name="MN_RACEBAL_NEW_PC" sheetId="46" r:id="rId46"/>
    <sheet name="MN_Data1" sheetId="47" r:id="rId47"/>
    <sheet name="MN_Data2" sheetId="48" r:id="rId48"/>
    <sheet name="MN_Data3" sheetId="49" r:id="rId49"/>
    <sheet name="MN_Data4" sheetId="50" r:id="rId50"/>
  </sheets>
  <definedNames/>
  <calcPr fullCalcOnLoad="1"/>
</workbook>
</file>

<file path=xl/sharedStrings.xml><?xml version="1.0" encoding="utf-8"?>
<sst xmlns="http://schemas.openxmlformats.org/spreadsheetml/2006/main" count="728" uniqueCount="38">
  <si>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</si>
  <si>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</si>
  <si>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</si>
  <si>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</si>
  <si>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</si>
  <si>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</si>
  <si>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</si>
  <si>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</si>
  <si>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</si>
  <si>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</si>
  <si>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</si>
  <si>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</si>
  <si>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</si>
  <si>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</si>
  <si>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</si>
  <si>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</si>
  <si>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</si>
  <si>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</si>
  <si>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</si>
  <si>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</si>
  <si>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</si>
  <si>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</si>
  <si>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</si>
  <si>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</si>
  <si>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</si>
  <si>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</si>
  <si>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</si>
  <si>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</si>
  <si>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</si>
  <si>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</si>
  <si>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</si>
  <si>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</si>
  <si>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</si>
  <si>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</si>
  <si>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</si>
  <si>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</si>
  <si>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</si>
  <si>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MINNESOTA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</si>
</sst>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MN_Data2!$AA$110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MN_Data2!$AA$111:$AA$127</c:f>
              <c:numCache>
                <c:ptCount val="17"/>
                <c:pt idx="0">
                  <c:v>95.48193927481833</c:v>
                </c:pt>
                <c:pt idx="1">
                  <c:v>95.24648586010112</c:v>
                </c:pt>
                <c:pt idx="2">
                  <c:v>94.99523934253217</c:v>
                </c:pt>
                <c:pt idx="3">
                  <c:v>94.74670955947049</c:v>
                </c:pt>
                <c:pt idx="4">
                  <c:v>94.50287357678849</c:v>
                </c:pt>
                <c:pt idx="5">
                  <c:v>94.25166666007165</c:v>
                </c:pt>
                <c:pt idx="6">
                  <c:v>93.98607530712539</c:v>
                </c:pt>
                <c:pt idx="7">
                  <c:v>93.75832377350629</c:v>
                </c:pt>
                <c:pt idx="8">
                  <c:v>93.57069305910947</c:v>
                </c:pt>
                <c:pt idx="9">
                  <c:v>93.26754337411828</c:v>
                </c:pt>
                <c:pt idx="10">
                  <c:v>93.00251298789904</c:v>
                </c:pt>
                <c:pt idx="11">
                  <c:v>92.74402171865788</c:v>
                </c:pt>
                <c:pt idx="12">
                  <c:v>92.46494095575997</c:v>
                </c:pt>
                <c:pt idx="13">
                  <c:v>92.22468722856331</c:v>
                </c:pt>
                <c:pt idx="14">
                  <c:v>91.89837460636564</c:v>
                </c:pt>
                <c:pt idx="15">
                  <c:v>91.55414118662131</c:v>
                </c:pt>
                <c:pt idx="16">
                  <c:v>91.23609467306933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MN_Data2!$AB$111:$AB$127</c:f>
              <c:numCache>
                <c:ptCount val="17"/>
                <c:pt idx="0">
                  <c:v>1.5789899419164084</c:v>
                </c:pt>
                <c:pt idx="1">
                  <c:v>1.6589448548874224</c:v>
                </c:pt>
                <c:pt idx="2">
                  <c:v>1.7490636417691292</c:v>
                </c:pt>
                <c:pt idx="3">
                  <c:v>1.8335104151705073</c:v>
                </c:pt>
                <c:pt idx="4">
                  <c:v>1.912758492045127</c:v>
                </c:pt>
                <c:pt idx="5">
                  <c:v>1.9927530750084903</c:v>
                </c:pt>
                <c:pt idx="6">
                  <c:v>2.0745039993785226</c:v>
                </c:pt>
                <c:pt idx="7">
                  <c:v>2.137496031142737</c:v>
                </c:pt>
                <c:pt idx="8">
                  <c:v>2.1912491425610665</c:v>
                </c:pt>
                <c:pt idx="9">
                  <c:v>2.294329222187707</c:v>
                </c:pt>
                <c:pt idx="10">
                  <c:v>2.3881678365414496</c:v>
                </c:pt>
                <c:pt idx="11">
                  <c:v>2.4923412646615395</c:v>
                </c:pt>
                <c:pt idx="12">
                  <c:v>2.5840933937979935</c:v>
                </c:pt>
                <c:pt idx="13">
                  <c:v>2.665046948796217</c:v>
                </c:pt>
                <c:pt idx="14">
                  <c:v>2.7602935837120173</c:v>
                </c:pt>
                <c:pt idx="15">
                  <c:v>2.8779342295877357</c:v>
                </c:pt>
                <c:pt idx="16">
                  <c:v>2.996100100764149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MN_Data2!$AF$111:$AF$127</c:f>
              <c:numCache>
                <c:ptCount val="17"/>
                <c:pt idx="0">
                  <c:v>2.939070783265261</c:v>
                </c:pt>
                <c:pt idx="1">
                  <c:v>3.0945692850114606</c:v>
                </c:pt>
                <c:pt idx="2">
                  <c:v>3.255697015698698</c:v>
                </c:pt>
                <c:pt idx="3">
                  <c:v>3.419780025359004</c:v>
                </c:pt>
                <c:pt idx="4">
                  <c:v>3.5843679311663847</c:v>
                </c:pt>
                <c:pt idx="5">
                  <c:v>3.7555802649198604</c:v>
                </c:pt>
                <c:pt idx="6">
                  <c:v>3.939420693496088</c:v>
                </c:pt>
                <c:pt idx="7">
                  <c:v>4.104180195350972</c:v>
                </c:pt>
                <c:pt idx="8">
                  <c:v>4.238057798329461</c:v>
                </c:pt>
                <c:pt idx="9">
                  <c:v>4.438127403694017</c:v>
                </c:pt>
                <c:pt idx="10">
                  <c:v>4.609319175559512</c:v>
                </c:pt>
                <c:pt idx="11">
                  <c:v>4.763637016680584</c:v>
                </c:pt>
                <c:pt idx="12">
                  <c:v>4.950965650442035</c:v>
                </c:pt>
                <c:pt idx="13">
                  <c:v>5.110265822640471</c:v>
                </c:pt>
                <c:pt idx="14">
                  <c:v>5.341331809922347</c:v>
                </c:pt>
                <c:pt idx="15">
                  <c:v>5.567924583790957</c:v>
                </c:pt>
                <c:pt idx="16">
                  <c:v>5.767805226166519</c:v>
                </c:pt>
              </c:numCache>
            </c:numRef>
          </c:yVal>
          <c:smooth val="0"/>
        </c:ser>
        <c:axId val="39559664"/>
        <c:axId val="20492657"/>
      </c:scatterChart>
      <c:scatterChart>
        <c:scatterStyle val="lineMarker"/>
        <c:varyColors val="0"/>
        <c:ser>
          <c:idx val="0"/>
          <c:order val="0"/>
          <c:tx>
            <c:strRef>
              <c:f>MN_Data2!$AG$110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MN_Data2!$AG$111:$AG$127</c:f>
              <c:numCache>
                <c:ptCount val="17"/>
                <c:pt idx="0">
                  <c:v>0.016537053540269252</c:v>
                </c:pt>
                <c:pt idx="1">
                  <c:v>0.017417386477902138</c:v>
                </c:pt>
                <c:pt idx="2">
                  <c:v>0.018412118900636546</c:v>
                </c:pt>
                <c:pt idx="3">
                  <c:v>0.019351705443867176</c:v>
                </c:pt>
                <c:pt idx="4">
                  <c:v>0.020240215134737796</c:v>
                </c:pt>
                <c:pt idx="5">
                  <c:v>0.02114289482217391</c:v>
                </c:pt>
                <c:pt idx="6">
                  <c:v>0.02207246118746324</c:v>
                </c:pt>
                <c:pt idx="7">
                  <c:v>0.022797933507283315</c:v>
                </c:pt>
                <c:pt idx="8">
                  <c:v>0.023418113844436678</c:v>
                </c:pt>
                <c:pt idx="9">
                  <c:v>0.024599438767081143</c:v>
                </c:pt>
                <c:pt idx="10">
                  <c:v>0.02567853017963272</c:v>
                </c:pt>
                <c:pt idx="11">
                  <c:v>0.026873336075743416</c:v>
                </c:pt>
                <c:pt idx="12">
                  <c:v>0.027946737077725037</c:v>
                </c:pt>
                <c:pt idx="13">
                  <c:v>0.028897327048573753</c:v>
                </c:pt>
                <c:pt idx="14">
                  <c:v>0.030036370017808962</c:v>
                </c:pt>
                <c:pt idx="15">
                  <c:v>0.031434233255723934</c:v>
                </c:pt>
                <c:pt idx="16">
                  <c:v>0.032838977945079936</c:v>
                </c:pt>
              </c:numCache>
            </c:numRef>
          </c:yVal>
          <c:smooth val="0"/>
        </c:ser>
        <c:axId val="50216186"/>
        <c:axId val="49292491"/>
      </c:scatterChart>
      <c:val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crossBetween val="midCat"/>
        <c:dispUnits/>
        <c:majorUnit val="1"/>
      </c:valAx>
      <c:valAx>
        <c:axId val="204926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crossBetween val="midCat"/>
        <c:dispUnits/>
        <c:majorUnit val="10"/>
      </c:valAx>
      <c:valAx>
        <c:axId val="50216186"/>
        <c:scaling>
          <c:orientation val="minMax"/>
        </c:scaling>
        <c:axPos val="b"/>
        <c:delete val="1"/>
        <c:majorTickMark val="in"/>
        <c:minorTickMark val="none"/>
        <c:tickLblPos val="nextTo"/>
        <c:crossAx val="49292491"/>
        <c:crosses val="max"/>
        <c:crossBetween val="midCat"/>
        <c:dispUnits/>
      </c:valAx>
      <c:valAx>
        <c:axId val="49292491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21618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MINNESOTA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MN_Data3!$L$65:$L$81</c:f>
              <c:numCache>
                <c:ptCount val="17"/>
                <c:pt idx="0">
                  <c:v>0.7586616399432319</c:v>
                </c:pt>
                <c:pt idx="1">
                  <c:v>0.6565547139870902</c:v>
                </c:pt>
                <c:pt idx="2">
                  <c:v>0.47800161111700923</c:v>
                </c:pt>
                <c:pt idx="3">
                  <c:v>0.9537434430138293</c:v>
                </c:pt>
                <c:pt idx="4">
                  <c:v>1.1243453499200091</c:v>
                </c:pt>
                <c:pt idx="5">
                  <c:v>1.5805556097499536</c:v>
                </c:pt>
                <c:pt idx="6">
                  <c:v>2.820589419797398</c:v>
                </c:pt>
                <c:pt idx="7">
                  <c:v>2.6984693844062018</c:v>
                </c:pt>
                <c:pt idx="8">
                  <c:v>2.1724563432828616</c:v>
                </c:pt>
                <c:pt idx="9">
                  <c:v>2.589641768619824</c:v>
                </c:pt>
                <c:pt idx="10">
                  <c:v>3.6144839028246003</c:v>
                </c:pt>
                <c:pt idx="11">
                  <c:v>3.42407688068013</c:v>
                </c:pt>
                <c:pt idx="12">
                  <c:v>3.2641199016912834</c:v>
                </c:pt>
                <c:pt idx="13">
                  <c:v>3.7094514957721585</c:v>
                </c:pt>
                <c:pt idx="14">
                  <c:v>4.526521236116348</c:v>
                </c:pt>
                <c:pt idx="15">
                  <c:v>6.701754588679813</c:v>
                </c:pt>
                <c:pt idx="16">
                  <c:v>6.518265948463927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MN_Data3!$M$65:$M$81</c:f>
              <c:numCache>
                <c:ptCount val="17"/>
                <c:pt idx="0">
                  <c:v>1.529215665285275</c:v>
                </c:pt>
                <c:pt idx="1">
                  <c:v>0</c:v>
                </c:pt>
                <c:pt idx="2">
                  <c:v>4.099144645150712</c:v>
                </c:pt>
                <c:pt idx="3">
                  <c:v>3.89089918680207</c:v>
                </c:pt>
                <c:pt idx="4">
                  <c:v>16.04779774837053</c:v>
                </c:pt>
                <c:pt idx="5">
                  <c:v>26.86539270195767</c:v>
                </c:pt>
                <c:pt idx="6">
                  <c:v>82.228617781383</c:v>
                </c:pt>
                <c:pt idx="7">
                  <c:v>92.7722920087867</c:v>
                </c:pt>
                <c:pt idx="8">
                  <c:v>94.82971880926857</c:v>
                </c:pt>
                <c:pt idx="9">
                  <c:v>121.84304666101316</c:v>
                </c:pt>
                <c:pt idx="10">
                  <c:v>198.173837349286</c:v>
                </c:pt>
                <c:pt idx="11">
                  <c:v>145.86866547745626</c:v>
                </c:pt>
                <c:pt idx="12">
                  <c:v>164.69342654757202</c:v>
                </c:pt>
                <c:pt idx="13">
                  <c:v>153.3940450817025</c:v>
                </c:pt>
                <c:pt idx="14">
                  <c:v>169.24919819158393</c:v>
                </c:pt>
                <c:pt idx="15">
                  <c:v>235.25433198797265</c:v>
                </c:pt>
                <c:pt idx="16">
                  <c:v>204.78197359500697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MN_Data3!$N$65:$N$81</c:f>
              <c:numCache>
                <c:ptCount val="17"/>
                <c:pt idx="0">
                  <c:v>0.7711970346230153</c:v>
                </c:pt>
                <c:pt idx="1">
                  <c:v>0.6453150130055795</c:v>
                </c:pt>
                <c:pt idx="2">
                  <c:v>0.5434691314473966</c:v>
                </c:pt>
                <c:pt idx="3">
                  <c:v>1.0095033662012856</c:v>
                </c:pt>
                <c:pt idx="4">
                  <c:v>1.4204068877978966</c:v>
                </c:pt>
                <c:pt idx="5">
                  <c:v>2.1040814100537846</c:v>
                </c:pt>
                <c:pt idx="6">
                  <c:v>4.535468443098469</c:v>
                </c:pt>
                <c:pt idx="7">
                  <c:v>4.706194421448267</c:v>
                </c:pt>
                <c:pt idx="8">
                  <c:v>4.292663413676897</c:v>
                </c:pt>
                <c:pt idx="9">
                  <c:v>5.452777078303751</c:v>
                </c:pt>
                <c:pt idx="10">
                  <c:v>8.485404061726445</c:v>
                </c:pt>
                <c:pt idx="11">
                  <c:v>7.151860208038644</c:v>
                </c:pt>
                <c:pt idx="12">
                  <c:v>7.652890473887538</c:v>
                </c:pt>
                <c:pt idx="13">
                  <c:v>7.913451779642339</c:v>
                </c:pt>
                <c:pt idx="14">
                  <c:v>9.329915969908994</c:v>
                </c:pt>
                <c:pt idx="15">
                  <c:v>13.667176907937895</c:v>
                </c:pt>
                <c:pt idx="16">
                  <c:v>12.822034165721124</c:v>
                </c:pt>
              </c:numCache>
            </c:numRef>
          </c:yVal>
          <c:smooth val="1"/>
        </c:ser>
        <c:axId val="29335772"/>
        <c:axId val="62695357"/>
      </c:scatterChart>
      <c:val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695357"/>
        <c:crossesAt val="0"/>
        <c:crossBetween val="midCat"/>
        <c:dispUnits/>
        <c:majorUnit val="1"/>
      </c:valAx>
      <c:valAx>
        <c:axId val="6269535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MN_Data1!$N$5:$N$21</c:f>
              <c:numCache>
                <c:ptCount val="17"/>
                <c:pt idx="0">
                  <c:v>94</c:v>
                </c:pt>
                <c:pt idx="1">
                  <c:v>159</c:v>
                </c:pt>
                <c:pt idx="2">
                  <c:v>61</c:v>
                </c:pt>
                <c:pt idx="3">
                  <c:v>107</c:v>
                </c:pt>
                <c:pt idx="4">
                  <c:v>103</c:v>
                </c:pt>
                <c:pt idx="5">
                  <c:v>119</c:v>
                </c:pt>
                <c:pt idx="6">
                  <c:v>146</c:v>
                </c:pt>
                <c:pt idx="7">
                  <c:v>125</c:v>
                </c:pt>
                <c:pt idx="8">
                  <c:v>137</c:v>
                </c:pt>
                <c:pt idx="9">
                  <c:v>185</c:v>
                </c:pt>
                <c:pt idx="10">
                  <c:v>184</c:v>
                </c:pt>
                <c:pt idx="11">
                  <c:v>189</c:v>
                </c:pt>
                <c:pt idx="12">
                  <c:v>238</c:v>
                </c:pt>
                <c:pt idx="13">
                  <c:v>241</c:v>
                </c:pt>
                <c:pt idx="14">
                  <c:v>260</c:v>
                </c:pt>
                <c:pt idx="15">
                  <c:v>267</c:v>
                </c:pt>
                <c:pt idx="16">
                  <c:v>260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MN_Data1!$O$5:$O$21</c:f>
              <c:numCache>
                <c:ptCount val="17"/>
                <c:pt idx="0">
                  <c:v>18</c:v>
                </c:pt>
                <c:pt idx="1">
                  <c:v>35</c:v>
                </c:pt>
                <c:pt idx="2">
                  <c:v>15</c:v>
                </c:pt>
                <c:pt idx="3">
                  <c:v>7</c:v>
                </c:pt>
                <c:pt idx="4">
                  <c:v>27</c:v>
                </c:pt>
                <c:pt idx="5">
                  <c:v>49</c:v>
                </c:pt>
                <c:pt idx="6">
                  <c:v>37</c:v>
                </c:pt>
                <c:pt idx="7">
                  <c:v>28</c:v>
                </c:pt>
                <c:pt idx="8">
                  <c:v>36</c:v>
                </c:pt>
                <c:pt idx="9">
                  <c:v>54</c:v>
                </c:pt>
                <c:pt idx="10">
                  <c:v>71</c:v>
                </c:pt>
                <c:pt idx="11">
                  <c:v>77</c:v>
                </c:pt>
                <c:pt idx="12">
                  <c:v>80</c:v>
                </c:pt>
                <c:pt idx="13">
                  <c:v>117</c:v>
                </c:pt>
                <c:pt idx="14">
                  <c:v>167</c:v>
                </c:pt>
                <c:pt idx="15">
                  <c:v>174</c:v>
                </c:pt>
                <c:pt idx="16">
                  <c:v>199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MN_Data1!$P$5:$P$21</c:f>
              <c:numCache>
                <c:ptCount val="17"/>
                <c:pt idx="0">
                  <c:v>112</c:v>
                </c:pt>
                <c:pt idx="1">
                  <c:v>194</c:v>
                </c:pt>
                <c:pt idx="2">
                  <c:v>76</c:v>
                </c:pt>
                <c:pt idx="3">
                  <c:v>114</c:v>
                </c:pt>
                <c:pt idx="4">
                  <c:v>130</c:v>
                </c:pt>
                <c:pt idx="5">
                  <c:v>168</c:v>
                </c:pt>
                <c:pt idx="6">
                  <c:v>183</c:v>
                </c:pt>
                <c:pt idx="7">
                  <c:v>153</c:v>
                </c:pt>
                <c:pt idx="8">
                  <c:v>173</c:v>
                </c:pt>
                <c:pt idx="9">
                  <c:v>239</c:v>
                </c:pt>
                <c:pt idx="10">
                  <c:v>255</c:v>
                </c:pt>
                <c:pt idx="11">
                  <c:v>266</c:v>
                </c:pt>
                <c:pt idx="12">
                  <c:v>318</c:v>
                </c:pt>
                <c:pt idx="13">
                  <c:v>358</c:v>
                </c:pt>
                <c:pt idx="14">
                  <c:v>427</c:v>
                </c:pt>
                <c:pt idx="15">
                  <c:v>441</c:v>
                </c:pt>
                <c:pt idx="16">
                  <c:v>459</c:v>
                </c:pt>
              </c:numCache>
            </c:numRef>
          </c:yVal>
          <c:smooth val="1"/>
        </c:ser>
        <c:axId val="27387302"/>
        <c:axId val="45159127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MN_Data1!$O$28:$O$44</c:f>
              <c:numCache>
                <c:ptCount val="17"/>
                <c:pt idx="0">
                  <c:v>16.071428571428573</c:v>
                </c:pt>
                <c:pt idx="1">
                  <c:v>18.04123711340206</c:v>
                </c:pt>
                <c:pt idx="2">
                  <c:v>19.736842105263158</c:v>
                </c:pt>
                <c:pt idx="3">
                  <c:v>6.140350877192982</c:v>
                </c:pt>
                <c:pt idx="4">
                  <c:v>20.76923076923077</c:v>
                </c:pt>
                <c:pt idx="5">
                  <c:v>29.166666666666668</c:v>
                </c:pt>
                <c:pt idx="6">
                  <c:v>20.21857923497268</c:v>
                </c:pt>
                <c:pt idx="7">
                  <c:v>18.30065359477124</c:v>
                </c:pt>
                <c:pt idx="8">
                  <c:v>20.809248554913296</c:v>
                </c:pt>
                <c:pt idx="9">
                  <c:v>22.594142259414227</c:v>
                </c:pt>
                <c:pt idx="10">
                  <c:v>27.84313725490196</c:v>
                </c:pt>
                <c:pt idx="11">
                  <c:v>28.947368421052634</c:v>
                </c:pt>
                <c:pt idx="12">
                  <c:v>25.157232704402517</c:v>
                </c:pt>
                <c:pt idx="13">
                  <c:v>32.68156424581006</c:v>
                </c:pt>
                <c:pt idx="14">
                  <c:v>39.11007025761124</c:v>
                </c:pt>
                <c:pt idx="15">
                  <c:v>39.455782312925166</c:v>
                </c:pt>
                <c:pt idx="16">
                  <c:v>43.35511982570806</c:v>
                </c:pt>
              </c:numCache>
            </c:numRef>
          </c:yVal>
          <c:smooth val="0"/>
        </c:ser>
        <c:axId val="3778960"/>
        <c:axId val="34010641"/>
      </c:scatterChart>
      <c:val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59127"/>
        <c:crossesAt val="0"/>
        <c:crossBetween val="midCat"/>
        <c:dispUnits/>
        <c:majorUnit val="1"/>
      </c:valAx>
      <c:valAx>
        <c:axId val="4515912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387302"/>
        <c:crosses val="autoZero"/>
        <c:crossBetween val="midCat"/>
        <c:dispUnits/>
        <c:majorUnit val="50"/>
      </c:valAx>
      <c:valAx>
        <c:axId val="3778960"/>
        <c:scaling>
          <c:orientation val="minMax"/>
        </c:scaling>
        <c:axPos val="b"/>
        <c:delete val="1"/>
        <c:majorTickMark val="in"/>
        <c:minorTickMark val="none"/>
        <c:tickLblPos val="nextTo"/>
        <c:crossAx val="34010641"/>
        <c:crosses val="max"/>
        <c:crossBetween val="midCat"/>
        <c:dispUnits/>
      </c:valAx>
      <c:valAx>
        <c:axId val="3401064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MN_Data3!$L$85:$L$101</c:f>
              <c:numCache>
                <c:ptCount val="17"/>
                <c:pt idx="0">
                  <c:v>2.3771398051554598</c:v>
                </c:pt>
                <c:pt idx="1">
                  <c:v>4.015084597074897</c:v>
                </c:pt>
                <c:pt idx="2">
                  <c:v>1.5346367514809243</c:v>
                </c:pt>
                <c:pt idx="3">
                  <c:v>2.685540747433677</c:v>
                </c:pt>
                <c:pt idx="4">
                  <c:v>2.5735015787057987</c:v>
                </c:pt>
                <c:pt idx="5">
                  <c:v>2.93884558687882</c:v>
                </c:pt>
                <c:pt idx="6">
                  <c:v>3.5809222199166975</c:v>
                </c:pt>
                <c:pt idx="7">
                  <c:v>3.0388168743313084</c:v>
                </c:pt>
                <c:pt idx="8">
                  <c:v>3.3069613225528007</c:v>
                </c:pt>
                <c:pt idx="9">
                  <c:v>4.435960436987662</c:v>
                </c:pt>
                <c:pt idx="10">
                  <c:v>4.375427882366621</c:v>
                </c:pt>
                <c:pt idx="11">
                  <c:v>4.463107106541687</c:v>
                </c:pt>
                <c:pt idx="12">
                  <c:v>5.588924723759177</c:v>
                </c:pt>
                <c:pt idx="13">
                  <c:v>5.622501952711259</c:v>
                </c:pt>
                <c:pt idx="14">
                  <c:v>6.035361648155129</c:v>
                </c:pt>
                <c:pt idx="15">
                  <c:v>6.170236121301759</c:v>
                </c:pt>
                <c:pt idx="16">
                  <c:v>5.9674265725373985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MN_Data3!$M$85:$M$101</c:f>
              <c:numCache>
                <c:ptCount val="17"/>
                <c:pt idx="0">
                  <c:v>27.525881975134954</c:v>
                </c:pt>
                <c:pt idx="1">
                  <c:v>50.743758517702325</c:v>
                </c:pt>
                <c:pt idx="2">
                  <c:v>20.49572322575356</c:v>
                </c:pt>
                <c:pt idx="3">
                  <c:v>9.07876476920483</c:v>
                </c:pt>
                <c:pt idx="4">
                  <c:v>33.33004147738495</c:v>
                </c:pt>
                <c:pt idx="5">
                  <c:v>57.234967060692426</c:v>
                </c:pt>
                <c:pt idx="6">
                  <c:v>41.1143088906915</c:v>
                </c:pt>
                <c:pt idx="7">
                  <c:v>29.857749152253195</c:v>
                </c:pt>
                <c:pt idx="8">
                  <c:v>37.10728127319205</c:v>
                </c:pt>
                <c:pt idx="9">
                  <c:v>52.63619615755768</c:v>
                </c:pt>
                <c:pt idx="10">
                  <c:v>65.7492637934547</c:v>
                </c:pt>
                <c:pt idx="11">
                  <c:v>67.66197133592851</c:v>
                </c:pt>
                <c:pt idx="12">
                  <c:v>67.22180675411103</c:v>
                </c:pt>
                <c:pt idx="13">
                  <c:v>94.45843828715365</c:v>
                </c:pt>
                <c:pt idx="14">
                  <c:v>129.06217396344528</c:v>
                </c:pt>
                <c:pt idx="15">
                  <c:v>127.91954301846012</c:v>
                </c:pt>
                <c:pt idx="16">
                  <c:v>139.08400254404907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MN_Data3!$N$85:$N$101</c:f>
              <c:numCache>
                <c:ptCount val="17"/>
                <c:pt idx="0">
                  <c:v>2.7862602541218617</c:v>
                </c:pt>
                <c:pt idx="1">
                  <c:v>4.815042789349324</c:v>
                </c:pt>
                <c:pt idx="2">
                  <c:v>1.87743881772737</c:v>
                </c:pt>
                <c:pt idx="3">
                  <c:v>2.8069117987060137</c:v>
                </c:pt>
                <c:pt idx="4">
                  <c:v>3.1836706105814923</c:v>
                </c:pt>
                <c:pt idx="5">
                  <c:v>4.06305375734524</c:v>
                </c:pt>
                <c:pt idx="6">
                  <c:v>4.39148531792074</c:v>
                </c:pt>
                <c:pt idx="7">
                  <c:v>3.6366047802100248</c:v>
                </c:pt>
                <c:pt idx="8">
                  <c:v>4.0803888492643035</c:v>
                </c:pt>
                <c:pt idx="9">
                  <c:v>5.593191938689255</c:v>
                </c:pt>
                <c:pt idx="10">
                  <c:v>5.911961846284819</c:v>
                </c:pt>
                <c:pt idx="11">
                  <c:v>6.1170251297050795</c:v>
                </c:pt>
                <c:pt idx="12">
                  <c:v>7.264534837899215</c:v>
                </c:pt>
                <c:pt idx="13">
                  <c:v>8.117523602039993</c:v>
                </c:pt>
                <c:pt idx="14">
                  <c:v>9.6228843457757</c:v>
                </c:pt>
                <c:pt idx="15">
                  <c:v>9.880696748197725</c:v>
                </c:pt>
                <c:pt idx="16">
                  <c:v>10.199850402194102</c:v>
                </c:pt>
              </c:numCache>
            </c:numRef>
          </c:yVal>
          <c:smooth val="1"/>
        </c:ser>
        <c:axId val="37660314"/>
        <c:axId val="3398507"/>
      </c:scatterChart>
      <c:val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98507"/>
        <c:crossesAt val="0"/>
        <c:crossBetween val="midCat"/>
        <c:dispUnits/>
        <c:majorUnit val="1"/>
      </c:valAx>
      <c:valAx>
        <c:axId val="339850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60314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MN_Data1!$Q$5:$Q$21</c:f>
              <c:numCache>
                <c:ptCount val="17"/>
                <c:pt idx="0">
                  <c:v>612</c:v>
                </c:pt>
                <c:pt idx="1">
                  <c:v>629</c:v>
                </c:pt>
                <c:pt idx="2">
                  <c:v>710</c:v>
                </c:pt>
                <c:pt idx="3">
                  <c:v>710</c:v>
                </c:pt>
                <c:pt idx="4">
                  <c:v>774</c:v>
                </c:pt>
                <c:pt idx="5">
                  <c:v>849</c:v>
                </c:pt>
                <c:pt idx="6">
                  <c:v>964</c:v>
                </c:pt>
                <c:pt idx="7">
                  <c:v>918</c:v>
                </c:pt>
                <c:pt idx="8">
                  <c:v>938</c:v>
                </c:pt>
                <c:pt idx="9">
                  <c:v>1055</c:v>
                </c:pt>
                <c:pt idx="10">
                  <c:v>1185</c:v>
                </c:pt>
                <c:pt idx="11">
                  <c:v>1154</c:v>
                </c:pt>
                <c:pt idx="12">
                  <c:v>1189</c:v>
                </c:pt>
                <c:pt idx="13">
                  <c:v>1303</c:v>
                </c:pt>
                <c:pt idx="14">
                  <c:v>1286</c:v>
                </c:pt>
                <c:pt idx="15">
                  <c:v>1493</c:v>
                </c:pt>
                <c:pt idx="16">
                  <c:v>1393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MN_Data1!$R$5:$R$21</c:f>
              <c:numCache>
                <c:ptCount val="17"/>
                <c:pt idx="0">
                  <c:v>181</c:v>
                </c:pt>
                <c:pt idx="1">
                  <c:v>189</c:v>
                </c:pt>
                <c:pt idx="2">
                  <c:v>186</c:v>
                </c:pt>
                <c:pt idx="3">
                  <c:v>191</c:v>
                </c:pt>
                <c:pt idx="4">
                  <c:v>277</c:v>
                </c:pt>
                <c:pt idx="5">
                  <c:v>375</c:v>
                </c:pt>
                <c:pt idx="6">
                  <c:v>411</c:v>
                </c:pt>
                <c:pt idx="7">
                  <c:v>416</c:v>
                </c:pt>
                <c:pt idx="8">
                  <c:v>475</c:v>
                </c:pt>
                <c:pt idx="9">
                  <c:v>571</c:v>
                </c:pt>
                <c:pt idx="10">
                  <c:v>791</c:v>
                </c:pt>
                <c:pt idx="11">
                  <c:v>727</c:v>
                </c:pt>
                <c:pt idx="12">
                  <c:v>770</c:v>
                </c:pt>
                <c:pt idx="13">
                  <c:v>878</c:v>
                </c:pt>
                <c:pt idx="14">
                  <c:v>893</c:v>
                </c:pt>
                <c:pt idx="15">
                  <c:v>1110</c:v>
                </c:pt>
                <c:pt idx="16">
                  <c:v>1075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MN_Data1!$S$5:$S$21</c:f>
              <c:numCache>
                <c:ptCount val="17"/>
                <c:pt idx="0">
                  <c:v>793</c:v>
                </c:pt>
                <c:pt idx="1">
                  <c:v>818</c:v>
                </c:pt>
                <c:pt idx="2">
                  <c:v>896</c:v>
                </c:pt>
                <c:pt idx="3">
                  <c:v>901</c:v>
                </c:pt>
                <c:pt idx="4">
                  <c:v>1051</c:v>
                </c:pt>
                <c:pt idx="5">
                  <c:v>1224</c:v>
                </c:pt>
                <c:pt idx="6">
                  <c:v>1375</c:v>
                </c:pt>
                <c:pt idx="7">
                  <c:v>1334</c:v>
                </c:pt>
                <c:pt idx="8">
                  <c:v>1413</c:v>
                </c:pt>
                <c:pt idx="9">
                  <c:v>1626</c:v>
                </c:pt>
                <c:pt idx="10">
                  <c:v>1976</c:v>
                </c:pt>
                <c:pt idx="11">
                  <c:v>1881</c:v>
                </c:pt>
                <c:pt idx="12">
                  <c:v>1959</c:v>
                </c:pt>
                <c:pt idx="13">
                  <c:v>2181</c:v>
                </c:pt>
                <c:pt idx="14">
                  <c:v>2179</c:v>
                </c:pt>
                <c:pt idx="15">
                  <c:v>2603</c:v>
                </c:pt>
                <c:pt idx="16">
                  <c:v>2468</c:v>
                </c:pt>
              </c:numCache>
            </c:numRef>
          </c:yVal>
          <c:smooth val="1"/>
        </c:ser>
        <c:axId val="30586564"/>
        <c:axId val="6843621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MN_Data1!$R$28:$R$44</c:f>
              <c:numCache>
                <c:ptCount val="17"/>
                <c:pt idx="0">
                  <c:v>22.82471626733922</c:v>
                </c:pt>
                <c:pt idx="1">
                  <c:v>23.10513447432763</c:v>
                </c:pt>
                <c:pt idx="2">
                  <c:v>20.758928571428573</c:v>
                </c:pt>
                <c:pt idx="3">
                  <c:v>21.198668146503884</c:v>
                </c:pt>
                <c:pt idx="4">
                  <c:v>26.355851569933396</c:v>
                </c:pt>
                <c:pt idx="5">
                  <c:v>30.637254901960787</c:v>
                </c:pt>
                <c:pt idx="6">
                  <c:v>29.89090909090909</c:v>
                </c:pt>
                <c:pt idx="7">
                  <c:v>31.184407796101947</c:v>
                </c:pt>
                <c:pt idx="8">
                  <c:v>33.61641896673744</c:v>
                </c:pt>
                <c:pt idx="9">
                  <c:v>35.11685116851169</c:v>
                </c:pt>
                <c:pt idx="10">
                  <c:v>40.030364372469634</c:v>
                </c:pt>
                <c:pt idx="11">
                  <c:v>38.64965443912812</c:v>
                </c:pt>
                <c:pt idx="12">
                  <c:v>39.305768249106684</c:v>
                </c:pt>
                <c:pt idx="13">
                  <c:v>40.256762952773954</c:v>
                </c:pt>
                <c:pt idx="14">
                  <c:v>40.98210188159706</c:v>
                </c:pt>
                <c:pt idx="15">
                  <c:v>42.643104110641566</c:v>
                </c:pt>
                <c:pt idx="16">
                  <c:v>43.557536466774714</c:v>
                </c:pt>
              </c:numCache>
            </c:numRef>
          </c:yVal>
          <c:smooth val="0"/>
        </c:ser>
        <c:axId val="61592590"/>
        <c:axId val="17462399"/>
      </c:scatterChart>
      <c:val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843621"/>
        <c:crossesAt val="0"/>
        <c:crossBetween val="midCat"/>
        <c:dispUnits/>
        <c:majorUnit val="1"/>
      </c:valAx>
      <c:valAx>
        <c:axId val="684362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586564"/>
        <c:crosses val="autoZero"/>
        <c:crossBetween val="midCat"/>
        <c:dispUnits/>
        <c:majorUnit val="300"/>
      </c:valAx>
      <c:valAx>
        <c:axId val="61592590"/>
        <c:scaling>
          <c:orientation val="minMax"/>
        </c:scaling>
        <c:axPos val="b"/>
        <c:delete val="1"/>
        <c:majorTickMark val="in"/>
        <c:minorTickMark val="none"/>
        <c:tickLblPos val="nextTo"/>
        <c:crossAx val="17462399"/>
        <c:crosses val="max"/>
        <c:crossBetween val="midCat"/>
        <c:dispUnits/>
      </c:valAx>
      <c:valAx>
        <c:axId val="1746239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5925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MN_Data3!$L$105:$L$121</c:f>
              <c:numCache>
                <c:ptCount val="17"/>
                <c:pt idx="0">
                  <c:v>15.476697454841931</c:v>
                </c:pt>
                <c:pt idx="1">
                  <c:v>15.883573657610759</c:v>
                </c:pt>
                <c:pt idx="2">
                  <c:v>17.862165468056663</c:v>
                </c:pt>
                <c:pt idx="3">
                  <c:v>17.819943277363652</c:v>
                </c:pt>
                <c:pt idx="4">
                  <c:v>19.338740018624158</c:v>
                </c:pt>
                <c:pt idx="5">
                  <c:v>20.96705801058923</c:v>
                </c:pt>
                <c:pt idx="6">
                  <c:v>23.64389739725819</c:v>
                </c:pt>
                <c:pt idx="7">
                  <c:v>22.31707112508913</c:v>
                </c:pt>
                <c:pt idx="8">
                  <c:v>22.64182277777027</c:v>
                </c:pt>
                <c:pt idx="9">
                  <c:v>25.2969635730918</c:v>
                </c:pt>
                <c:pt idx="10">
                  <c:v>28.178706742415468</c:v>
                </c:pt>
                <c:pt idx="11">
                  <c:v>27.25092910555083</c:v>
                </c:pt>
                <c:pt idx="12">
                  <c:v>27.9211407418053</c:v>
                </c:pt>
                <c:pt idx="13">
                  <c:v>30.398838358434734</c:v>
                </c:pt>
                <c:pt idx="14">
                  <c:v>29.851827228951905</c:v>
                </c:pt>
                <c:pt idx="15">
                  <c:v>34.5024813824102</c:v>
                </c:pt>
                <c:pt idx="16">
                  <c:v>31.971635444402292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MN_Data3!$M$105:$M$121</c:f>
              <c:numCache>
                <c:ptCount val="17"/>
                <c:pt idx="0">
                  <c:v>276.7880354166348</c:v>
                </c:pt>
                <c:pt idx="1">
                  <c:v>274.01629599559254</c:v>
                </c:pt>
                <c:pt idx="2">
                  <c:v>254.14696799934416</c:v>
                </c:pt>
                <c:pt idx="3">
                  <c:v>247.72058155973176</c:v>
                </c:pt>
                <c:pt idx="4">
                  <c:v>341.9415366383567</c:v>
                </c:pt>
                <c:pt idx="5">
                  <c:v>438.02270709713594</c:v>
                </c:pt>
                <c:pt idx="6">
                  <c:v>456.70218794795153</c:v>
                </c:pt>
                <c:pt idx="7">
                  <c:v>443.60084454776177</c:v>
                </c:pt>
                <c:pt idx="8">
                  <c:v>489.6099612435062</c:v>
                </c:pt>
                <c:pt idx="9">
                  <c:v>556.5790371475081</c:v>
                </c:pt>
                <c:pt idx="10">
                  <c:v>732.5023614172208</c:v>
                </c:pt>
                <c:pt idx="11">
                  <c:v>638.8344566392211</c:v>
                </c:pt>
                <c:pt idx="12">
                  <c:v>647.0098900083187</c:v>
                </c:pt>
                <c:pt idx="13">
                  <c:v>708.8419556933411</c:v>
                </c:pt>
                <c:pt idx="14">
                  <c:v>690.1348583793811</c:v>
                </c:pt>
                <c:pt idx="15">
                  <c:v>816.03846408328</c:v>
                </c:pt>
                <c:pt idx="16">
                  <c:v>751.3331795721244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MN_Data3!$N$105:$N$121</c:f>
              <c:numCache>
                <c:ptCount val="17"/>
                <c:pt idx="0">
                  <c:v>19.727717692130682</c:v>
                </c:pt>
                <c:pt idx="1">
                  <c:v>20.302603101483232</c:v>
                </c:pt>
                <c:pt idx="2">
                  <c:v>22.13401553531215</c:v>
                </c:pt>
                <c:pt idx="3">
                  <c:v>22.184452023106303</c:v>
                </c:pt>
                <c:pt idx="4">
                  <c:v>25.738752397854988</c:v>
                </c:pt>
                <c:pt idx="5">
                  <c:v>29.602248803515316</c:v>
                </c:pt>
                <c:pt idx="6">
                  <c:v>32.996132853229604</c:v>
                </c:pt>
                <c:pt idx="7">
                  <c:v>31.707390698040346</c:v>
                </c:pt>
                <c:pt idx="8">
                  <c:v>33.32710661277723</c:v>
                </c:pt>
                <c:pt idx="9">
                  <c:v>38.052427164471666</c:v>
                </c:pt>
                <c:pt idx="10">
                  <c:v>45.811908267681574</c:v>
                </c:pt>
                <c:pt idx="11">
                  <c:v>43.25610627434306</c:v>
                </c:pt>
                <c:pt idx="12">
                  <c:v>44.75227593536026</c:v>
                </c:pt>
                <c:pt idx="13">
                  <c:v>49.45340496103135</c:v>
                </c:pt>
                <c:pt idx="14">
                  <c:v>49.10600700104275</c:v>
                </c:pt>
                <c:pt idx="15">
                  <c:v>58.32075654321696</c:v>
                </c:pt>
                <c:pt idx="16">
                  <c:v>54.84364007105674</c:v>
                </c:pt>
              </c:numCache>
            </c:numRef>
          </c:yVal>
          <c:smooth val="1"/>
        </c:ser>
        <c:axId val="22943864"/>
        <c:axId val="5168185"/>
      </c:scatterChart>
      <c:val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68185"/>
        <c:crossesAt val="0"/>
        <c:crossBetween val="midCat"/>
        <c:dispUnits/>
        <c:majorUnit val="1"/>
      </c:valAx>
      <c:valAx>
        <c:axId val="516818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943864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MN_Data1!$J$49:$J$65</c:f>
              <c:numCache>
                <c:ptCount val="17"/>
                <c:pt idx="0">
                  <c:v>27.64505119453925</c:v>
                </c:pt>
                <c:pt idx="1">
                  <c:v>30.099228224917308</c:v>
                </c:pt>
                <c:pt idx="2">
                  <c:v>34.92537313432836</c:v>
                </c:pt>
                <c:pt idx="3">
                  <c:v>32.20675944333996</c:v>
                </c:pt>
                <c:pt idx="4">
                  <c:v>32.29342327150084</c:v>
                </c:pt>
                <c:pt idx="5">
                  <c:v>29.105571847507335</c:v>
                </c:pt>
                <c:pt idx="6">
                  <c:v>30.698287220026348</c:v>
                </c:pt>
                <c:pt idx="7">
                  <c:v>33.3553500660502</c:v>
                </c:pt>
                <c:pt idx="8">
                  <c:v>30.475015422578654</c:v>
                </c:pt>
                <c:pt idx="9">
                  <c:v>32.01970443349754</c:v>
                </c:pt>
                <c:pt idx="10">
                  <c:v>28.300220750551873</c:v>
                </c:pt>
                <c:pt idx="11">
                  <c:v>32.690498588899345</c:v>
                </c:pt>
                <c:pt idx="12">
                  <c:v>30.658250676284943</c:v>
                </c:pt>
                <c:pt idx="13">
                  <c:v>30.5064308681672</c:v>
                </c:pt>
                <c:pt idx="14">
                  <c:v>27.380482022915842</c:v>
                </c:pt>
                <c:pt idx="15">
                  <c:v>27.50333778371162</c:v>
                </c:pt>
                <c:pt idx="16">
                  <c:v>26.333907056798623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MN_Data1!$K$49:$K$65</c:f>
              <c:numCache>
                <c:ptCount val="17"/>
                <c:pt idx="0">
                  <c:v>33.67463026166098</c:v>
                </c:pt>
                <c:pt idx="1">
                  <c:v>26.79162072767365</c:v>
                </c:pt>
                <c:pt idx="2">
                  <c:v>29.751243781094526</c:v>
                </c:pt>
                <c:pt idx="3">
                  <c:v>30.417495029821072</c:v>
                </c:pt>
                <c:pt idx="4">
                  <c:v>28.499156829679595</c:v>
                </c:pt>
                <c:pt idx="5">
                  <c:v>27.712609970674485</c:v>
                </c:pt>
                <c:pt idx="6">
                  <c:v>25.691699604743086</c:v>
                </c:pt>
                <c:pt idx="7">
                  <c:v>24.834874504623514</c:v>
                </c:pt>
                <c:pt idx="8">
                  <c:v>24.73781616286243</c:v>
                </c:pt>
                <c:pt idx="9">
                  <c:v>20.58018609742748</c:v>
                </c:pt>
                <c:pt idx="10">
                  <c:v>22.958057395143488</c:v>
                </c:pt>
                <c:pt idx="11">
                  <c:v>19.84948259642521</c:v>
                </c:pt>
                <c:pt idx="12">
                  <c:v>20.333633904418395</c:v>
                </c:pt>
                <c:pt idx="13">
                  <c:v>20.257234726688104</c:v>
                </c:pt>
                <c:pt idx="14">
                  <c:v>17.463453180561043</c:v>
                </c:pt>
                <c:pt idx="15">
                  <c:v>16.054739652870495</c:v>
                </c:pt>
                <c:pt idx="16">
                  <c:v>15.834767641996558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MN_Data1!$L$49:$L$65</c:f>
              <c:numCache>
                <c:ptCount val="17"/>
                <c:pt idx="0">
                  <c:v>20.932878270762227</c:v>
                </c:pt>
                <c:pt idx="1">
                  <c:v>16.979051819184125</c:v>
                </c:pt>
                <c:pt idx="2">
                  <c:v>24.47761194029851</c:v>
                </c:pt>
                <c:pt idx="3">
                  <c:v>19.681908548707753</c:v>
                </c:pt>
                <c:pt idx="4">
                  <c:v>20.82630691399663</c:v>
                </c:pt>
                <c:pt idx="5">
                  <c:v>22.434017595307918</c:v>
                </c:pt>
                <c:pt idx="6">
                  <c:v>16.666666666666664</c:v>
                </c:pt>
                <c:pt idx="7">
                  <c:v>16.18229854689564</c:v>
                </c:pt>
                <c:pt idx="8">
                  <c:v>19.679210363972857</c:v>
                </c:pt>
                <c:pt idx="9">
                  <c:v>19.54022988505747</c:v>
                </c:pt>
                <c:pt idx="10">
                  <c:v>18.05739514348786</c:v>
                </c:pt>
                <c:pt idx="11">
                  <c:v>17.30950141110066</c:v>
                </c:pt>
                <c:pt idx="12">
                  <c:v>15.64472497745717</c:v>
                </c:pt>
                <c:pt idx="13">
                  <c:v>16.881028938906752</c:v>
                </c:pt>
                <c:pt idx="14">
                  <c:v>16.752271829316477</c:v>
                </c:pt>
                <c:pt idx="15">
                  <c:v>15.587449933244327</c:v>
                </c:pt>
                <c:pt idx="16">
                  <c:v>16.247848537005165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MN_Data1!$M$49:$M$65</c:f>
              <c:numCache>
                <c:ptCount val="17"/>
                <c:pt idx="0">
                  <c:v>3.6405005688282137</c:v>
                </c:pt>
                <c:pt idx="1">
                  <c:v>3.4178610804851157</c:v>
                </c:pt>
                <c:pt idx="2">
                  <c:v>2.3880597014925375</c:v>
                </c:pt>
                <c:pt idx="3">
                  <c:v>4.671968190854871</c:v>
                </c:pt>
                <c:pt idx="4">
                  <c:v>5.396290050590219</c:v>
                </c:pt>
                <c:pt idx="5">
                  <c:v>6.964809384164222</c:v>
                </c:pt>
                <c:pt idx="6">
                  <c:v>13.372859025032938</c:v>
                </c:pt>
                <c:pt idx="7">
                  <c:v>13.936591809775429</c:v>
                </c:pt>
                <c:pt idx="8">
                  <c:v>13.14003701418877</c:v>
                </c:pt>
                <c:pt idx="9">
                  <c:v>13.84783798576902</c:v>
                </c:pt>
                <c:pt idx="10">
                  <c:v>17.70419426048565</c:v>
                </c:pt>
                <c:pt idx="11">
                  <c:v>16.133584195672622</c:v>
                </c:pt>
                <c:pt idx="12">
                  <c:v>16.501352569882776</c:v>
                </c:pt>
                <c:pt idx="13">
                  <c:v>15.715434083601288</c:v>
                </c:pt>
                <c:pt idx="14">
                  <c:v>18.92532595811932</c:v>
                </c:pt>
                <c:pt idx="15">
                  <c:v>23.865153538050734</c:v>
                </c:pt>
                <c:pt idx="16">
                  <c:v>23.51118760757315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MN_Data1!$N$49:$N$65</c:f>
              <c:numCache>
                <c:ptCount val="17"/>
                <c:pt idx="0">
                  <c:v>14.106939704209328</c:v>
                </c:pt>
                <c:pt idx="1">
                  <c:v>22.712238147739804</c:v>
                </c:pt>
                <c:pt idx="2">
                  <c:v>8.45771144278607</c:v>
                </c:pt>
                <c:pt idx="3">
                  <c:v>13.021868787276341</c:v>
                </c:pt>
                <c:pt idx="4">
                  <c:v>12.984822934232715</c:v>
                </c:pt>
                <c:pt idx="5">
                  <c:v>13.78299120234604</c:v>
                </c:pt>
                <c:pt idx="6">
                  <c:v>13.570487483530963</c:v>
                </c:pt>
                <c:pt idx="7">
                  <c:v>11.690885072655217</c:v>
                </c:pt>
                <c:pt idx="8">
                  <c:v>11.967921036397286</c:v>
                </c:pt>
                <c:pt idx="9">
                  <c:v>14.012041598248496</c:v>
                </c:pt>
                <c:pt idx="10">
                  <c:v>12.980132450331125</c:v>
                </c:pt>
                <c:pt idx="11">
                  <c:v>14.016933207902163</c:v>
                </c:pt>
                <c:pt idx="12">
                  <c:v>16.862037871956716</c:v>
                </c:pt>
                <c:pt idx="13">
                  <c:v>16.639871382636656</c:v>
                </c:pt>
                <c:pt idx="14">
                  <c:v>19.478467009087318</c:v>
                </c:pt>
                <c:pt idx="15">
                  <c:v>16.98931909212283</c:v>
                </c:pt>
                <c:pt idx="16">
                  <c:v>18.072289156626507</c:v>
                </c:pt>
              </c:numCache>
            </c:numRef>
          </c:yVal>
          <c:smooth val="0"/>
        </c:ser>
        <c:axId val="46513666"/>
        <c:axId val="15969811"/>
      </c:scatterChart>
      <c:val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crossBetween val="midCat"/>
        <c:dispUnits/>
        <c:majorUnit val="1"/>
      </c:valAx>
      <c:valAx>
        <c:axId val="1596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MINNESOTA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MN_Data1!$J$90:$J$106</c:f>
              <c:numCache>
                <c:ptCount val="17"/>
                <c:pt idx="0">
                  <c:v>29.83425414364641</c:v>
                </c:pt>
                <c:pt idx="1">
                  <c:v>31.216931216931215</c:v>
                </c:pt>
                <c:pt idx="2">
                  <c:v>30.64516129032258</c:v>
                </c:pt>
                <c:pt idx="3">
                  <c:v>30.36649214659686</c:v>
                </c:pt>
                <c:pt idx="4">
                  <c:v>28.880866425992778</c:v>
                </c:pt>
                <c:pt idx="5">
                  <c:v>26.400000000000002</c:v>
                </c:pt>
                <c:pt idx="6">
                  <c:v>30.170316301703163</c:v>
                </c:pt>
                <c:pt idx="7">
                  <c:v>30.76923076923077</c:v>
                </c:pt>
                <c:pt idx="8">
                  <c:v>27.789473684210524</c:v>
                </c:pt>
                <c:pt idx="9">
                  <c:v>29.071803852889666</c:v>
                </c:pt>
                <c:pt idx="10">
                  <c:v>23.640960809102403</c:v>
                </c:pt>
                <c:pt idx="11">
                  <c:v>30.81155433287483</c:v>
                </c:pt>
                <c:pt idx="12">
                  <c:v>30.129870129870127</c:v>
                </c:pt>
                <c:pt idx="13">
                  <c:v>28.35990888382688</c:v>
                </c:pt>
                <c:pt idx="14">
                  <c:v>25.41993281075028</c:v>
                </c:pt>
                <c:pt idx="15">
                  <c:v>25.045045045045043</c:v>
                </c:pt>
                <c:pt idx="16">
                  <c:v>24.46511627906977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MN_Data1!$K$90:$K$106</c:f>
              <c:numCache>
                <c:ptCount val="17"/>
                <c:pt idx="0">
                  <c:v>36.46408839779006</c:v>
                </c:pt>
                <c:pt idx="1">
                  <c:v>30.158730158730158</c:v>
                </c:pt>
                <c:pt idx="2">
                  <c:v>35.483870967741936</c:v>
                </c:pt>
                <c:pt idx="3">
                  <c:v>42.93193717277487</c:v>
                </c:pt>
                <c:pt idx="4">
                  <c:v>34.29602888086642</c:v>
                </c:pt>
                <c:pt idx="5">
                  <c:v>31.466666666666665</c:v>
                </c:pt>
                <c:pt idx="6">
                  <c:v>28.223844282238442</c:v>
                </c:pt>
                <c:pt idx="7">
                  <c:v>27.64423076923077</c:v>
                </c:pt>
                <c:pt idx="8">
                  <c:v>27.789473684210524</c:v>
                </c:pt>
                <c:pt idx="9">
                  <c:v>23.117338003502628</c:v>
                </c:pt>
                <c:pt idx="10">
                  <c:v>23.514538558786345</c:v>
                </c:pt>
                <c:pt idx="11">
                  <c:v>20.495185694635488</c:v>
                </c:pt>
                <c:pt idx="12">
                  <c:v>20.64935064935065</c:v>
                </c:pt>
                <c:pt idx="13">
                  <c:v>20.045558086560362</c:v>
                </c:pt>
                <c:pt idx="14">
                  <c:v>18.81298992161254</c:v>
                </c:pt>
                <c:pt idx="15">
                  <c:v>16.666666666666664</c:v>
                </c:pt>
                <c:pt idx="16">
                  <c:v>15.720930232558139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MN_Data1!$L$90:$L$106</c:f>
              <c:numCache>
                <c:ptCount val="17"/>
                <c:pt idx="0">
                  <c:v>23.204419889502763</c:v>
                </c:pt>
                <c:pt idx="1">
                  <c:v>20.105820105820104</c:v>
                </c:pt>
                <c:pt idx="2">
                  <c:v>24.193548387096776</c:v>
                </c:pt>
                <c:pt idx="3">
                  <c:v>21.465968586387437</c:v>
                </c:pt>
                <c:pt idx="4">
                  <c:v>22.382671480144403</c:v>
                </c:pt>
                <c:pt idx="5">
                  <c:v>22.933333333333334</c:v>
                </c:pt>
                <c:pt idx="6">
                  <c:v>14.5985401459854</c:v>
                </c:pt>
                <c:pt idx="7">
                  <c:v>13.942307692307693</c:v>
                </c:pt>
                <c:pt idx="8">
                  <c:v>17.473684210526315</c:v>
                </c:pt>
                <c:pt idx="9">
                  <c:v>16.46234676007005</c:v>
                </c:pt>
                <c:pt idx="10">
                  <c:v>16.8141592920354</c:v>
                </c:pt>
                <c:pt idx="11">
                  <c:v>15.268225584594223</c:v>
                </c:pt>
                <c:pt idx="12">
                  <c:v>13.376623376623375</c:v>
                </c:pt>
                <c:pt idx="13">
                  <c:v>16.62870159453303</c:v>
                </c:pt>
                <c:pt idx="14">
                  <c:v>12.541993281075028</c:v>
                </c:pt>
                <c:pt idx="15">
                  <c:v>13.783783783783784</c:v>
                </c:pt>
                <c:pt idx="16">
                  <c:v>14.046511627906977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MN_Data1!$M$90:$M$106</c:f>
              <c:numCache>
                <c:ptCount val="17"/>
                <c:pt idx="0">
                  <c:v>0.5524861878453038</c:v>
                </c:pt>
                <c:pt idx="1">
                  <c:v>0</c:v>
                </c:pt>
                <c:pt idx="2">
                  <c:v>1.6129032258064515</c:v>
                </c:pt>
                <c:pt idx="3">
                  <c:v>1.5706806282722512</c:v>
                </c:pt>
                <c:pt idx="4">
                  <c:v>4.693140794223827</c:v>
                </c:pt>
                <c:pt idx="5">
                  <c:v>6.133333333333333</c:v>
                </c:pt>
                <c:pt idx="6">
                  <c:v>18.004866180048662</c:v>
                </c:pt>
                <c:pt idx="7">
                  <c:v>20.91346153846154</c:v>
                </c:pt>
                <c:pt idx="8">
                  <c:v>19.36842105263158</c:v>
                </c:pt>
                <c:pt idx="9">
                  <c:v>21.891418563922944</c:v>
                </c:pt>
                <c:pt idx="10">
                  <c:v>27.054361567635905</c:v>
                </c:pt>
                <c:pt idx="11">
                  <c:v>22.833562585969737</c:v>
                </c:pt>
                <c:pt idx="12">
                  <c:v>25.454545454545453</c:v>
                </c:pt>
                <c:pt idx="13">
                  <c:v>21.64009111617312</c:v>
                </c:pt>
                <c:pt idx="14">
                  <c:v>24.52407614781635</c:v>
                </c:pt>
                <c:pt idx="15">
                  <c:v>28.82882882882883</c:v>
                </c:pt>
                <c:pt idx="16">
                  <c:v>27.25581395348837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MN_Data1!$N$90:$N$106</c:f>
              <c:numCache>
                <c:ptCount val="17"/>
                <c:pt idx="0">
                  <c:v>9.94475138121547</c:v>
                </c:pt>
                <c:pt idx="1">
                  <c:v>18.51851851851852</c:v>
                </c:pt>
                <c:pt idx="2">
                  <c:v>8.064516129032258</c:v>
                </c:pt>
                <c:pt idx="3">
                  <c:v>3.664921465968586</c:v>
                </c:pt>
                <c:pt idx="4">
                  <c:v>9.747292418772563</c:v>
                </c:pt>
                <c:pt idx="5">
                  <c:v>13.066666666666665</c:v>
                </c:pt>
                <c:pt idx="6">
                  <c:v>9.002433090024331</c:v>
                </c:pt>
                <c:pt idx="7">
                  <c:v>6.730769230769231</c:v>
                </c:pt>
                <c:pt idx="8">
                  <c:v>7.578947368421053</c:v>
                </c:pt>
                <c:pt idx="9">
                  <c:v>9.457092819614711</c:v>
                </c:pt>
                <c:pt idx="10">
                  <c:v>8.97597977243995</c:v>
                </c:pt>
                <c:pt idx="11">
                  <c:v>10.591471801925723</c:v>
                </c:pt>
                <c:pt idx="12">
                  <c:v>10.38961038961039</c:v>
                </c:pt>
                <c:pt idx="13">
                  <c:v>13.325740318906606</c:v>
                </c:pt>
                <c:pt idx="14">
                  <c:v>18.701007838745802</c:v>
                </c:pt>
                <c:pt idx="15">
                  <c:v>15.675675675675677</c:v>
                </c:pt>
                <c:pt idx="16">
                  <c:v>18.511627906976745</c:v>
                </c:pt>
              </c:numCache>
            </c:numRef>
          </c:yVal>
          <c:smooth val="0"/>
        </c:ser>
        <c:axId val="9510572"/>
        <c:axId val="18486285"/>
      </c:scatterChart>
      <c:val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crossBetween val="midCat"/>
        <c:dispUnits/>
        <c:majorUnit val="1"/>
      </c:valAx>
      <c:valAx>
        <c:axId val="18486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MN_Data1!$B$90:$B$106</c:f>
              <c:numCache>
                <c:ptCount val="17"/>
                <c:pt idx="0">
                  <c:v>26.96078431372549</c:v>
                </c:pt>
                <c:pt idx="1">
                  <c:v>29.093799682034977</c:v>
                </c:pt>
                <c:pt idx="2">
                  <c:v>35.63380281690141</c:v>
                </c:pt>
                <c:pt idx="3">
                  <c:v>32.25352112676057</c:v>
                </c:pt>
                <c:pt idx="4">
                  <c:v>33.0749354005168</c:v>
                </c:pt>
                <c:pt idx="5">
                  <c:v>29.681978798586574</c:v>
                </c:pt>
                <c:pt idx="6">
                  <c:v>29.66804979253112</c:v>
                </c:pt>
                <c:pt idx="7">
                  <c:v>32.570806100217865</c:v>
                </c:pt>
                <c:pt idx="8">
                  <c:v>31.769722814498934</c:v>
                </c:pt>
                <c:pt idx="9">
                  <c:v>30.52132701421801</c:v>
                </c:pt>
                <c:pt idx="10">
                  <c:v>29.0295358649789</c:v>
                </c:pt>
                <c:pt idx="11">
                  <c:v>31.715771230502597</c:v>
                </c:pt>
                <c:pt idx="12">
                  <c:v>29.77291841883936</c:v>
                </c:pt>
                <c:pt idx="13">
                  <c:v>30.69838833461243</c:v>
                </c:pt>
                <c:pt idx="14">
                  <c:v>26.67185069984448</c:v>
                </c:pt>
                <c:pt idx="15">
                  <c:v>28.935030140656398</c:v>
                </c:pt>
                <c:pt idx="16">
                  <c:v>24.335965541995694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MN_Data1!$C$90:$C$106</c:f>
              <c:numCache>
                <c:ptCount val="17"/>
                <c:pt idx="0">
                  <c:v>32.02614379084967</c:v>
                </c:pt>
                <c:pt idx="1">
                  <c:v>24.483306836248012</c:v>
                </c:pt>
                <c:pt idx="2">
                  <c:v>27.887323943661972</c:v>
                </c:pt>
                <c:pt idx="3">
                  <c:v>27.1830985915493</c:v>
                </c:pt>
                <c:pt idx="4">
                  <c:v>26.614987080103358</c:v>
                </c:pt>
                <c:pt idx="5">
                  <c:v>24.97055359246172</c:v>
                </c:pt>
                <c:pt idx="6">
                  <c:v>24.688796680497926</c:v>
                </c:pt>
                <c:pt idx="7">
                  <c:v>23.52941176470588</c:v>
                </c:pt>
                <c:pt idx="8">
                  <c:v>22.281449893390192</c:v>
                </c:pt>
                <c:pt idx="9">
                  <c:v>19.24170616113744</c:v>
                </c:pt>
                <c:pt idx="10">
                  <c:v>23.29113924050633</c:v>
                </c:pt>
                <c:pt idx="11">
                  <c:v>20.01733102253033</c:v>
                </c:pt>
                <c:pt idx="12">
                  <c:v>20.269133725820016</c:v>
                </c:pt>
                <c:pt idx="13">
                  <c:v>20.337682271680738</c:v>
                </c:pt>
                <c:pt idx="14">
                  <c:v>16.874027993779162</c:v>
                </c:pt>
                <c:pt idx="15">
                  <c:v>15.874079035498994</c:v>
                </c:pt>
                <c:pt idx="16">
                  <c:v>16.726489590811198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MN_Data1!$D$90:$D$106</c:f>
              <c:numCache>
                <c:ptCount val="17"/>
                <c:pt idx="0">
                  <c:v>20.751633986928105</c:v>
                </c:pt>
                <c:pt idx="1">
                  <c:v>17.011128775834656</c:v>
                </c:pt>
                <c:pt idx="2">
                  <c:v>25.211267605633804</c:v>
                </c:pt>
                <c:pt idx="3">
                  <c:v>20.140845070422536</c:v>
                </c:pt>
                <c:pt idx="4">
                  <c:v>21.188630490956072</c:v>
                </c:pt>
                <c:pt idx="5">
                  <c:v>23.792697290930505</c:v>
                </c:pt>
                <c:pt idx="6">
                  <c:v>18.568464730290458</c:v>
                </c:pt>
                <c:pt idx="7">
                  <c:v>18.191721132897605</c:v>
                </c:pt>
                <c:pt idx="8">
                  <c:v>21.748400852878465</c:v>
                </c:pt>
                <c:pt idx="9">
                  <c:v>22.464454976303315</c:v>
                </c:pt>
                <c:pt idx="10">
                  <c:v>19.324894514767934</c:v>
                </c:pt>
                <c:pt idx="11">
                  <c:v>19.32409012131716</c:v>
                </c:pt>
                <c:pt idx="12">
                  <c:v>18.250630782169893</c:v>
                </c:pt>
                <c:pt idx="13">
                  <c:v>18.2655410590944</c:v>
                </c:pt>
                <c:pt idx="14">
                  <c:v>21.073094867807153</c:v>
                </c:pt>
                <c:pt idx="15">
                  <c:v>17.883456128600134</c:v>
                </c:pt>
                <c:pt idx="16">
                  <c:v>19.885139985642496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MN_Data1!$E$90:$E$106</c:f>
              <c:numCache>
                <c:ptCount val="17"/>
                <c:pt idx="0">
                  <c:v>4.901960784313726</c:v>
                </c:pt>
                <c:pt idx="1">
                  <c:v>4.133545310015898</c:v>
                </c:pt>
                <c:pt idx="2">
                  <c:v>2.676056338028169</c:v>
                </c:pt>
                <c:pt idx="3">
                  <c:v>5.352112676056338</c:v>
                </c:pt>
                <c:pt idx="4">
                  <c:v>5.813953488372093</c:v>
                </c:pt>
                <c:pt idx="5">
                  <c:v>7.538280329799764</c:v>
                </c:pt>
                <c:pt idx="6">
                  <c:v>11.929460580912863</c:v>
                </c:pt>
                <c:pt idx="7">
                  <c:v>12.091503267973856</c:v>
                </c:pt>
                <c:pt idx="8">
                  <c:v>9.594882729211088</c:v>
                </c:pt>
                <c:pt idx="9">
                  <c:v>10.23696682464455</c:v>
                </c:pt>
                <c:pt idx="10">
                  <c:v>12.827004219409282</c:v>
                </c:pt>
                <c:pt idx="11">
                  <c:v>12.564991334488735</c:v>
                </c:pt>
                <c:pt idx="12">
                  <c:v>11.69049621530698</c:v>
                </c:pt>
                <c:pt idx="13">
                  <c:v>12.202609363008442</c:v>
                </c:pt>
                <c:pt idx="14">
                  <c:v>15.163297045101087</c:v>
                </c:pt>
                <c:pt idx="15">
                  <c:v>19.42397856664434</c:v>
                </c:pt>
                <c:pt idx="16">
                  <c:v>20.38765254845657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MN_Data1!$F$90:$F$106</c:f>
              <c:numCache>
                <c:ptCount val="17"/>
                <c:pt idx="0">
                  <c:v>15.359477124183007</c:v>
                </c:pt>
                <c:pt idx="1">
                  <c:v>25.27821939586645</c:v>
                </c:pt>
                <c:pt idx="2">
                  <c:v>8.591549295774648</c:v>
                </c:pt>
                <c:pt idx="3">
                  <c:v>15.070422535211266</c:v>
                </c:pt>
                <c:pt idx="4">
                  <c:v>13.307493540051679</c:v>
                </c:pt>
                <c:pt idx="5">
                  <c:v>14.016489988221437</c:v>
                </c:pt>
                <c:pt idx="6">
                  <c:v>15.145228215767634</c:v>
                </c:pt>
                <c:pt idx="7">
                  <c:v>13.616557734204793</c:v>
                </c:pt>
                <c:pt idx="8">
                  <c:v>14.60554371002132</c:v>
                </c:pt>
                <c:pt idx="9">
                  <c:v>17.535545023696685</c:v>
                </c:pt>
                <c:pt idx="10">
                  <c:v>15.527426160337555</c:v>
                </c:pt>
                <c:pt idx="11">
                  <c:v>16.377816291161178</c:v>
                </c:pt>
                <c:pt idx="12">
                  <c:v>20.016820857863753</c:v>
                </c:pt>
                <c:pt idx="13">
                  <c:v>18.49577897160399</c:v>
                </c:pt>
                <c:pt idx="14">
                  <c:v>20.21772939346812</c:v>
                </c:pt>
                <c:pt idx="15">
                  <c:v>17.883456128600134</c:v>
                </c:pt>
                <c:pt idx="16">
                  <c:v>18.664752333094043</c:v>
                </c:pt>
              </c:numCache>
            </c:numRef>
          </c:yVal>
          <c:smooth val="0"/>
        </c:ser>
        <c:axId val="32158838"/>
        <c:axId val="20994087"/>
      </c:scatterChart>
      <c:val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crossBetween val="midCat"/>
        <c:dispUnits/>
        <c:majorUnit val="1"/>
      </c:val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MN_Data1!$J$110:$J$126</c:f>
              <c:numCache>
                <c:ptCount val="17"/>
                <c:pt idx="0">
                  <c:v>66.74259681093395</c:v>
                </c:pt>
                <c:pt idx="1">
                  <c:v>67.48511904761905</c:v>
                </c:pt>
                <c:pt idx="2">
                  <c:v>68.36734693877551</c:v>
                </c:pt>
                <c:pt idx="3">
                  <c:v>69.86111111111111</c:v>
                </c:pt>
                <c:pt idx="4">
                  <c:v>72.76073619631902</c:v>
                </c:pt>
                <c:pt idx="5">
                  <c:v>74.37295528898582</c:v>
                </c:pt>
                <c:pt idx="6">
                  <c:v>73.68932038834951</c:v>
                </c:pt>
                <c:pt idx="7">
                  <c:v>73.60233349538163</c:v>
                </c:pt>
                <c:pt idx="8">
                  <c:v>72.65800089645899</c:v>
                </c:pt>
                <c:pt idx="9">
                  <c:v>71.45091904575675</c:v>
                </c:pt>
                <c:pt idx="10">
                  <c:v>74.50657894736842</c:v>
                </c:pt>
                <c:pt idx="11">
                  <c:v>69.56806282722513</c:v>
                </c:pt>
                <c:pt idx="12">
                  <c:v>73.34656084656085</c:v>
                </c:pt>
                <c:pt idx="13">
                  <c:v>73.76222946931516</c:v>
                </c:pt>
                <c:pt idx="14">
                  <c:v>70.40333796940195</c:v>
                </c:pt>
                <c:pt idx="15">
                  <c:v>73.774932282689</c:v>
                </c:pt>
                <c:pt idx="16">
                  <c:v>70.578231292517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MN_Data1!$K$110:$K$126</c:f>
              <c:numCache>
                <c:ptCount val="17"/>
                <c:pt idx="0">
                  <c:v>22.323462414578586</c:v>
                </c:pt>
                <c:pt idx="1">
                  <c:v>24.404761904761905</c:v>
                </c:pt>
                <c:pt idx="2">
                  <c:v>23.333333333333332</c:v>
                </c:pt>
                <c:pt idx="3">
                  <c:v>22.22222222222222</c:v>
                </c:pt>
                <c:pt idx="4">
                  <c:v>23.12883435582822</c:v>
                </c:pt>
                <c:pt idx="5">
                  <c:v>22.955288985823337</c:v>
                </c:pt>
                <c:pt idx="6">
                  <c:v>24.174757281553397</c:v>
                </c:pt>
                <c:pt idx="7">
                  <c:v>23.675255226057367</c:v>
                </c:pt>
                <c:pt idx="8">
                  <c:v>25.45943523083819</c:v>
                </c:pt>
                <c:pt idx="9">
                  <c:v>26.04614782948768</c:v>
                </c:pt>
                <c:pt idx="10">
                  <c:v>23.980263157894736</c:v>
                </c:pt>
                <c:pt idx="11">
                  <c:v>29.482984293193716</c:v>
                </c:pt>
                <c:pt idx="12">
                  <c:v>25.892857142857146</c:v>
                </c:pt>
                <c:pt idx="13">
                  <c:v>24.72576341535725</c:v>
                </c:pt>
                <c:pt idx="14">
                  <c:v>28.929068150208625</c:v>
                </c:pt>
                <c:pt idx="15">
                  <c:v>25.831076089633093</c:v>
                </c:pt>
                <c:pt idx="16">
                  <c:v>28.93586005830904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MN_Data1!$L$110:$L$126</c:f>
              <c:numCache>
                <c:ptCount val="17"/>
                <c:pt idx="0">
                  <c:v>10.933940774487471</c:v>
                </c:pt>
                <c:pt idx="1">
                  <c:v>8.110119047619047</c:v>
                </c:pt>
                <c:pt idx="2">
                  <c:v>8.299319727891156</c:v>
                </c:pt>
                <c:pt idx="3">
                  <c:v>7.916666666666666</c:v>
                </c:pt>
                <c:pt idx="4">
                  <c:v>4.110429447852761</c:v>
                </c:pt>
                <c:pt idx="5">
                  <c:v>2.6717557251908395</c:v>
                </c:pt>
                <c:pt idx="6">
                  <c:v>2.1359223300970873</c:v>
                </c:pt>
                <c:pt idx="7">
                  <c:v>2.7224112785610113</c:v>
                </c:pt>
                <c:pt idx="8">
                  <c:v>1.8825638727028238</c:v>
                </c:pt>
                <c:pt idx="9">
                  <c:v>2.5029331247555726</c:v>
                </c:pt>
                <c:pt idx="10">
                  <c:v>1.513157894736842</c:v>
                </c:pt>
                <c:pt idx="11">
                  <c:v>0.9489528795811518</c:v>
                </c:pt>
                <c:pt idx="12">
                  <c:v>0.7605820105820106</c:v>
                </c:pt>
                <c:pt idx="13">
                  <c:v>1.5120071153276016</c:v>
                </c:pt>
                <c:pt idx="14">
                  <c:v>0.6675938803894298</c:v>
                </c:pt>
                <c:pt idx="15">
                  <c:v>0.39399162767791185</c:v>
                </c:pt>
                <c:pt idx="16">
                  <c:v>0.4859086491739553</c:v>
                </c:pt>
              </c:numCache>
            </c:numRef>
          </c:yVal>
          <c:smooth val="0"/>
        </c:ser>
        <c:axId val="54729056"/>
        <c:axId val="22799457"/>
      </c:scatterChart>
      <c:val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crossBetween val="midCat"/>
        <c:dispUnits/>
        <c:majorUnit val="1"/>
      </c:valAx>
      <c:valAx>
        <c:axId val="2279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29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MN_Data1!$B$110:$B$126</c:f>
              <c:numCache>
                <c:ptCount val="17"/>
                <c:pt idx="0">
                  <c:v>879</c:v>
                </c:pt>
                <c:pt idx="1">
                  <c:v>907</c:v>
                </c:pt>
                <c:pt idx="2">
                  <c:v>1005</c:v>
                </c:pt>
                <c:pt idx="3">
                  <c:v>1006</c:v>
                </c:pt>
                <c:pt idx="4">
                  <c:v>1186</c:v>
                </c:pt>
                <c:pt idx="5">
                  <c:v>1364</c:v>
                </c:pt>
                <c:pt idx="6">
                  <c:v>1518</c:v>
                </c:pt>
                <c:pt idx="7">
                  <c:v>1514</c:v>
                </c:pt>
                <c:pt idx="8">
                  <c:v>1621</c:v>
                </c:pt>
                <c:pt idx="9">
                  <c:v>1827</c:v>
                </c:pt>
                <c:pt idx="10">
                  <c:v>2265</c:v>
                </c:pt>
                <c:pt idx="11">
                  <c:v>2126</c:v>
                </c:pt>
                <c:pt idx="12">
                  <c:v>2218</c:v>
                </c:pt>
                <c:pt idx="13">
                  <c:v>2488</c:v>
                </c:pt>
                <c:pt idx="14">
                  <c:v>2531</c:v>
                </c:pt>
                <c:pt idx="15">
                  <c:v>2996</c:v>
                </c:pt>
                <c:pt idx="16">
                  <c:v>2905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MN_Data1!$F$110:$F$126</c:f>
              <c:numCache>
                <c:ptCount val="17"/>
                <c:pt idx="0">
                  <c:v>294</c:v>
                </c:pt>
                <c:pt idx="1">
                  <c:v>328</c:v>
                </c:pt>
                <c:pt idx="2">
                  <c:v>343</c:v>
                </c:pt>
                <c:pt idx="3">
                  <c:v>320</c:v>
                </c:pt>
                <c:pt idx="4">
                  <c:v>377</c:v>
                </c:pt>
                <c:pt idx="5">
                  <c:v>421</c:v>
                </c:pt>
                <c:pt idx="6">
                  <c:v>498</c:v>
                </c:pt>
                <c:pt idx="7">
                  <c:v>487</c:v>
                </c:pt>
                <c:pt idx="8">
                  <c:v>568</c:v>
                </c:pt>
                <c:pt idx="9">
                  <c:v>666</c:v>
                </c:pt>
                <c:pt idx="10">
                  <c:v>729</c:v>
                </c:pt>
                <c:pt idx="11">
                  <c:v>901</c:v>
                </c:pt>
                <c:pt idx="12">
                  <c:v>783</c:v>
                </c:pt>
                <c:pt idx="13">
                  <c:v>834</c:v>
                </c:pt>
                <c:pt idx="14">
                  <c:v>1040</c:v>
                </c:pt>
                <c:pt idx="15">
                  <c:v>1049</c:v>
                </c:pt>
                <c:pt idx="16">
                  <c:v>1191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MN_Data1!$E$110:$E$126</c:f>
              <c:numCache>
                <c:ptCount val="17"/>
                <c:pt idx="0">
                  <c:v>144</c:v>
                </c:pt>
                <c:pt idx="1">
                  <c:v>109</c:v>
                </c:pt>
                <c:pt idx="2">
                  <c:v>122</c:v>
                </c:pt>
                <c:pt idx="3">
                  <c:v>114</c:v>
                </c:pt>
                <c:pt idx="4">
                  <c:v>67</c:v>
                </c:pt>
                <c:pt idx="5">
                  <c:v>49</c:v>
                </c:pt>
                <c:pt idx="6">
                  <c:v>44</c:v>
                </c:pt>
                <c:pt idx="7">
                  <c:v>56</c:v>
                </c:pt>
                <c:pt idx="8">
                  <c:v>42</c:v>
                </c:pt>
                <c:pt idx="9">
                  <c:v>64</c:v>
                </c:pt>
                <c:pt idx="10">
                  <c:v>46</c:v>
                </c:pt>
                <c:pt idx="11">
                  <c:v>29</c:v>
                </c:pt>
                <c:pt idx="12">
                  <c:v>23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MN_Data1!$G$110:$G$126</c:f>
              <c:numCache>
                <c:ptCount val="17"/>
                <c:pt idx="0">
                  <c:v>1317</c:v>
                </c:pt>
                <c:pt idx="1">
                  <c:v>1344</c:v>
                </c:pt>
                <c:pt idx="2">
                  <c:v>1470</c:v>
                </c:pt>
                <c:pt idx="3">
                  <c:v>1440</c:v>
                </c:pt>
                <c:pt idx="4">
                  <c:v>1630</c:v>
                </c:pt>
                <c:pt idx="5">
                  <c:v>1834</c:v>
                </c:pt>
                <c:pt idx="6">
                  <c:v>2060</c:v>
                </c:pt>
                <c:pt idx="7">
                  <c:v>2057</c:v>
                </c:pt>
                <c:pt idx="8">
                  <c:v>2231</c:v>
                </c:pt>
                <c:pt idx="9">
                  <c:v>2557</c:v>
                </c:pt>
                <c:pt idx="10">
                  <c:v>3040</c:v>
                </c:pt>
                <c:pt idx="11">
                  <c:v>3056</c:v>
                </c:pt>
                <c:pt idx="12">
                  <c:v>3024</c:v>
                </c:pt>
                <c:pt idx="13">
                  <c:v>3373</c:v>
                </c:pt>
                <c:pt idx="14">
                  <c:v>3595</c:v>
                </c:pt>
                <c:pt idx="15">
                  <c:v>4061</c:v>
                </c:pt>
                <c:pt idx="16">
                  <c:v>4116</c:v>
                </c:pt>
              </c:numCache>
            </c:numRef>
          </c:yVal>
          <c:smooth val="0"/>
        </c:ser>
        <c:axId val="3868522"/>
        <c:axId val="34816699"/>
      </c:scatterChart>
      <c:val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crossBetween val="midCat"/>
        <c:dispUnits/>
        <c:majorUnit val="1"/>
      </c:valAx>
      <c:valAx>
        <c:axId val="3481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MN_Data2!$AC$111:$AC$127</c:f>
              <c:numCache>
                <c:ptCount val="17"/>
                <c:pt idx="0">
                  <c:v>0.9229628788985487</c:v>
                </c:pt>
                <c:pt idx="1">
                  <c:v>0.9484323435319936</c:v>
                </c:pt>
                <c:pt idx="2">
                  <c:v>0.9745964434638467</c:v>
                </c:pt>
                <c:pt idx="3">
                  <c:v>1.0012574871373905</c:v>
                </c:pt>
                <c:pt idx="4">
                  <c:v>1.028230471719943</c:v>
                </c:pt>
                <c:pt idx="5">
                  <c:v>1.0545912204995755</c:v>
                </c:pt>
                <c:pt idx="6">
                  <c:v>1.0831597337881615</c:v>
                </c:pt>
                <c:pt idx="7">
                  <c:v>1.1039634324934133</c:v>
                </c:pt>
                <c:pt idx="8">
                  <c:v>1.1145520346006677</c:v>
                </c:pt>
                <c:pt idx="9">
                  <c:v>1.1342047629175245</c:v>
                </c:pt>
                <c:pt idx="10">
                  <c:v>1.1388172038492526</c:v>
                </c:pt>
                <c:pt idx="11">
                  <c:v>1.1472115370295581</c:v>
                </c:pt>
                <c:pt idx="12">
                  <c:v>1.1546115521952818</c:v>
                </c:pt>
                <c:pt idx="13">
                  <c:v>1.1512088822849382</c:v>
                </c:pt>
                <c:pt idx="14">
                  <c:v>1.1553789619956456</c:v>
                </c:pt>
                <c:pt idx="15">
                  <c:v>1.1575802442910699</c:v>
                </c:pt>
                <c:pt idx="16">
                  <c:v>1.1616565190551456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MN_Data2!$AD$111:$AD$127</c:f>
              <c:numCache>
                <c:ptCount val="17"/>
                <c:pt idx="0">
                  <c:v>1.1031415363478208</c:v>
                </c:pt>
                <c:pt idx="1">
                  <c:v>1.1906574375322143</c:v>
                </c:pt>
                <c:pt idx="2">
                  <c:v>1.283585100098081</c:v>
                </c:pt>
                <c:pt idx="3">
                  <c:v>1.3780993681174696</c:v>
                </c:pt>
                <c:pt idx="4">
                  <c:v>1.468995121766931</c:v>
                </c:pt>
                <c:pt idx="5">
                  <c:v>1.5627651345955593</c:v>
                </c:pt>
                <c:pt idx="6">
                  <c:v>1.6663020634391175</c:v>
                </c:pt>
                <c:pt idx="7">
                  <c:v>1.7625487118109315</c:v>
                </c:pt>
                <c:pt idx="8">
                  <c:v>1.841316935856001</c:v>
                </c:pt>
                <c:pt idx="9">
                  <c:v>1.9615999363077694</c:v>
                </c:pt>
                <c:pt idx="10">
                  <c:v>2.0518569417005827</c:v>
                </c:pt>
                <c:pt idx="11">
                  <c:v>2.1506876436149756</c:v>
                </c:pt>
                <c:pt idx="12">
                  <c:v>2.2575017180750176</c:v>
                </c:pt>
                <c:pt idx="13">
                  <c:v>2.3332500667531173</c:v>
                </c:pt>
                <c:pt idx="14">
                  <c:v>2.4521057758068623</c:v>
                </c:pt>
                <c:pt idx="15">
                  <c:v>2.5636788675381808</c:v>
                </c:pt>
                <c:pt idx="16">
                  <c:v>2.6673183250870904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MN_Data2!$AE$111:$AE$127</c:f>
              <c:numCache>
                <c:ptCount val="17"/>
                <c:pt idx="0">
                  <c:v>0.9129663680188919</c:v>
                </c:pt>
                <c:pt idx="1">
                  <c:v>0.9554795039472517</c:v>
                </c:pt>
                <c:pt idx="2">
                  <c:v>0.9975154721367705</c:v>
                </c:pt>
                <c:pt idx="3">
                  <c:v>1.0404231701041469</c:v>
                </c:pt>
                <c:pt idx="4">
                  <c:v>1.08714233767951</c:v>
                </c:pt>
                <c:pt idx="5">
                  <c:v>1.1382239098247344</c:v>
                </c:pt>
                <c:pt idx="6">
                  <c:v>1.1899588962688066</c:v>
                </c:pt>
                <c:pt idx="7">
                  <c:v>1.2376680510466274</c:v>
                </c:pt>
                <c:pt idx="8">
                  <c:v>1.2821888278727904</c:v>
                </c:pt>
                <c:pt idx="9">
                  <c:v>1.3423227044687212</c:v>
                </c:pt>
                <c:pt idx="10">
                  <c:v>1.4186450300096711</c:v>
                </c:pt>
                <c:pt idx="11">
                  <c:v>1.4657378360360471</c:v>
                </c:pt>
                <c:pt idx="12">
                  <c:v>1.5388523801717315</c:v>
                </c:pt>
                <c:pt idx="13">
                  <c:v>1.625806873602407</c:v>
                </c:pt>
                <c:pt idx="14">
                  <c:v>1.7338470721198294</c:v>
                </c:pt>
                <c:pt idx="15">
                  <c:v>1.8466654719617064</c:v>
                </c:pt>
                <c:pt idx="16">
                  <c:v>1.938830382024279</c:v>
                </c:pt>
              </c:numCache>
            </c:numRef>
          </c:yVal>
          <c:smooth val="0"/>
        </c:ser>
        <c:axId val="40979236"/>
        <c:axId val="33268805"/>
      </c:scatterChart>
      <c:val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68805"/>
        <c:crosses val="autoZero"/>
        <c:crossBetween val="midCat"/>
        <c:dispUnits/>
        <c:majorUnit val="1"/>
      </c:val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979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MN_Data2!$K$4:$K$20</c:f>
              <c:numCache>
                <c:ptCount val="17"/>
                <c:pt idx="0">
                  <c:v>879</c:v>
                </c:pt>
                <c:pt idx="1">
                  <c:v>878</c:v>
                </c:pt>
                <c:pt idx="2">
                  <c:v>980</c:v>
                </c:pt>
                <c:pt idx="3">
                  <c:v>984</c:v>
                </c:pt>
                <c:pt idx="4">
                  <c:v>1025</c:v>
                </c:pt>
                <c:pt idx="5">
                  <c:v>1125</c:v>
                </c:pt>
                <c:pt idx="6">
                  <c:v>1268</c:v>
                </c:pt>
                <c:pt idx="7">
                  <c:v>1189</c:v>
                </c:pt>
                <c:pt idx="8">
                  <c:v>1254</c:v>
                </c:pt>
                <c:pt idx="9">
                  <c:v>1451</c:v>
                </c:pt>
                <c:pt idx="10">
                  <c:v>1548</c:v>
                </c:pt>
                <c:pt idx="11">
                  <c:v>1565</c:v>
                </c:pt>
                <c:pt idx="12">
                  <c:v>1531</c:v>
                </c:pt>
                <c:pt idx="13">
                  <c:v>1659</c:v>
                </c:pt>
                <c:pt idx="14">
                  <c:v>1732</c:v>
                </c:pt>
                <c:pt idx="15">
                  <c:v>1921</c:v>
                </c:pt>
                <c:pt idx="16">
                  <c:v>1873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MN_Data2!$L$4:$L$20</c:f>
              <c:numCache>
                <c:ptCount val="17"/>
                <c:pt idx="0">
                  <c:v>298</c:v>
                </c:pt>
                <c:pt idx="1">
                  <c:v>303</c:v>
                </c:pt>
                <c:pt idx="2">
                  <c:v>326</c:v>
                </c:pt>
                <c:pt idx="3">
                  <c:v>288</c:v>
                </c:pt>
                <c:pt idx="4">
                  <c:v>409</c:v>
                </c:pt>
                <c:pt idx="5">
                  <c:v>518</c:v>
                </c:pt>
                <c:pt idx="6">
                  <c:v>581</c:v>
                </c:pt>
                <c:pt idx="7">
                  <c:v>619</c:v>
                </c:pt>
                <c:pt idx="8">
                  <c:v>689</c:v>
                </c:pt>
                <c:pt idx="9">
                  <c:v>810</c:v>
                </c:pt>
                <c:pt idx="10">
                  <c:v>1117</c:v>
                </c:pt>
                <c:pt idx="11">
                  <c:v>1138</c:v>
                </c:pt>
                <c:pt idx="12">
                  <c:v>1114</c:v>
                </c:pt>
                <c:pt idx="13">
                  <c:v>1267</c:v>
                </c:pt>
                <c:pt idx="14">
                  <c:v>1356</c:v>
                </c:pt>
                <c:pt idx="15">
                  <c:v>1621</c:v>
                </c:pt>
                <c:pt idx="16">
                  <c:v>1631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MN_Data2!$M$4:$M$20</c:f>
              <c:numCache>
                <c:ptCount val="17"/>
                <c:pt idx="0">
                  <c:v>140</c:v>
                </c:pt>
                <c:pt idx="1">
                  <c:v>163</c:v>
                </c:pt>
                <c:pt idx="2">
                  <c:v>164</c:v>
                </c:pt>
                <c:pt idx="3">
                  <c:v>168</c:v>
                </c:pt>
                <c:pt idx="4">
                  <c:v>196</c:v>
                </c:pt>
                <c:pt idx="5">
                  <c:v>191</c:v>
                </c:pt>
                <c:pt idx="6">
                  <c:v>211</c:v>
                </c:pt>
                <c:pt idx="7">
                  <c:v>249</c:v>
                </c:pt>
                <c:pt idx="8">
                  <c:v>288</c:v>
                </c:pt>
                <c:pt idx="9">
                  <c:v>296</c:v>
                </c:pt>
                <c:pt idx="10">
                  <c:v>375</c:v>
                </c:pt>
                <c:pt idx="11">
                  <c:v>353</c:v>
                </c:pt>
                <c:pt idx="12">
                  <c:v>379</c:v>
                </c:pt>
                <c:pt idx="13">
                  <c:v>447</c:v>
                </c:pt>
                <c:pt idx="14">
                  <c:v>507</c:v>
                </c:pt>
                <c:pt idx="15">
                  <c:v>519</c:v>
                </c:pt>
                <c:pt idx="16">
                  <c:v>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MN_Data2!$N$4:$N$20</c:f>
              <c:numCache>
                <c:ptCount val="17"/>
                <c:pt idx="0">
                  <c:v>1317</c:v>
                </c:pt>
                <c:pt idx="1">
                  <c:v>1344</c:v>
                </c:pt>
                <c:pt idx="2">
                  <c:v>1470</c:v>
                </c:pt>
                <c:pt idx="3">
                  <c:v>1440</c:v>
                </c:pt>
                <c:pt idx="4">
                  <c:v>1630</c:v>
                </c:pt>
                <c:pt idx="5">
                  <c:v>1834</c:v>
                </c:pt>
                <c:pt idx="6">
                  <c:v>2060</c:v>
                </c:pt>
                <c:pt idx="7">
                  <c:v>2057</c:v>
                </c:pt>
                <c:pt idx="8">
                  <c:v>2231</c:v>
                </c:pt>
                <c:pt idx="9">
                  <c:v>2557</c:v>
                </c:pt>
                <c:pt idx="10">
                  <c:v>3040</c:v>
                </c:pt>
                <c:pt idx="11">
                  <c:v>3056</c:v>
                </c:pt>
                <c:pt idx="12">
                  <c:v>3024</c:v>
                </c:pt>
                <c:pt idx="13">
                  <c:v>3373</c:v>
                </c:pt>
                <c:pt idx="14">
                  <c:v>3595</c:v>
                </c:pt>
                <c:pt idx="15">
                  <c:v>4061</c:v>
                </c:pt>
                <c:pt idx="16">
                  <c:v>4116</c:v>
                </c:pt>
              </c:numCache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crossBetween val="midCat"/>
        <c:dispUnits/>
        <c:majorUnit val="1"/>
      </c:val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MN_Data2!$K$4:$K$20</c:f>
              <c:numCache>
                <c:ptCount val="17"/>
                <c:pt idx="0">
                  <c:v>879</c:v>
                </c:pt>
                <c:pt idx="1">
                  <c:v>878</c:v>
                </c:pt>
                <c:pt idx="2">
                  <c:v>980</c:v>
                </c:pt>
                <c:pt idx="3">
                  <c:v>984</c:v>
                </c:pt>
                <c:pt idx="4">
                  <c:v>1025</c:v>
                </c:pt>
                <c:pt idx="5">
                  <c:v>1125</c:v>
                </c:pt>
                <c:pt idx="6">
                  <c:v>1268</c:v>
                </c:pt>
                <c:pt idx="7">
                  <c:v>1189</c:v>
                </c:pt>
                <c:pt idx="8">
                  <c:v>1254</c:v>
                </c:pt>
                <c:pt idx="9">
                  <c:v>1451</c:v>
                </c:pt>
                <c:pt idx="10">
                  <c:v>1548</c:v>
                </c:pt>
                <c:pt idx="11">
                  <c:v>1565</c:v>
                </c:pt>
                <c:pt idx="12">
                  <c:v>1531</c:v>
                </c:pt>
                <c:pt idx="13">
                  <c:v>1659</c:v>
                </c:pt>
                <c:pt idx="14">
                  <c:v>1732</c:v>
                </c:pt>
                <c:pt idx="15">
                  <c:v>1921</c:v>
                </c:pt>
                <c:pt idx="16">
                  <c:v>1873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MN_Data2!$L$4:$L$20</c:f>
              <c:numCache>
                <c:ptCount val="17"/>
                <c:pt idx="0">
                  <c:v>298</c:v>
                </c:pt>
                <c:pt idx="1">
                  <c:v>303</c:v>
                </c:pt>
                <c:pt idx="2">
                  <c:v>326</c:v>
                </c:pt>
                <c:pt idx="3">
                  <c:v>288</c:v>
                </c:pt>
                <c:pt idx="4">
                  <c:v>409</c:v>
                </c:pt>
                <c:pt idx="5">
                  <c:v>518</c:v>
                </c:pt>
                <c:pt idx="6">
                  <c:v>581</c:v>
                </c:pt>
                <c:pt idx="7">
                  <c:v>619</c:v>
                </c:pt>
                <c:pt idx="8">
                  <c:v>689</c:v>
                </c:pt>
                <c:pt idx="9">
                  <c:v>810</c:v>
                </c:pt>
                <c:pt idx="10">
                  <c:v>1117</c:v>
                </c:pt>
                <c:pt idx="11">
                  <c:v>1138</c:v>
                </c:pt>
                <c:pt idx="12">
                  <c:v>1114</c:v>
                </c:pt>
                <c:pt idx="13">
                  <c:v>1267</c:v>
                </c:pt>
                <c:pt idx="14">
                  <c:v>1356</c:v>
                </c:pt>
                <c:pt idx="15">
                  <c:v>1621</c:v>
                </c:pt>
                <c:pt idx="16">
                  <c:v>1631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MN_Data2!$D$4:$D$20</c:f>
              <c:numCache>
                <c:ptCount val="17"/>
                <c:pt idx="0">
                  <c:v>112</c:v>
                </c:pt>
                <c:pt idx="1">
                  <c:v>134</c:v>
                </c:pt>
                <c:pt idx="2">
                  <c:v>125</c:v>
                </c:pt>
                <c:pt idx="3">
                  <c:v>132</c:v>
                </c:pt>
                <c:pt idx="4">
                  <c:v>159</c:v>
                </c:pt>
                <c:pt idx="5">
                  <c:v>146</c:v>
                </c:pt>
                <c:pt idx="6">
                  <c:v>163</c:v>
                </c:pt>
                <c:pt idx="7">
                  <c:v>176</c:v>
                </c:pt>
                <c:pt idx="8">
                  <c:v>191</c:v>
                </c:pt>
                <c:pt idx="9">
                  <c:v>198</c:v>
                </c:pt>
                <c:pt idx="10">
                  <c:v>247</c:v>
                </c:pt>
                <c:pt idx="11">
                  <c:v>228</c:v>
                </c:pt>
                <c:pt idx="12">
                  <c:v>239</c:v>
                </c:pt>
                <c:pt idx="13">
                  <c:v>263</c:v>
                </c:pt>
                <c:pt idx="14">
                  <c:v>298</c:v>
                </c:pt>
                <c:pt idx="15">
                  <c:v>287</c:v>
                </c:pt>
                <c:pt idx="16">
                  <c:v>356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MN_Data2!$F$4:$F$20</c:f>
              <c:numCache>
                <c:ptCount val="17"/>
                <c:pt idx="0">
                  <c:v>27</c:v>
                </c:pt>
                <c:pt idx="1">
                  <c:v>29</c:v>
                </c:pt>
                <c:pt idx="2">
                  <c:v>37</c:v>
                </c:pt>
                <c:pt idx="3">
                  <c:v>35</c:v>
                </c:pt>
                <c:pt idx="4">
                  <c:v>37</c:v>
                </c:pt>
                <c:pt idx="5">
                  <c:v>45</c:v>
                </c:pt>
                <c:pt idx="6">
                  <c:v>48</c:v>
                </c:pt>
                <c:pt idx="7">
                  <c:v>72</c:v>
                </c:pt>
                <c:pt idx="8">
                  <c:v>97</c:v>
                </c:pt>
                <c:pt idx="9">
                  <c:v>98</c:v>
                </c:pt>
                <c:pt idx="10">
                  <c:v>128</c:v>
                </c:pt>
                <c:pt idx="11">
                  <c:v>125</c:v>
                </c:pt>
                <c:pt idx="12">
                  <c:v>140</c:v>
                </c:pt>
                <c:pt idx="13">
                  <c:v>180</c:v>
                </c:pt>
                <c:pt idx="14">
                  <c:v>207</c:v>
                </c:pt>
                <c:pt idx="15">
                  <c:v>228</c:v>
                </c:pt>
                <c:pt idx="16">
                  <c:v>255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MN_Data2!$N$4:$N$20</c:f>
              <c:numCache>
                <c:ptCount val="17"/>
                <c:pt idx="0">
                  <c:v>1317</c:v>
                </c:pt>
                <c:pt idx="1">
                  <c:v>1344</c:v>
                </c:pt>
                <c:pt idx="2">
                  <c:v>1470</c:v>
                </c:pt>
                <c:pt idx="3">
                  <c:v>1440</c:v>
                </c:pt>
                <c:pt idx="4">
                  <c:v>1630</c:v>
                </c:pt>
                <c:pt idx="5">
                  <c:v>1834</c:v>
                </c:pt>
                <c:pt idx="6">
                  <c:v>2060</c:v>
                </c:pt>
                <c:pt idx="7">
                  <c:v>2057</c:v>
                </c:pt>
                <c:pt idx="8">
                  <c:v>2231</c:v>
                </c:pt>
                <c:pt idx="9">
                  <c:v>2557</c:v>
                </c:pt>
                <c:pt idx="10">
                  <c:v>3040</c:v>
                </c:pt>
                <c:pt idx="11">
                  <c:v>3056</c:v>
                </c:pt>
                <c:pt idx="12">
                  <c:v>3024</c:v>
                </c:pt>
                <c:pt idx="13">
                  <c:v>3373</c:v>
                </c:pt>
                <c:pt idx="14">
                  <c:v>3595</c:v>
                </c:pt>
                <c:pt idx="15">
                  <c:v>4061</c:v>
                </c:pt>
                <c:pt idx="16">
                  <c:v>4116</c:v>
                </c:pt>
              </c:numCache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898767"/>
        <c:crosses val="autoZero"/>
        <c:crossBetween val="midCat"/>
        <c:dispUnits/>
        <c:majorUnit val="1"/>
      </c:val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MN_Data2!$AK$4:$AK$20</c:f>
              <c:numCache>
                <c:ptCount val="17"/>
                <c:pt idx="0">
                  <c:v>22.228786050336694</c:v>
                </c:pt>
                <c:pt idx="1">
                  <c:v>22.17134764925635</c:v>
                </c:pt>
                <c:pt idx="2">
                  <c:v>24.654819941824687</c:v>
                </c:pt>
                <c:pt idx="3">
                  <c:v>24.696935471726526</c:v>
                </c:pt>
                <c:pt idx="4">
                  <c:v>25.61008852595576</c:v>
                </c:pt>
                <c:pt idx="5">
                  <c:v>27.783204077635904</c:v>
                </c:pt>
                <c:pt idx="6">
                  <c:v>31.10006421133131</c:v>
                </c:pt>
                <c:pt idx="7">
                  <c:v>28.905226108639404</c:v>
                </c:pt>
                <c:pt idx="8">
                  <c:v>30.269558383074536</c:v>
                </c:pt>
                <c:pt idx="9">
                  <c:v>34.79231672469783</c:v>
                </c:pt>
                <c:pt idx="10">
                  <c:v>36.810665010345275</c:v>
                </c:pt>
                <c:pt idx="11">
                  <c:v>36.95641598803037</c:v>
                </c:pt>
                <c:pt idx="12">
                  <c:v>35.95228467258529</c:v>
                </c:pt>
                <c:pt idx="13">
                  <c:v>38.70427692758498</c:v>
                </c:pt>
                <c:pt idx="14">
                  <c:v>40.20479374847955</c:v>
                </c:pt>
                <c:pt idx="15">
                  <c:v>44.39334677535834</c:v>
                </c:pt>
                <c:pt idx="16">
                  <c:v>42.988422962932866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MN_Data2!$AL$4:$AL$20</c:f>
              <c:numCache>
                <c:ptCount val="17"/>
                <c:pt idx="0">
                  <c:v>455.70626825501205</c:v>
                </c:pt>
                <c:pt idx="1">
                  <c:v>439.29596659610866</c:v>
                </c:pt>
                <c:pt idx="2">
                  <c:v>445.44038477304406</c:v>
                </c:pt>
                <c:pt idx="3">
                  <c:v>373.5263219329987</c:v>
                </c:pt>
                <c:pt idx="4">
                  <c:v>504.8884060833498</c:v>
                </c:pt>
                <c:pt idx="5">
                  <c:v>605.055366070177</c:v>
                </c:pt>
                <c:pt idx="6">
                  <c:v>645.6057693376151</c:v>
                </c:pt>
                <c:pt idx="7">
                  <c:v>660.0695259015973</c:v>
                </c:pt>
                <c:pt idx="8">
                  <c:v>710.1921332563701</c:v>
                </c:pt>
                <c:pt idx="9">
                  <c:v>789.5429423633651</c:v>
                </c:pt>
                <c:pt idx="10">
                  <c:v>1034.3933472857593</c:v>
                </c:pt>
                <c:pt idx="11">
                  <c:v>999.9912127309954</c:v>
                </c:pt>
                <c:pt idx="12">
                  <c:v>936.0636590509961</c:v>
                </c:pt>
                <c:pt idx="13">
                  <c:v>1022.8960795711426</c:v>
                </c:pt>
                <c:pt idx="14">
                  <c:v>1047.9539394876153</c:v>
                </c:pt>
                <c:pt idx="15">
                  <c:v>1191.710225476574</c:v>
                </c:pt>
                <c:pt idx="16">
                  <c:v>1139.9296891926838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MN_Data2!$AR$4:$AR$20</c:f>
              <c:numCache>
                <c:ptCount val="17"/>
                <c:pt idx="0">
                  <c:v>115.01807426881366</c:v>
                </c:pt>
                <c:pt idx="1">
                  <c:v>126.6875480907487</c:v>
                </c:pt>
                <c:pt idx="2">
                  <c:v>120.38641101682474</c:v>
                </c:pt>
                <c:pt idx="3">
                  <c:v>116.82161756218316</c:v>
                </c:pt>
                <c:pt idx="4">
                  <c:v>129.11470787797344</c:v>
                </c:pt>
                <c:pt idx="5">
                  <c:v>118.37913552241767</c:v>
                </c:pt>
                <c:pt idx="6">
                  <c:v>123.46834880101116</c:v>
                </c:pt>
                <c:pt idx="7">
                  <c:v>138.28570159167398</c:v>
                </c:pt>
                <c:pt idx="8">
                  <c:v>153.48785154313916</c:v>
                </c:pt>
                <c:pt idx="9">
                  <c:v>149.1552070788255</c:v>
                </c:pt>
                <c:pt idx="10">
                  <c:v>179.92515113712696</c:v>
                </c:pt>
                <c:pt idx="11">
                  <c:v>162.29213503809038</c:v>
                </c:pt>
                <c:pt idx="12">
                  <c:v>166.21786381537976</c:v>
                </c:pt>
                <c:pt idx="13">
                  <c:v>188.20180960039747</c:v>
                </c:pt>
                <c:pt idx="14">
                  <c:v>202.48655081933165</c:v>
                </c:pt>
                <c:pt idx="15">
                  <c:v>197.2161740062243</c:v>
                </c:pt>
                <c:pt idx="16">
                  <c:v>222.18833729060927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MN_Data2!$AQ$4:$AQ$20</c:f>
              <c:numCache>
                <c:ptCount val="17"/>
                <c:pt idx="0">
                  <c:v>31.80049475485006</c:v>
                </c:pt>
                <c:pt idx="1">
                  <c:v>32.325541290467356</c:v>
                </c:pt>
                <c:pt idx="2">
                  <c:v>35.13135781981007</c:v>
                </c:pt>
                <c:pt idx="3">
                  <c:v>34.243220080224255</c:v>
                </c:pt>
                <c:pt idx="4">
                  <c:v>38.48751162889538</c:v>
                </c:pt>
                <c:pt idx="5">
                  <c:v>42.68921575907082</c:v>
                </c:pt>
                <c:pt idx="6">
                  <c:v>47.48678495793847</c:v>
                </c:pt>
                <c:pt idx="7">
                  <c:v>46.88550977905916</c:v>
                </c:pt>
                <c:pt idx="8">
                  <c:v>50.390418457303326</c:v>
                </c:pt>
                <c:pt idx="9">
                  <c:v>57.184351659833396</c:v>
                </c:pt>
                <c:pt idx="10">
                  <c:v>67.23121722339938</c:v>
                </c:pt>
                <c:pt idx="11">
                  <c:v>66.92906832809611</c:v>
                </c:pt>
                <c:pt idx="12">
                  <c:v>65.66140731243127</c:v>
                </c:pt>
                <c:pt idx="13">
                  <c:v>72.57317185210908</c:v>
                </c:pt>
                <c:pt idx="14">
                  <c:v>76.6896358703559</c:v>
                </c:pt>
                <c:pt idx="15">
                  <c:v>85.92143171637</c:v>
                </c:pt>
                <c:pt idx="16">
                  <c:v>86.1897833696436</c:v>
                </c:pt>
              </c:numCache>
            </c:numRef>
          </c:yVal>
          <c:smooth val="0"/>
        </c:ser>
        <c:axId val="11217992"/>
        <c:axId val="33853065"/>
      </c:scatterChart>
      <c:val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853065"/>
        <c:crosses val="autoZero"/>
        <c:crossBetween val="midCat"/>
        <c:dispUnits/>
        <c:majorUnit val="1"/>
      </c:valAx>
      <c:valAx>
        <c:axId val="338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21799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MN_Data2!$AK$4:$AK$20</c:f>
              <c:numCache>
                <c:ptCount val="17"/>
                <c:pt idx="0">
                  <c:v>22.228786050336694</c:v>
                </c:pt>
                <c:pt idx="1">
                  <c:v>22.17134764925635</c:v>
                </c:pt>
                <c:pt idx="2">
                  <c:v>24.654819941824687</c:v>
                </c:pt>
                <c:pt idx="3">
                  <c:v>24.696935471726526</c:v>
                </c:pt>
                <c:pt idx="4">
                  <c:v>25.61008852595576</c:v>
                </c:pt>
                <c:pt idx="5">
                  <c:v>27.783204077635904</c:v>
                </c:pt>
                <c:pt idx="6">
                  <c:v>31.10006421133131</c:v>
                </c:pt>
                <c:pt idx="7">
                  <c:v>28.905226108639404</c:v>
                </c:pt>
                <c:pt idx="8">
                  <c:v>30.269558383074536</c:v>
                </c:pt>
                <c:pt idx="9">
                  <c:v>34.79231672469783</c:v>
                </c:pt>
                <c:pt idx="10">
                  <c:v>36.810665010345275</c:v>
                </c:pt>
                <c:pt idx="11">
                  <c:v>36.95641598803037</c:v>
                </c:pt>
                <c:pt idx="12">
                  <c:v>35.95228467258529</c:v>
                </c:pt>
                <c:pt idx="13">
                  <c:v>38.70427692758498</c:v>
                </c:pt>
                <c:pt idx="14">
                  <c:v>40.20479374847955</c:v>
                </c:pt>
                <c:pt idx="15">
                  <c:v>44.39334677535834</c:v>
                </c:pt>
                <c:pt idx="16">
                  <c:v>42.988422962932866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MN_Data2!$AL$4:$AL$20</c:f>
              <c:numCache>
                <c:ptCount val="17"/>
                <c:pt idx="0">
                  <c:v>455.70626825501205</c:v>
                </c:pt>
                <c:pt idx="1">
                  <c:v>439.29596659610866</c:v>
                </c:pt>
                <c:pt idx="2">
                  <c:v>445.44038477304406</c:v>
                </c:pt>
                <c:pt idx="3">
                  <c:v>373.5263219329987</c:v>
                </c:pt>
                <c:pt idx="4">
                  <c:v>504.8884060833498</c:v>
                </c:pt>
                <c:pt idx="5">
                  <c:v>605.055366070177</c:v>
                </c:pt>
                <c:pt idx="6">
                  <c:v>645.6057693376151</c:v>
                </c:pt>
                <c:pt idx="7">
                  <c:v>660.0695259015973</c:v>
                </c:pt>
                <c:pt idx="8">
                  <c:v>710.1921332563701</c:v>
                </c:pt>
                <c:pt idx="9">
                  <c:v>789.5429423633651</c:v>
                </c:pt>
                <c:pt idx="10">
                  <c:v>1034.3933472857593</c:v>
                </c:pt>
                <c:pt idx="11">
                  <c:v>999.9912127309954</c:v>
                </c:pt>
                <c:pt idx="12">
                  <c:v>936.0636590509961</c:v>
                </c:pt>
                <c:pt idx="13">
                  <c:v>1022.8960795711426</c:v>
                </c:pt>
                <c:pt idx="14">
                  <c:v>1047.9539394876153</c:v>
                </c:pt>
                <c:pt idx="15">
                  <c:v>1191.710225476574</c:v>
                </c:pt>
                <c:pt idx="16">
                  <c:v>1139.9296891926838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MN_Data2!$AM$4:$AM$20</c:f>
              <c:numCache>
                <c:ptCount val="17"/>
                <c:pt idx="0">
                  <c:v>293.0096274591879</c:v>
                </c:pt>
                <c:pt idx="1">
                  <c:v>339.81690462303146</c:v>
                </c:pt>
                <c:pt idx="2">
                  <c:v>306.52280529671407</c:v>
                </c:pt>
                <c:pt idx="3">
                  <c:v>313.5019593872462</c:v>
                </c:pt>
                <c:pt idx="4">
                  <c:v>365.1227409465635</c:v>
                </c:pt>
                <c:pt idx="5">
                  <c:v>322.24601055024607</c:v>
                </c:pt>
                <c:pt idx="6">
                  <c:v>346.89708010555887</c:v>
                </c:pt>
                <c:pt idx="7">
                  <c:v>363.38109592435063</c:v>
                </c:pt>
                <c:pt idx="8">
                  <c:v>387.0627811778057</c:v>
                </c:pt>
                <c:pt idx="9">
                  <c:v>390.4093382758893</c:v>
                </c:pt>
                <c:pt idx="10">
                  <c:v>479.66753408164055</c:v>
                </c:pt>
                <c:pt idx="11">
                  <c:v>435.2640219922875</c:v>
                </c:pt>
                <c:pt idx="12">
                  <c:v>449.4593323930419</c:v>
                </c:pt>
                <c:pt idx="13">
                  <c:v>491.5428464629474</c:v>
                </c:pt>
                <c:pt idx="14">
                  <c:v>550.2114067317812</c:v>
                </c:pt>
                <c:pt idx="15">
                  <c:v>524.5649948822927</c:v>
                </c:pt>
                <c:pt idx="16">
                  <c:v>641.7305092383957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MN_Data2!$AN$4:$AN$20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1.7399171799422348</c:v>
                </c:pt>
                <c:pt idx="15">
                  <c:v>3.3011471486341506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MN_Data2!$AO$4:$AO$20</c:f>
              <c:numCache>
                <c:ptCount val="17"/>
                <c:pt idx="0">
                  <c:v>71.40967997884157</c:v>
                </c:pt>
                <c:pt idx="1">
                  <c:v>73.0000503448623</c:v>
                </c:pt>
                <c:pt idx="2">
                  <c:v>88.64611035242818</c:v>
                </c:pt>
                <c:pt idx="3">
                  <c:v>79.99634302431889</c:v>
                </c:pt>
                <c:pt idx="4">
                  <c:v>80.36140914816906</c:v>
                </c:pt>
                <c:pt idx="5">
                  <c:v>92.02453987730061</c:v>
                </c:pt>
                <c:pt idx="6">
                  <c:v>92.98541291334922</c:v>
                </c:pt>
                <c:pt idx="7">
                  <c:v>132.59668508287294</c:v>
                </c:pt>
                <c:pt idx="8">
                  <c:v>170.87091319052988</c:v>
                </c:pt>
                <c:pt idx="9">
                  <c:v>163.27346639565494</c:v>
                </c:pt>
                <c:pt idx="10">
                  <c:v>199.54167770901213</c:v>
                </c:pt>
                <c:pt idx="11">
                  <c:v>186.77345127454203</c:v>
                </c:pt>
                <c:pt idx="12">
                  <c:v>197.54201295311202</c:v>
                </c:pt>
                <c:pt idx="13">
                  <c:v>238.21182324682715</c:v>
                </c:pt>
                <c:pt idx="14">
                  <c:v>254.6814636186914</c:v>
                </c:pt>
                <c:pt idx="15">
                  <c:v>261.22523802431226</c:v>
                </c:pt>
                <c:pt idx="16">
                  <c:v>275.41068593461426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MN_Data2!$AQ$4:$AQ$20</c:f>
              <c:numCache>
                <c:ptCount val="17"/>
                <c:pt idx="0">
                  <c:v>31.80049475485006</c:v>
                </c:pt>
                <c:pt idx="1">
                  <c:v>32.325541290467356</c:v>
                </c:pt>
                <c:pt idx="2">
                  <c:v>35.13135781981007</c:v>
                </c:pt>
                <c:pt idx="3">
                  <c:v>34.243220080224255</c:v>
                </c:pt>
                <c:pt idx="4">
                  <c:v>38.48751162889538</c:v>
                </c:pt>
                <c:pt idx="5">
                  <c:v>42.68921575907082</c:v>
                </c:pt>
                <c:pt idx="6">
                  <c:v>47.48678495793847</c:v>
                </c:pt>
                <c:pt idx="7">
                  <c:v>46.88550977905916</c:v>
                </c:pt>
                <c:pt idx="8">
                  <c:v>50.390418457303326</c:v>
                </c:pt>
                <c:pt idx="9">
                  <c:v>57.184351659833396</c:v>
                </c:pt>
                <c:pt idx="10">
                  <c:v>67.23121722339938</c:v>
                </c:pt>
                <c:pt idx="11">
                  <c:v>66.92906832809611</c:v>
                </c:pt>
                <c:pt idx="12">
                  <c:v>65.66140731243127</c:v>
                </c:pt>
                <c:pt idx="13">
                  <c:v>72.57317185210908</c:v>
                </c:pt>
                <c:pt idx="14">
                  <c:v>76.6896358703559</c:v>
                </c:pt>
                <c:pt idx="15">
                  <c:v>85.92143171637</c:v>
                </c:pt>
                <c:pt idx="16">
                  <c:v>86.1897833696436</c:v>
                </c:pt>
              </c:numCache>
            </c:numRef>
          </c:yVal>
          <c:smooth val="0"/>
        </c:ser>
        <c:axId val="36242130"/>
        <c:axId val="57743715"/>
      </c:scatterChart>
      <c:val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crossBetween val="midCat"/>
        <c:dispUnits/>
        <c:majorUnit val="1"/>
      </c:valAx>
      <c:valAx>
        <c:axId val="5774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2421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MN_Data2!$K$25:$K$41</c:f>
              <c:numCache>
                <c:ptCount val="17"/>
                <c:pt idx="0">
                  <c:v>612</c:v>
                </c:pt>
                <c:pt idx="1">
                  <c:v>629</c:v>
                </c:pt>
                <c:pt idx="2">
                  <c:v>710</c:v>
                </c:pt>
                <c:pt idx="3">
                  <c:v>710</c:v>
                </c:pt>
                <c:pt idx="4">
                  <c:v>774</c:v>
                </c:pt>
                <c:pt idx="5">
                  <c:v>849</c:v>
                </c:pt>
                <c:pt idx="6">
                  <c:v>964</c:v>
                </c:pt>
                <c:pt idx="7">
                  <c:v>918</c:v>
                </c:pt>
                <c:pt idx="8">
                  <c:v>938</c:v>
                </c:pt>
                <c:pt idx="9">
                  <c:v>1055</c:v>
                </c:pt>
                <c:pt idx="10">
                  <c:v>1185</c:v>
                </c:pt>
                <c:pt idx="11">
                  <c:v>1154</c:v>
                </c:pt>
                <c:pt idx="12">
                  <c:v>1189</c:v>
                </c:pt>
                <c:pt idx="13">
                  <c:v>1303</c:v>
                </c:pt>
                <c:pt idx="14">
                  <c:v>1286</c:v>
                </c:pt>
                <c:pt idx="15">
                  <c:v>1493</c:v>
                </c:pt>
                <c:pt idx="16">
                  <c:v>1393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MN_Data2!$L$25:$L$41</c:f>
              <c:numCache>
                <c:ptCount val="17"/>
                <c:pt idx="0">
                  <c:v>181</c:v>
                </c:pt>
                <c:pt idx="1">
                  <c:v>189</c:v>
                </c:pt>
                <c:pt idx="2">
                  <c:v>186</c:v>
                </c:pt>
                <c:pt idx="3">
                  <c:v>191</c:v>
                </c:pt>
                <c:pt idx="4">
                  <c:v>277</c:v>
                </c:pt>
                <c:pt idx="5">
                  <c:v>375</c:v>
                </c:pt>
                <c:pt idx="6">
                  <c:v>411</c:v>
                </c:pt>
                <c:pt idx="7">
                  <c:v>416</c:v>
                </c:pt>
                <c:pt idx="8">
                  <c:v>475</c:v>
                </c:pt>
                <c:pt idx="9">
                  <c:v>571</c:v>
                </c:pt>
                <c:pt idx="10">
                  <c:v>791</c:v>
                </c:pt>
                <c:pt idx="11">
                  <c:v>727</c:v>
                </c:pt>
                <c:pt idx="12">
                  <c:v>770</c:v>
                </c:pt>
                <c:pt idx="13">
                  <c:v>878</c:v>
                </c:pt>
                <c:pt idx="14">
                  <c:v>893</c:v>
                </c:pt>
                <c:pt idx="15">
                  <c:v>1110</c:v>
                </c:pt>
                <c:pt idx="16">
                  <c:v>1075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MN_Data2!$M$25:$M$41</c:f>
              <c:numCache>
                <c:ptCount val="17"/>
                <c:pt idx="0">
                  <c:v>86</c:v>
                </c:pt>
                <c:pt idx="1">
                  <c:v>89</c:v>
                </c:pt>
                <c:pt idx="2">
                  <c:v>109</c:v>
                </c:pt>
                <c:pt idx="3">
                  <c:v>105</c:v>
                </c:pt>
                <c:pt idx="4">
                  <c:v>135</c:v>
                </c:pt>
                <c:pt idx="5">
                  <c:v>140</c:v>
                </c:pt>
                <c:pt idx="6">
                  <c:v>143</c:v>
                </c:pt>
                <c:pt idx="7">
                  <c:v>180</c:v>
                </c:pt>
                <c:pt idx="8">
                  <c:v>208</c:v>
                </c:pt>
                <c:pt idx="9">
                  <c:v>201</c:v>
                </c:pt>
                <c:pt idx="10">
                  <c:v>289</c:v>
                </c:pt>
                <c:pt idx="11">
                  <c:v>245</c:v>
                </c:pt>
                <c:pt idx="12">
                  <c:v>259</c:v>
                </c:pt>
                <c:pt idx="13">
                  <c:v>307</c:v>
                </c:pt>
                <c:pt idx="14">
                  <c:v>352</c:v>
                </c:pt>
                <c:pt idx="15">
                  <c:v>393</c:v>
                </c:pt>
                <c:pt idx="16">
                  <c:v>437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MN_Data2!$N$25:$N$41</c:f>
              <c:numCache>
                <c:ptCount val="17"/>
                <c:pt idx="0">
                  <c:v>879</c:v>
                </c:pt>
                <c:pt idx="1">
                  <c:v>907</c:v>
                </c:pt>
                <c:pt idx="2">
                  <c:v>1005</c:v>
                </c:pt>
                <c:pt idx="3">
                  <c:v>1006</c:v>
                </c:pt>
                <c:pt idx="4">
                  <c:v>1186</c:v>
                </c:pt>
                <c:pt idx="5">
                  <c:v>1364</c:v>
                </c:pt>
                <c:pt idx="6">
                  <c:v>1518</c:v>
                </c:pt>
                <c:pt idx="7">
                  <c:v>1514</c:v>
                </c:pt>
                <c:pt idx="8">
                  <c:v>1621</c:v>
                </c:pt>
                <c:pt idx="9">
                  <c:v>1827</c:v>
                </c:pt>
                <c:pt idx="10">
                  <c:v>2265</c:v>
                </c:pt>
                <c:pt idx="11">
                  <c:v>2126</c:v>
                </c:pt>
                <c:pt idx="12">
                  <c:v>2218</c:v>
                </c:pt>
                <c:pt idx="13">
                  <c:v>2488</c:v>
                </c:pt>
                <c:pt idx="14">
                  <c:v>2531</c:v>
                </c:pt>
                <c:pt idx="15">
                  <c:v>2996</c:v>
                </c:pt>
                <c:pt idx="16">
                  <c:v>2905</c:v>
                </c:pt>
              </c:numCache>
            </c:numRef>
          </c:yVal>
          <c:smooth val="0"/>
        </c:ser>
        <c:axId val="49931388"/>
        <c:axId val="46729309"/>
      </c:scatterChart>
      <c:val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crossBetween val="midCat"/>
        <c:dispUnits/>
        <c:majorUnit val="1"/>
      </c:valAx>
      <c:valAx>
        <c:axId val="4672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931388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MINNESOTA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MN_Data2!$B$25:$B$41</c:f>
              <c:numCache>
                <c:ptCount val="17"/>
                <c:pt idx="0">
                  <c:v>612</c:v>
                </c:pt>
                <c:pt idx="1">
                  <c:v>629</c:v>
                </c:pt>
                <c:pt idx="2">
                  <c:v>710</c:v>
                </c:pt>
                <c:pt idx="3">
                  <c:v>710</c:v>
                </c:pt>
                <c:pt idx="4">
                  <c:v>774</c:v>
                </c:pt>
                <c:pt idx="5">
                  <c:v>849</c:v>
                </c:pt>
                <c:pt idx="6">
                  <c:v>964</c:v>
                </c:pt>
                <c:pt idx="7">
                  <c:v>918</c:v>
                </c:pt>
                <c:pt idx="8">
                  <c:v>938</c:v>
                </c:pt>
                <c:pt idx="9">
                  <c:v>1055</c:v>
                </c:pt>
                <c:pt idx="10">
                  <c:v>1185</c:v>
                </c:pt>
                <c:pt idx="11">
                  <c:v>1154</c:v>
                </c:pt>
                <c:pt idx="12">
                  <c:v>1189</c:v>
                </c:pt>
                <c:pt idx="13">
                  <c:v>1303</c:v>
                </c:pt>
                <c:pt idx="14">
                  <c:v>1286</c:v>
                </c:pt>
                <c:pt idx="15">
                  <c:v>1493</c:v>
                </c:pt>
                <c:pt idx="16">
                  <c:v>1393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MN_Data2!$C$25:$C$41</c:f>
              <c:numCache>
                <c:ptCount val="17"/>
                <c:pt idx="0">
                  <c:v>181</c:v>
                </c:pt>
                <c:pt idx="1">
                  <c:v>189</c:v>
                </c:pt>
                <c:pt idx="2">
                  <c:v>186</c:v>
                </c:pt>
                <c:pt idx="3">
                  <c:v>191</c:v>
                </c:pt>
                <c:pt idx="4">
                  <c:v>277</c:v>
                </c:pt>
                <c:pt idx="5">
                  <c:v>375</c:v>
                </c:pt>
                <c:pt idx="6">
                  <c:v>411</c:v>
                </c:pt>
                <c:pt idx="7">
                  <c:v>416</c:v>
                </c:pt>
                <c:pt idx="8">
                  <c:v>475</c:v>
                </c:pt>
                <c:pt idx="9">
                  <c:v>571</c:v>
                </c:pt>
                <c:pt idx="10">
                  <c:v>791</c:v>
                </c:pt>
                <c:pt idx="11">
                  <c:v>727</c:v>
                </c:pt>
                <c:pt idx="12">
                  <c:v>770</c:v>
                </c:pt>
                <c:pt idx="13">
                  <c:v>878</c:v>
                </c:pt>
                <c:pt idx="14">
                  <c:v>893</c:v>
                </c:pt>
                <c:pt idx="15">
                  <c:v>1110</c:v>
                </c:pt>
                <c:pt idx="16">
                  <c:v>1075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MN_Data2!$D$25:$D$41</c:f>
              <c:numCache>
                <c:ptCount val="17"/>
                <c:pt idx="0">
                  <c:v>68</c:v>
                </c:pt>
                <c:pt idx="1">
                  <c:v>70</c:v>
                </c:pt>
                <c:pt idx="2">
                  <c:v>78</c:v>
                </c:pt>
                <c:pt idx="3">
                  <c:v>77</c:v>
                </c:pt>
                <c:pt idx="4">
                  <c:v>105</c:v>
                </c:pt>
                <c:pt idx="5">
                  <c:v>104</c:v>
                </c:pt>
                <c:pt idx="6">
                  <c:v>111</c:v>
                </c:pt>
                <c:pt idx="7">
                  <c:v>116</c:v>
                </c:pt>
                <c:pt idx="8">
                  <c:v>133</c:v>
                </c:pt>
                <c:pt idx="9">
                  <c:v>121</c:v>
                </c:pt>
                <c:pt idx="10">
                  <c:v>177</c:v>
                </c:pt>
                <c:pt idx="11">
                  <c:v>144</c:v>
                </c:pt>
                <c:pt idx="12">
                  <c:v>149</c:v>
                </c:pt>
                <c:pt idx="13">
                  <c:v>165</c:v>
                </c:pt>
                <c:pt idx="14">
                  <c:v>201</c:v>
                </c:pt>
                <c:pt idx="15">
                  <c:v>200</c:v>
                </c:pt>
                <c:pt idx="16">
                  <c:v>231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MN_Data2!$F$25:$F$41</c:f>
              <c:numCache>
                <c:ptCount val="17"/>
                <c:pt idx="0">
                  <c:v>17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36</c:v>
                </c:pt>
                <c:pt idx="6">
                  <c:v>32</c:v>
                </c:pt>
                <c:pt idx="7">
                  <c:v>63</c:v>
                </c:pt>
                <c:pt idx="8">
                  <c:v>75</c:v>
                </c:pt>
                <c:pt idx="9">
                  <c:v>80</c:v>
                </c:pt>
                <c:pt idx="10">
                  <c:v>112</c:v>
                </c:pt>
                <c:pt idx="11">
                  <c:v>101</c:v>
                </c:pt>
                <c:pt idx="12">
                  <c:v>110</c:v>
                </c:pt>
                <c:pt idx="13">
                  <c:v>138</c:v>
                </c:pt>
                <c:pt idx="14">
                  <c:v>150</c:v>
                </c:pt>
                <c:pt idx="15">
                  <c:v>190</c:v>
                </c:pt>
                <c:pt idx="16">
                  <c:v>205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MN_Data2!$H$25:$H$41</c:f>
              <c:numCache>
                <c:ptCount val="17"/>
                <c:pt idx="0">
                  <c:v>879</c:v>
                </c:pt>
                <c:pt idx="1">
                  <c:v>907</c:v>
                </c:pt>
                <c:pt idx="2">
                  <c:v>1005</c:v>
                </c:pt>
                <c:pt idx="3">
                  <c:v>1006</c:v>
                </c:pt>
                <c:pt idx="4">
                  <c:v>1186</c:v>
                </c:pt>
                <c:pt idx="5">
                  <c:v>1364</c:v>
                </c:pt>
                <c:pt idx="6">
                  <c:v>1518</c:v>
                </c:pt>
                <c:pt idx="7">
                  <c:v>1514</c:v>
                </c:pt>
                <c:pt idx="8">
                  <c:v>1621</c:v>
                </c:pt>
                <c:pt idx="9">
                  <c:v>1827</c:v>
                </c:pt>
                <c:pt idx="10">
                  <c:v>2265</c:v>
                </c:pt>
                <c:pt idx="11">
                  <c:v>2126</c:v>
                </c:pt>
                <c:pt idx="12">
                  <c:v>2218</c:v>
                </c:pt>
                <c:pt idx="13">
                  <c:v>2488</c:v>
                </c:pt>
                <c:pt idx="14">
                  <c:v>2531</c:v>
                </c:pt>
                <c:pt idx="15">
                  <c:v>2996</c:v>
                </c:pt>
                <c:pt idx="16">
                  <c:v>2905</c:v>
                </c:pt>
              </c:numCache>
            </c:numRef>
          </c:yVal>
          <c:smooth val="0"/>
        </c:ser>
        <c:axId val="17910598"/>
        <c:axId val="26977655"/>
      </c:scatterChart>
      <c:val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977655"/>
        <c:crosses val="autoZero"/>
        <c:crossBetween val="midCat"/>
        <c:dispUnits/>
        <c:majorUnit val="1"/>
      </c:valAx>
      <c:valAx>
        <c:axId val="2697765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crossBetween val="midCat"/>
        <c:dispUnits/>
        <c:majorUnit val="3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MN_Data2!$AK$25:$AK$41</c:f>
              <c:numCache>
                <c:ptCount val="17"/>
                <c:pt idx="0">
                  <c:v>15.476697454841931</c:v>
                </c:pt>
                <c:pt idx="1">
                  <c:v>15.883573657610759</c:v>
                </c:pt>
                <c:pt idx="2">
                  <c:v>17.862165468056663</c:v>
                </c:pt>
                <c:pt idx="3">
                  <c:v>17.819943277363652</c:v>
                </c:pt>
                <c:pt idx="4">
                  <c:v>19.338740018624158</c:v>
                </c:pt>
                <c:pt idx="5">
                  <c:v>20.96705801058923</c:v>
                </c:pt>
                <c:pt idx="6">
                  <c:v>23.64389739725819</c:v>
                </c:pt>
                <c:pt idx="7">
                  <c:v>22.31707112508913</c:v>
                </c:pt>
                <c:pt idx="8">
                  <c:v>22.64182277777027</c:v>
                </c:pt>
                <c:pt idx="9">
                  <c:v>25.2969635730918</c:v>
                </c:pt>
                <c:pt idx="10">
                  <c:v>28.178706742415468</c:v>
                </c:pt>
                <c:pt idx="11">
                  <c:v>27.25092910555083</c:v>
                </c:pt>
                <c:pt idx="12">
                  <c:v>27.9211407418053</c:v>
                </c:pt>
                <c:pt idx="13">
                  <c:v>30.398838358434734</c:v>
                </c:pt>
                <c:pt idx="14">
                  <c:v>29.851827228951905</c:v>
                </c:pt>
                <c:pt idx="15">
                  <c:v>34.5024813824102</c:v>
                </c:pt>
                <c:pt idx="16">
                  <c:v>31.971635444402292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MN_Data2!$AL$25:$AL$41</c:f>
              <c:numCache>
                <c:ptCount val="17"/>
                <c:pt idx="0">
                  <c:v>276.7880354166348</c:v>
                </c:pt>
                <c:pt idx="1">
                  <c:v>274.01629599559254</c:v>
                </c:pt>
                <c:pt idx="2">
                  <c:v>254.14696799934416</c:v>
                </c:pt>
                <c:pt idx="3">
                  <c:v>247.72058155973176</c:v>
                </c:pt>
                <c:pt idx="4">
                  <c:v>341.9415366383567</c:v>
                </c:pt>
                <c:pt idx="5">
                  <c:v>438.02270709713594</c:v>
                </c:pt>
                <c:pt idx="6">
                  <c:v>456.70218794795153</c:v>
                </c:pt>
                <c:pt idx="7">
                  <c:v>443.60084454776177</c:v>
                </c:pt>
                <c:pt idx="8">
                  <c:v>489.6099612435062</c:v>
                </c:pt>
                <c:pt idx="9">
                  <c:v>556.5790371475081</c:v>
                </c:pt>
                <c:pt idx="10">
                  <c:v>732.5023614172208</c:v>
                </c:pt>
                <c:pt idx="11">
                  <c:v>638.8344566392211</c:v>
                </c:pt>
                <c:pt idx="12">
                  <c:v>647.0098900083187</c:v>
                </c:pt>
                <c:pt idx="13">
                  <c:v>708.8419556933411</c:v>
                </c:pt>
                <c:pt idx="14">
                  <c:v>690.1348583793811</c:v>
                </c:pt>
                <c:pt idx="15">
                  <c:v>816.03846408328</c:v>
                </c:pt>
                <c:pt idx="16">
                  <c:v>751.3331795721244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MN_Data2!$AR$25:$AR$41</c:f>
              <c:numCache>
                <c:ptCount val="17"/>
                <c:pt idx="0">
                  <c:v>70.65395990798554</c:v>
                </c:pt>
                <c:pt idx="1">
                  <c:v>69.17295570599161</c:v>
                </c:pt>
                <c:pt idx="2">
                  <c:v>80.01291951727985</c:v>
                </c:pt>
                <c:pt idx="3">
                  <c:v>73.01351097636449</c:v>
                </c:pt>
                <c:pt idx="4">
                  <c:v>88.93104879350211</c:v>
                </c:pt>
                <c:pt idx="5">
                  <c:v>86.77004697978258</c:v>
                </c:pt>
                <c:pt idx="6">
                  <c:v>83.67760132011657</c:v>
                </c:pt>
                <c:pt idx="7">
                  <c:v>99.96556741566793</c:v>
                </c:pt>
                <c:pt idx="8">
                  <c:v>110.85233722560051</c:v>
                </c:pt>
                <c:pt idx="9">
                  <c:v>101.2844480501484</c:v>
                </c:pt>
                <c:pt idx="10">
                  <c:v>138.66231647634584</c:v>
                </c:pt>
                <c:pt idx="11">
                  <c:v>112.6390172360684</c:v>
                </c:pt>
                <c:pt idx="12">
                  <c:v>113.58951643320147</c:v>
                </c:pt>
                <c:pt idx="13">
                  <c:v>129.2571712468054</c:v>
                </c:pt>
                <c:pt idx="14">
                  <c:v>140.58237847811588</c:v>
                </c:pt>
                <c:pt idx="15">
                  <c:v>149.3371028602045</c:v>
                </c:pt>
                <c:pt idx="16">
                  <c:v>158.65409051633375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MN_Data2!$AQ$25:$AQ$41</c:f>
              <c:numCache>
                <c:ptCount val="17"/>
                <c:pt idx="0">
                  <c:v>21.22447599811177</c:v>
                </c:pt>
                <c:pt idx="1">
                  <c:v>21.814930022659148</c:v>
                </c:pt>
                <c:pt idx="2">
                  <c:v>24.018377284972193</c:v>
                </c:pt>
                <c:pt idx="3">
                  <c:v>23.922694028267777</c:v>
                </c:pt>
                <c:pt idx="4">
                  <c:v>28.003796804828173</c:v>
                </c:pt>
                <c:pt idx="5">
                  <c:v>31.74923134971243</c:v>
                </c:pt>
                <c:pt idx="6">
                  <c:v>34.992689109781836</c:v>
                </c:pt>
                <c:pt idx="7">
                  <c:v>34.50882926859288</c:v>
                </c:pt>
                <c:pt idx="8">
                  <c:v>36.612670694436886</c:v>
                </c:pt>
                <c:pt idx="9">
                  <c:v>40.85874481130841</c:v>
                </c:pt>
                <c:pt idx="10">
                  <c:v>50.09167993782882</c:v>
                </c:pt>
                <c:pt idx="11">
                  <c:v>46.561256304166335</c:v>
                </c:pt>
                <c:pt idx="12">
                  <c:v>48.160384067120546</c:v>
                </c:pt>
                <c:pt idx="13">
                  <c:v>53.53158955471313</c:v>
                </c:pt>
                <c:pt idx="14">
                  <c:v>53.99206352931038</c:v>
                </c:pt>
                <c:pt idx="15">
                  <c:v>63.388478065068824</c:v>
                </c:pt>
                <c:pt idx="16">
                  <c:v>60.83122465714643</c:v>
                </c:pt>
              </c:numCache>
            </c:numRef>
          </c:yVal>
          <c:smooth val="0"/>
        </c:ser>
        <c:axId val="41472304"/>
        <c:axId val="37706417"/>
      </c:scatterChart>
      <c:val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crossBetween val="midCat"/>
        <c:dispUnits/>
        <c:majorUnit val="1"/>
      </c:valAx>
      <c:valAx>
        <c:axId val="3770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MN_Data2!$AK$25:$AK$41</c:f>
              <c:numCache>
                <c:ptCount val="17"/>
                <c:pt idx="0">
                  <c:v>15.476697454841931</c:v>
                </c:pt>
                <c:pt idx="1">
                  <c:v>15.883573657610759</c:v>
                </c:pt>
                <c:pt idx="2">
                  <c:v>17.862165468056663</c:v>
                </c:pt>
                <c:pt idx="3">
                  <c:v>17.819943277363652</c:v>
                </c:pt>
                <c:pt idx="4">
                  <c:v>19.338740018624158</c:v>
                </c:pt>
                <c:pt idx="5">
                  <c:v>20.96705801058923</c:v>
                </c:pt>
                <c:pt idx="6">
                  <c:v>23.64389739725819</c:v>
                </c:pt>
                <c:pt idx="7">
                  <c:v>22.31707112508913</c:v>
                </c:pt>
                <c:pt idx="8">
                  <c:v>22.64182277777027</c:v>
                </c:pt>
                <c:pt idx="9">
                  <c:v>25.2969635730918</c:v>
                </c:pt>
                <c:pt idx="10">
                  <c:v>28.178706742415468</c:v>
                </c:pt>
                <c:pt idx="11">
                  <c:v>27.25092910555083</c:v>
                </c:pt>
                <c:pt idx="12">
                  <c:v>27.9211407418053</c:v>
                </c:pt>
                <c:pt idx="13">
                  <c:v>30.398838358434734</c:v>
                </c:pt>
                <c:pt idx="14">
                  <c:v>29.851827228951905</c:v>
                </c:pt>
                <c:pt idx="15">
                  <c:v>34.5024813824102</c:v>
                </c:pt>
                <c:pt idx="16">
                  <c:v>31.971635444402292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MN_Data2!$AL$25:$AL$41</c:f>
              <c:numCache>
                <c:ptCount val="17"/>
                <c:pt idx="0">
                  <c:v>276.7880354166348</c:v>
                </c:pt>
                <c:pt idx="1">
                  <c:v>274.01629599559254</c:v>
                </c:pt>
                <c:pt idx="2">
                  <c:v>254.14696799934416</c:v>
                </c:pt>
                <c:pt idx="3">
                  <c:v>247.72058155973176</c:v>
                </c:pt>
                <c:pt idx="4">
                  <c:v>341.9415366383567</c:v>
                </c:pt>
                <c:pt idx="5">
                  <c:v>438.02270709713594</c:v>
                </c:pt>
                <c:pt idx="6">
                  <c:v>456.70218794795153</c:v>
                </c:pt>
                <c:pt idx="7">
                  <c:v>443.60084454776177</c:v>
                </c:pt>
                <c:pt idx="8">
                  <c:v>489.6099612435062</c:v>
                </c:pt>
                <c:pt idx="9">
                  <c:v>556.5790371475081</c:v>
                </c:pt>
                <c:pt idx="10">
                  <c:v>732.5023614172208</c:v>
                </c:pt>
                <c:pt idx="11">
                  <c:v>638.8344566392211</c:v>
                </c:pt>
                <c:pt idx="12">
                  <c:v>647.0098900083187</c:v>
                </c:pt>
                <c:pt idx="13">
                  <c:v>708.8419556933411</c:v>
                </c:pt>
                <c:pt idx="14">
                  <c:v>690.1348583793811</c:v>
                </c:pt>
                <c:pt idx="15">
                  <c:v>816.03846408328</c:v>
                </c:pt>
                <c:pt idx="16">
                  <c:v>751.3331795721244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MN_Data2!$AM$25:$AM$41</c:f>
              <c:numCache>
                <c:ptCount val="17"/>
                <c:pt idx="0">
                  <c:v>177.89870238593554</c:v>
                </c:pt>
                <c:pt idx="1">
                  <c:v>177.51629345979256</c:v>
                </c:pt>
                <c:pt idx="2">
                  <c:v>191.27023050514958</c:v>
                </c:pt>
                <c:pt idx="3">
                  <c:v>182.8761429758936</c:v>
                </c:pt>
                <c:pt idx="4">
                  <c:v>241.11879119112683</c:v>
                </c:pt>
                <c:pt idx="5">
                  <c:v>229.54510340565474</c:v>
                </c:pt>
                <c:pt idx="6">
                  <c:v>236.23052694304928</c:v>
                </c:pt>
                <c:pt idx="7">
                  <c:v>239.50117685923112</c:v>
                </c:pt>
                <c:pt idx="8">
                  <c:v>269.52539212904793</c:v>
                </c:pt>
                <c:pt idx="9">
                  <c:v>238.58348450193236</c:v>
                </c:pt>
                <c:pt idx="10">
                  <c:v>343.7293665281392</c:v>
                </c:pt>
                <c:pt idx="11">
                  <c:v>274.90359283723416</c:v>
                </c:pt>
                <c:pt idx="12">
                  <c:v>280.20686412787967</c:v>
                </c:pt>
                <c:pt idx="13">
                  <c:v>308.3823941687693</c:v>
                </c:pt>
                <c:pt idx="14">
                  <c:v>371.11574749358397</c:v>
                </c:pt>
                <c:pt idx="15">
                  <c:v>365.5505190817371</c:v>
                </c:pt>
                <c:pt idx="16">
                  <c:v>416.40378548895904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MN_Data2!$AN$25:$AN$41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0.8699585899711174</c:v>
                </c:pt>
                <c:pt idx="15">
                  <c:v>2.475860361475613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MN_Data2!$AO$25:$AO$41</c:f>
              <c:numCache>
                <c:ptCount val="17"/>
                <c:pt idx="0">
                  <c:v>44.9616503570484</c:v>
                </c:pt>
                <c:pt idx="1">
                  <c:v>47.827619191461515</c:v>
                </c:pt>
                <c:pt idx="2">
                  <c:v>69.47938378974101</c:v>
                </c:pt>
                <c:pt idx="3">
                  <c:v>63.99707441945512</c:v>
                </c:pt>
                <c:pt idx="4">
                  <c:v>65.15789930932627</c:v>
                </c:pt>
                <c:pt idx="5">
                  <c:v>73.61963190184049</c:v>
                </c:pt>
                <c:pt idx="6">
                  <c:v>61.99027527556615</c:v>
                </c:pt>
                <c:pt idx="7">
                  <c:v>116.02209944751381</c:v>
                </c:pt>
                <c:pt idx="8">
                  <c:v>132.11668545659526</c:v>
                </c:pt>
                <c:pt idx="9">
                  <c:v>133.28446236379995</c:v>
                </c:pt>
                <c:pt idx="10">
                  <c:v>174.59896799538558</c:v>
                </c:pt>
                <c:pt idx="11">
                  <c:v>150.91294862982997</c:v>
                </c:pt>
                <c:pt idx="12">
                  <c:v>155.21158160601655</c:v>
                </c:pt>
                <c:pt idx="13">
                  <c:v>182.62906448923414</c:v>
                </c:pt>
                <c:pt idx="14">
                  <c:v>184.5517852309358</c:v>
                </c:pt>
                <c:pt idx="15">
                  <c:v>217.6876983535936</c:v>
                </c:pt>
                <c:pt idx="16">
                  <c:v>221.40859065331733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MN_Data2!$AQ$25:$AQ$41</c:f>
              <c:numCache>
                <c:ptCount val="17"/>
                <c:pt idx="0">
                  <c:v>21.22447599811177</c:v>
                </c:pt>
                <c:pt idx="1">
                  <c:v>21.814930022659148</c:v>
                </c:pt>
                <c:pt idx="2">
                  <c:v>24.018377284972193</c:v>
                </c:pt>
                <c:pt idx="3">
                  <c:v>23.922694028267777</c:v>
                </c:pt>
                <c:pt idx="4">
                  <c:v>28.003796804828173</c:v>
                </c:pt>
                <c:pt idx="5">
                  <c:v>31.74923134971243</c:v>
                </c:pt>
                <c:pt idx="6">
                  <c:v>34.992689109781836</c:v>
                </c:pt>
                <c:pt idx="7">
                  <c:v>34.50882926859288</c:v>
                </c:pt>
                <c:pt idx="8">
                  <c:v>36.612670694436886</c:v>
                </c:pt>
                <c:pt idx="9">
                  <c:v>40.85874481130841</c:v>
                </c:pt>
                <c:pt idx="10">
                  <c:v>50.09167993782882</c:v>
                </c:pt>
                <c:pt idx="11">
                  <c:v>46.561256304166335</c:v>
                </c:pt>
                <c:pt idx="12">
                  <c:v>48.160384067120546</c:v>
                </c:pt>
                <c:pt idx="13">
                  <c:v>53.53158955471313</c:v>
                </c:pt>
                <c:pt idx="14">
                  <c:v>53.99206352931038</c:v>
                </c:pt>
                <c:pt idx="15">
                  <c:v>63.388478065068824</c:v>
                </c:pt>
                <c:pt idx="16">
                  <c:v>60.83122465714643</c:v>
                </c:pt>
              </c:numCache>
            </c:numRef>
          </c:yVal>
          <c:smooth val="0"/>
        </c:ser>
        <c:axId val="3813434"/>
        <c:axId val="34320907"/>
      </c:scatterChart>
      <c:val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crossBetween val="midCat"/>
        <c:dispUnits/>
        <c:majorUnit val="1"/>
      </c:valAx>
      <c:valAx>
        <c:axId val="3432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MN_Data2!$K$69:$K$85</c:f>
              <c:numCache>
                <c:ptCount val="17"/>
                <c:pt idx="0">
                  <c:v>174</c:v>
                </c:pt>
                <c:pt idx="1">
                  <c:v>191</c:v>
                </c:pt>
                <c:pt idx="2">
                  <c:v>201</c:v>
                </c:pt>
                <c:pt idx="3">
                  <c:v>189</c:v>
                </c:pt>
                <c:pt idx="4">
                  <c:v>210</c:v>
                </c:pt>
                <c:pt idx="5">
                  <c:v>243</c:v>
                </c:pt>
                <c:pt idx="6">
                  <c:v>277</c:v>
                </c:pt>
                <c:pt idx="7">
                  <c:v>243</c:v>
                </c:pt>
                <c:pt idx="8">
                  <c:v>293</c:v>
                </c:pt>
                <c:pt idx="9">
                  <c:v>358</c:v>
                </c:pt>
                <c:pt idx="10">
                  <c:v>329</c:v>
                </c:pt>
                <c:pt idx="11">
                  <c:v>394</c:v>
                </c:pt>
                <c:pt idx="12">
                  <c:v>329</c:v>
                </c:pt>
                <c:pt idx="13">
                  <c:v>324</c:v>
                </c:pt>
                <c:pt idx="14">
                  <c:v>431</c:v>
                </c:pt>
                <c:pt idx="15">
                  <c:v>419</c:v>
                </c:pt>
                <c:pt idx="16">
                  <c:v>467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MN_Data2!$L$69:$L$85</c:f>
              <c:numCache>
                <c:ptCount val="17"/>
                <c:pt idx="0">
                  <c:v>76</c:v>
                </c:pt>
                <c:pt idx="1">
                  <c:v>73</c:v>
                </c:pt>
                <c:pt idx="2">
                  <c:v>97</c:v>
                </c:pt>
                <c:pt idx="3">
                  <c:v>82</c:v>
                </c:pt>
                <c:pt idx="4">
                  <c:v>114</c:v>
                </c:pt>
                <c:pt idx="5">
                  <c:v>130</c:v>
                </c:pt>
                <c:pt idx="6">
                  <c:v>155</c:v>
                </c:pt>
                <c:pt idx="7">
                  <c:v>184</c:v>
                </c:pt>
                <c:pt idx="8">
                  <c:v>201</c:v>
                </c:pt>
                <c:pt idx="9">
                  <c:v>222</c:v>
                </c:pt>
                <c:pt idx="10">
                  <c:v>318</c:v>
                </c:pt>
                <c:pt idx="11">
                  <c:v>406</c:v>
                </c:pt>
                <c:pt idx="12">
                  <c:v>336</c:v>
                </c:pt>
                <c:pt idx="13">
                  <c:v>377</c:v>
                </c:pt>
                <c:pt idx="14">
                  <c:v>460</c:v>
                </c:pt>
                <c:pt idx="15">
                  <c:v>506</c:v>
                </c:pt>
                <c:pt idx="16">
                  <c:v>550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MN_Data2!$M$69:$M$85</c:f>
              <c:numCache>
                <c:ptCount val="17"/>
                <c:pt idx="0">
                  <c:v>44</c:v>
                </c:pt>
                <c:pt idx="1">
                  <c:v>64</c:v>
                </c:pt>
                <c:pt idx="2">
                  <c:v>45</c:v>
                </c:pt>
                <c:pt idx="3">
                  <c:v>49</c:v>
                </c:pt>
                <c:pt idx="4">
                  <c:v>53</c:v>
                </c:pt>
                <c:pt idx="5">
                  <c:v>48</c:v>
                </c:pt>
                <c:pt idx="6">
                  <c:v>66</c:v>
                </c:pt>
                <c:pt idx="7">
                  <c:v>60</c:v>
                </c:pt>
                <c:pt idx="8">
                  <c:v>74</c:v>
                </c:pt>
                <c:pt idx="9">
                  <c:v>86</c:v>
                </c:pt>
                <c:pt idx="10">
                  <c:v>82</c:v>
                </c:pt>
                <c:pt idx="11">
                  <c:v>101</c:v>
                </c:pt>
                <c:pt idx="12">
                  <c:v>118</c:v>
                </c:pt>
                <c:pt idx="13">
                  <c:v>133</c:v>
                </c:pt>
                <c:pt idx="14">
                  <c:v>149</c:v>
                </c:pt>
                <c:pt idx="15">
                  <c:v>124</c:v>
                </c:pt>
                <c:pt idx="16">
                  <c:v>174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MN_Data2!$N$69:$N$85</c:f>
              <c:numCache>
                <c:ptCount val="17"/>
                <c:pt idx="0">
                  <c:v>294</c:v>
                </c:pt>
                <c:pt idx="1">
                  <c:v>328</c:v>
                </c:pt>
                <c:pt idx="2">
                  <c:v>343</c:v>
                </c:pt>
                <c:pt idx="3">
                  <c:v>320</c:v>
                </c:pt>
                <c:pt idx="4">
                  <c:v>377</c:v>
                </c:pt>
                <c:pt idx="5">
                  <c:v>421</c:v>
                </c:pt>
                <c:pt idx="6">
                  <c:v>498</c:v>
                </c:pt>
                <c:pt idx="7">
                  <c:v>487</c:v>
                </c:pt>
                <c:pt idx="8">
                  <c:v>568</c:v>
                </c:pt>
                <c:pt idx="9">
                  <c:v>666</c:v>
                </c:pt>
                <c:pt idx="10">
                  <c:v>729</c:v>
                </c:pt>
                <c:pt idx="11">
                  <c:v>901</c:v>
                </c:pt>
                <c:pt idx="12">
                  <c:v>783</c:v>
                </c:pt>
                <c:pt idx="13">
                  <c:v>834</c:v>
                </c:pt>
                <c:pt idx="14">
                  <c:v>1040</c:v>
                </c:pt>
                <c:pt idx="15">
                  <c:v>1049</c:v>
                </c:pt>
                <c:pt idx="16">
                  <c:v>1191</c:v>
                </c:pt>
              </c:numCache>
            </c:numRef>
          </c:yVal>
          <c:smooth val="0"/>
        </c:ser>
        <c:axId val="40452708"/>
        <c:axId val="28530053"/>
      </c:scatterChart>
      <c:val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 val="autoZero"/>
        <c:crossBetween val="midCat"/>
        <c:dispUnits/>
        <c:majorUnit val="1"/>
      </c:valAx>
      <c:valAx>
        <c:axId val="2853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MN_Data2!$B$69:$B$85</c:f>
              <c:numCache>
                <c:ptCount val="17"/>
                <c:pt idx="0">
                  <c:v>174</c:v>
                </c:pt>
                <c:pt idx="1">
                  <c:v>191</c:v>
                </c:pt>
                <c:pt idx="2">
                  <c:v>201</c:v>
                </c:pt>
                <c:pt idx="3">
                  <c:v>189</c:v>
                </c:pt>
                <c:pt idx="4">
                  <c:v>210</c:v>
                </c:pt>
                <c:pt idx="5">
                  <c:v>243</c:v>
                </c:pt>
                <c:pt idx="6">
                  <c:v>277</c:v>
                </c:pt>
                <c:pt idx="7">
                  <c:v>243</c:v>
                </c:pt>
                <c:pt idx="8">
                  <c:v>293</c:v>
                </c:pt>
                <c:pt idx="9">
                  <c:v>358</c:v>
                </c:pt>
                <c:pt idx="10">
                  <c:v>329</c:v>
                </c:pt>
                <c:pt idx="11">
                  <c:v>394</c:v>
                </c:pt>
                <c:pt idx="12">
                  <c:v>329</c:v>
                </c:pt>
                <c:pt idx="13">
                  <c:v>324</c:v>
                </c:pt>
                <c:pt idx="14">
                  <c:v>431</c:v>
                </c:pt>
                <c:pt idx="15">
                  <c:v>419</c:v>
                </c:pt>
                <c:pt idx="16">
                  <c:v>467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MN_Data2!$C$69:$C$85</c:f>
              <c:numCache>
                <c:ptCount val="17"/>
                <c:pt idx="0">
                  <c:v>76</c:v>
                </c:pt>
                <c:pt idx="1">
                  <c:v>73</c:v>
                </c:pt>
                <c:pt idx="2">
                  <c:v>97</c:v>
                </c:pt>
                <c:pt idx="3">
                  <c:v>82</c:v>
                </c:pt>
                <c:pt idx="4">
                  <c:v>114</c:v>
                </c:pt>
                <c:pt idx="5">
                  <c:v>130</c:v>
                </c:pt>
                <c:pt idx="6">
                  <c:v>155</c:v>
                </c:pt>
                <c:pt idx="7">
                  <c:v>184</c:v>
                </c:pt>
                <c:pt idx="8">
                  <c:v>201</c:v>
                </c:pt>
                <c:pt idx="9">
                  <c:v>222</c:v>
                </c:pt>
                <c:pt idx="10">
                  <c:v>318</c:v>
                </c:pt>
                <c:pt idx="11">
                  <c:v>406</c:v>
                </c:pt>
                <c:pt idx="12">
                  <c:v>336</c:v>
                </c:pt>
                <c:pt idx="13">
                  <c:v>377</c:v>
                </c:pt>
                <c:pt idx="14">
                  <c:v>460</c:v>
                </c:pt>
                <c:pt idx="15">
                  <c:v>506</c:v>
                </c:pt>
                <c:pt idx="16">
                  <c:v>550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MN_Data2!$D$69:$D$85</c:f>
              <c:numCache>
                <c:ptCount val="17"/>
                <c:pt idx="0">
                  <c:v>39</c:v>
                </c:pt>
                <c:pt idx="1">
                  <c:v>59</c:v>
                </c:pt>
                <c:pt idx="2">
                  <c:v>40</c:v>
                </c:pt>
                <c:pt idx="3">
                  <c:v>45</c:v>
                </c:pt>
                <c:pt idx="4">
                  <c:v>47</c:v>
                </c:pt>
                <c:pt idx="5">
                  <c:v>40</c:v>
                </c:pt>
                <c:pt idx="6">
                  <c:v>51</c:v>
                </c:pt>
                <c:pt idx="7">
                  <c:v>53</c:v>
                </c:pt>
                <c:pt idx="8">
                  <c:v>53</c:v>
                </c:pt>
                <c:pt idx="9">
                  <c:v>72</c:v>
                </c:pt>
                <c:pt idx="10">
                  <c:v>68</c:v>
                </c:pt>
                <c:pt idx="11">
                  <c:v>82</c:v>
                </c:pt>
                <c:pt idx="12">
                  <c:v>90</c:v>
                </c:pt>
                <c:pt idx="13">
                  <c:v>93</c:v>
                </c:pt>
                <c:pt idx="14">
                  <c:v>94</c:v>
                </c:pt>
                <c:pt idx="15">
                  <c:v>86</c:v>
                </c:pt>
                <c:pt idx="16">
                  <c:v>125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MN_Data2!$F$69:$F$85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15</c:v>
                </c:pt>
                <c:pt idx="7">
                  <c:v>7</c:v>
                </c:pt>
                <c:pt idx="8">
                  <c:v>21</c:v>
                </c:pt>
                <c:pt idx="9">
                  <c:v>14</c:v>
                </c:pt>
                <c:pt idx="10">
                  <c:v>14</c:v>
                </c:pt>
                <c:pt idx="11">
                  <c:v>19</c:v>
                </c:pt>
                <c:pt idx="12">
                  <c:v>28</c:v>
                </c:pt>
                <c:pt idx="13">
                  <c:v>40</c:v>
                </c:pt>
                <c:pt idx="14">
                  <c:v>54</c:v>
                </c:pt>
                <c:pt idx="15">
                  <c:v>37</c:v>
                </c:pt>
                <c:pt idx="16">
                  <c:v>49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MN_Data2!$H$69:$H$85</c:f>
              <c:numCache>
                <c:ptCount val="17"/>
                <c:pt idx="0">
                  <c:v>294</c:v>
                </c:pt>
                <c:pt idx="1">
                  <c:v>328</c:v>
                </c:pt>
                <c:pt idx="2">
                  <c:v>343</c:v>
                </c:pt>
                <c:pt idx="3">
                  <c:v>320</c:v>
                </c:pt>
                <c:pt idx="4">
                  <c:v>377</c:v>
                </c:pt>
                <c:pt idx="5">
                  <c:v>421</c:v>
                </c:pt>
                <c:pt idx="6">
                  <c:v>498</c:v>
                </c:pt>
                <c:pt idx="7">
                  <c:v>487</c:v>
                </c:pt>
                <c:pt idx="8">
                  <c:v>568</c:v>
                </c:pt>
                <c:pt idx="9">
                  <c:v>666</c:v>
                </c:pt>
                <c:pt idx="10">
                  <c:v>729</c:v>
                </c:pt>
                <c:pt idx="11">
                  <c:v>901</c:v>
                </c:pt>
                <c:pt idx="12">
                  <c:v>783</c:v>
                </c:pt>
                <c:pt idx="13">
                  <c:v>834</c:v>
                </c:pt>
                <c:pt idx="14">
                  <c:v>1040</c:v>
                </c:pt>
                <c:pt idx="15">
                  <c:v>1049</c:v>
                </c:pt>
                <c:pt idx="16">
                  <c:v>1191</c:v>
                </c:pt>
              </c:numCache>
            </c:numRef>
          </c:yVal>
          <c:smooth val="0"/>
        </c:ser>
        <c:axId val="55443886"/>
        <c:axId val="29232927"/>
      </c:scatterChart>
      <c:val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crossBetween val="midCat"/>
        <c:dispUnits/>
        <c:majorUnit val="1"/>
      </c:valAx>
      <c:valAx>
        <c:axId val="29232927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crossBetween val="midCat"/>
        <c:dispUnits/>
        <c:majorUnit val="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MN_Data1!$B$5:$B$21</c:f>
              <c:numCache>
                <c:ptCount val="17"/>
                <c:pt idx="0">
                  <c:v>165</c:v>
                </c:pt>
                <c:pt idx="1">
                  <c:v>183</c:v>
                </c:pt>
                <c:pt idx="2">
                  <c:v>253</c:v>
                </c:pt>
                <c:pt idx="3">
                  <c:v>229</c:v>
                </c:pt>
                <c:pt idx="4">
                  <c:v>256</c:v>
                </c:pt>
                <c:pt idx="5">
                  <c:v>252</c:v>
                </c:pt>
                <c:pt idx="6">
                  <c:v>286</c:v>
                </c:pt>
                <c:pt idx="7">
                  <c:v>299</c:v>
                </c:pt>
                <c:pt idx="8">
                  <c:v>298</c:v>
                </c:pt>
                <c:pt idx="9">
                  <c:v>322</c:v>
                </c:pt>
                <c:pt idx="10">
                  <c:v>344</c:v>
                </c:pt>
                <c:pt idx="11">
                  <c:v>366</c:v>
                </c:pt>
                <c:pt idx="12">
                  <c:v>354</c:v>
                </c:pt>
                <c:pt idx="13">
                  <c:v>400</c:v>
                </c:pt>
                <c:pt idx="14">
                  <c:v>343</c:v>
                </c:pt>
                <c:pt idx="15">
                  <c:v>432</c:v>
                </c:pt>
                <c:pt idx="16">
                  <c:v>339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MN_Data1!$C$5:$C$21</c:f>
              <c:numCache>
                <c:ptCount val="17"/>
                <c:pt idx="0">
                  <c:v>54</c:v>
                </c:pt>
                <c:pt idx="1">
                  <c:v>59</c:v>
                </c:pt>
                <c:pt idx="2">
                  <c:v>57</c:v>
                </c:pt>
                <c:pt idx="3">
                  <c:v>58</c:v>
                </c:pt>
                <c:pt idx="4">
                  <c:v>80</c:v>
                </c:pt>
                <c:pt idx="5">
                  <c:v>99</c:v>
                </c:pt>
                <c:pt idx="6">
                  <c:v>124</c:v>
                </c:pt>
                <c:pt idx="7">
                  <c:v>128</c:v>
                </c:pt>
                <c:pt idx="8">
                  <c:v>132</c:v>
                </c:pt>
                <c:pt idx="9">
                  <c:v>166</c:v>
                </c:pt>
                <c:pt idx="10">
                  <c:v>187</c:v>
                </c:pt>
                <c:pt idx="11">
                  <c:v>224</c:v>
                </c:pt>
                <c:pt idx="12">
                  <c:v>232</c:v>
                </c:pt>
                <c:pt idx="13">
                  <c:v>249</c:v>
                </c:pt>
                <c:pt idx="14">
                  <c:v>227</c:v>
                </c:pt>
                <c:pt idx="15">
                  <c:v>278</c:v>
                </c:pt>
                <c:pt idx="16">
                  <c:v>263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MN_Data1!$D$5:$D$21</c:f>
              <c:numCache>
                <c:ptCount val="17"/>
                <c:pt idx="0">
                  <c:v>219</c:v>
                </c:pt>
                <c:pt idx="1">
                  <c:v>242</c:v>
                </c:pt>
                <c:pt idx="2">
                  <c:v>310</c:v>
                </c:pt>
                <c:pt idx="3">
                  <c:v>287</c:v>
                </c:pt>
                <c:pt idx="4">
                  <c:v>336</c:v>
                </c:pt>
                <c:pt idx="5">
                  <c:v>351</c:v>
                </c:pt>
                <c:pt idx="6">
                  <c:v>410</c:v>
                </c:pt>
                <c:pt idx="7">
                  <c:v>427</c:v>
                </c:pt>
                <c:pt idx="8">
                  <c:v>430</c:v>
                </c:pt>
                <c:pt idx="9">
                  <c:v>488</c:v>
                </c:pt>
                <c:pt idx="10">
                  <c:v>531</c:v>
                </c:pt>
                <c:pt idx="11">
                  <c:v>590</c:v>
                </c:pt>
                <c:pt idx="12">
                  <c:v>586</c:v>
                </c:pt>
                <c:pt idx="13">
                  <c:v>649</c:v>
                </c:pt>
                <c:pt idx="14">
                  <c:v>570</c:v>
                </c:pt>
                <c:pt idx="15">
                  <c:v>710</c:v>
                </c:pt>
                <c:pt idx="16">
                  <c:v>602</c:v>
                </c:pt>
              </c:numCache>
            </c:numRef>
          </c:yVal>
          <c:smooth val="1"/>
        </c:ser>
        <c:axId val="30983790"/>
        <c:axId val="10418655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MN_Data1!$C$28:$C$44</c:f>
              <c:numCache>
                <c:ptCount val="17"/>
                <c:pt idx="0">
                  <c:v>24.65753424657534</c:v>
                </c:pt>
                <c:pt idx="1">
                  <c:v>24.380165289256198</c:v>
                </c:pt>
                <c:pt idx="2">
                  <c:v>18.387096774193548</c:v>
                </c:pt>
                <c:pt idx="3">
                  <c:v>20.209059233449477</c:v>
                </c:pt>
                <c:pt idx="4">
                  <c:v>23.809523809523807</c:v>
                </c:pt>
                <c:pt idx="5">
                  <c:v>28.205128205128204</c:v>
                </c:pt>
                <c:pt idx="6">
                  <c:v>30.24390243902439</c:v>
                </c:pt>
                <c:pt idx="7">
                  <c:v>29.97658079625293</c:v>
                </c:pt>
                <c:pt idx="8">
                  <c:v>30.697674418604652</c:v>
                </c:pt>
                <c:pt idx="9">
                  <c:v>34.01639344262295</c:v>
                </c:pt>
                <c:pt idx="10">
                  <c:v>35.2165725047081</c:v>
                </c:pt>
                <c:pt idx="11">
                  <c:v>37.96610169491525</c:v>
                </c:pt>
                <c:pt idx="12">
                  <c:v>39.59044368600683</c:v>
                </c:pt>
                <c:pt idx="13">
                  <c:v>38.366718027734976</c:v>
                </c:pt>
                <c:pt idx="14">
                  <c:v>39.824561403508774</c:v>
                </c:pt>
                <c:pt idx="15">
                  <c:v>39.154929577464785</c:v>
                </c:pt>
                <c:pt idx="16">
                  <c:v>43.68770764119601</c:v>
                </c:pt>
              </c:numCache>
            </c:numRef>
          </c:yVal>
          <c:smooth val="0"/>
        </c:ser>
        <c:axId val="26659032"/>
        <c:axId val="38604697"/>
      </c:scatterChart>
      <c:val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418655"/>
        <c:crossesAt val="0"/>
        <c:crossBetween val="midCat"/>
        <c:dispUnits/>
        <c:majorUnit val="1"/>
      </c:valAx>
      <c:valAx>
        <c:axId val="10418655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983790"/>
        <c:crosses val="autoZero"/>
        <c:crossBetween val="midCat"/>
        <c:dispUnits/>
        <c:majorUnit val="75"/>
      </c:valAx>
      <c:valAx>
        <c:axId val="26659032"/>
        <c:scaling>
          <c:orientation val="minMax"/>
        </c:scaling>
        <c:axPos val="b"/>
        <c:delete val="1"/>
        <c:majorTickMark val="in"/>
        <c:minorTickMark val="none"/>
        <c:tickLblPos val="nextTo"/>
        <c:crossAx val="38604697"/>
        <c:crosses val="max"/>
        <c:crossBetween val="midCat"/>
        <c:dispUnits/>
      </c:valAx>
      <c:valAx>
        <c:axId val="3860469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659032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MN_Data2!$AK$69:$AK$85</c:f>
              <c:numCache>
                <c:ptCount val="17"/>
                <c:pt idx="0">
                  <c:v>4.400237511670745</c:v>
                </c:pt>
                <c:pt idx="1">
                  <c:v>4.823151937366701</c:v>
                </c:pt>
                <c:pt idx="2">
                  <c:v>5.056753886027309</c:v>
                </c:pt>
                <c:pt idx="3">
                  <c:v>4.743618703410887</c:v>
                </c:pt>
                <c:pt idx="4">
                  <c:v>5.246944966293375</c:v>
                </c:pt>
                <c:pt idx="5">
                  <c:v>6.001172080769355</c:v>
                </c:pt>
                <c:pt idx="6">
                  <c:v>6.793941472033734</c:v>
                </c:pt>
                <c:pt idx="7">
                  <c:v>5.907460003700064</c:v>
                </c:pt>
                <c:pt idx="8">
                  <c:v>7.072552317576426</c:v>
                </c:pt>
                <c:pt idx="9">
                  <c:v>8.584182899684231</c:v>
                </c:pt>
                <c:pt idx="10">
                  <c:v>7.823455289666405</c:v>
                </c:pt>
                <c:pt idx="11">
                  <c:v>9.30404338612394</c:v>
                </c:pt>
                <c:pt idx="12">
                  <c:v>7.72586652990239</c:v>
                </c:pt>
                <c:pt idx="13">
                  <c:v>7.5588822932715685</c:v>
                </c:pt>
                <c:pt idx="14">
                  <c:v>10.004772578287925</c:v>
                </c:pt>
                <c:pt idx="15">
                  <c:v>9.682879905713246</c:v>
                </c:pt>
                <c:pt idx="16">
                  <c:v>10.718416189903712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MN_Data2!$AL$69:$AL$85</c:f>
              <c:numCache>
                <c:ptCount val="17"/>
                <c:pt idx="0">
                  <c:v>116.22039056168092</c:v>
                </c:pt>
                <c:pt idx="1">
                  <c:v>105.83698205120771</c:v>
                </c:pt>
                <c:pt idx="2">
                  <c:v>132.53901019320637</c:v>
                </c:pt>
                <c:pt idx="3">
                  <c:v>106.35124443925659</c:v>
                </c:pt>
                <c:pt idx="4">
                  <c:v>140.72684179340314</c:v>
                </c:pt>
                <c:pt idx="5">
                  <c:v>151.8478717936738</c:v>
                </c:pt>
                <c:pt idx="6">
                  <c:v>172.23561832586978</c:v>
                </c:pt>
                <c:pt idx="7">
                  <c:v>196.20806585766383</c:v>
                </c:pt>
                <c:pt idx="8">
                  <c:v>207.18232044198894</c:v>
                </c:pt>
                <c:pt idx="9">
                  <c:v>216.39325086995936</c:v>
                </c:pt>
                <c:pt idx="10">
                  <c:v>294.4826181171633</c:v>
                </c:pt>
                <c:pt idx="11">
                  <c:v>356.7631215894412</c:v>
                </c:pt>
                <c:pt idx="12">
                  <c:v>282.33158836726636</c:v>
                </c:pt>
                <c:pt idx="13">
                  <c:v>304.36607892527286</c:v>
                </c:pt>
                <c:pt idx="14">
                  <c:v>355.5005989412265</c:v>
                </c:pt>
                <c:pt idx="15">
                  <c:v>371.9959124559817</c:v>
                </c:pt>
                <c:pt idx="16">
                  <c:v>384.40302210666835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MN_Data2!$AR$69:$AR$86</c:f>
              <c:numCache>
                <c:ptCount val="18"/>
                <c:pt idx="0">
                  <c:v>36.14853762734144</c:v>
                </c:pt>
                <c:pt idx="1">
                  <c:v>49.742350170600716</c:v>
                </c:pt>
                <c:pt idx="2">
                  <c:v>33.032856681445814</c:v>
                </c:pt>
                <c:pt idx="3">
                  <c:v>34.072971788970094</c:v>
                </c:pt>
                <c:pt idx="4">
                  <c:v>34.913671007819346</c:v>
                </c:pt>
                <c:pt idx="5">
                  <c:v>29.74973039306831</c:v>
                </c:pt>
                <c:pt idx="6">
                  <c:v>38.620431378515335</c:v>
                </c:pt>
                <c:pt idx="7">
                  <c:v>33.32185580522265</c:v>
                </c:pt>
                <c:pt idx="8">
                  <c:v>39.43785074372325</c:v>
                </c:pt>
                <c:pt idx="9">
                  <c:v>43.33563448911822</c:v>
                </c:pt>
                <c:pt idx="10">
                  <c:v>39.34363304865176</c:v>
                </c:pt>
                <c:pt idx="11">
                  <c:v>46.43486016670575</c:v>
                </c:pt>
                <c:pt idx="12">
                  <c:v>51.75120825914198</c:v>
                </c:pt>
                <c:pt idx="13">
                  <c:v>55.997406435912445</c:v>
                </c:pt>
                <c:pt idx="14">
                  <c:v>59.507881798975184</c:v>
                </c:pt>
                <c:pt idx="15">
                  <c:v>47.11908588973374</c:v>
                </c:pt>
                <c:pt idx="16">
                  <c:v>63.17119393556538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MN_Data2!$AQ$69:$AQ$85</c:f>
              <c:numCache>
                <c:ptCount val="17"/>
                <c:pt idx="0">
                  <c:v>7.098971494248987</c:v>
                </c:pt>
                <c:pt idx="1">
                  <c:v>7.888971386364057</c:v>
                </c:pt>
                <c:pt idx="2">
                  <c:v>8.19731682462235</c:v>
                </c:pt>
                <c:pt idx="3">
                  <c:v>7.609604462272057</c:v>
                </c:pt>
                <c:pt idx="4">
                  <c:v>8.901712812327338</c:v>
                </c:pt>
                <c:pt idx="5">
                  <c:v>9.799432843276342</c:v>
                </c:pt>
                <c:pt idx="6">
                  <c:v>11.479815004394833</c:v>
                </c:pt>
                <c:pt idx="7">
                  <c:v>11.100264104230341</c:v>
                </c:pt>
                <c:pt idx="8">
                  <c:v>12.829115949685471</c:v>
                </c:pt>
                <c:pt idx="9">
                  <c:v>14.894320768654298</c:v>
                </c:pt>
                <c:pt idx="10">
                  <c:v>16.122222814427023</c:v>
                </c:pt>
                <c:pt idx="11">
                  <c:v>19.732686702753465</c:v>
                </c:pt>
                <c:pt idx="12">
                  <c:v>17.001614393397382</c:v>
                </c:pt>
                <c:pt idx="13">
                  <c:v>17.944270775173134</c:v>
                </c:pt>
                <c:pt idx="14">
                  <c:v>22.1855970250821</c:v>
                </c:pt>
                <c:pt idx="15">
                  <c:v>22.194430403957675</c:v>
                </c:pt>
                <c:pt idx="16">
                  <c:v>24.93975510039979</c:v>
                </c:pt>
              </c:numCache>
            </c:numRef>
          </c:yVal>
          <c:smooth val="0"/>
        </c:ser>
        <c:axId val="61769752"/>
        <c:axId val="19056857"/>
      </c:scatterChart>
      <c:val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crossBetween val="midCat"/>
        <c:dispUnits/>
        <c:majorUnit val="1"/>
      </c:valAx>
      <c:valAx>
        <c:axId val="1905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MN_Data2!$AK$69:$AK$85</c:f>
              <c:numCache>
                <c:ptCount val="17"/>
                <c:pt idx="0">
                  <c:v>4.400237511670745</c:v>
                </c:pt>
                <c:pt idx="1">
                  <c:v>4.823151937366701</c:v>
                </c:pt>
                <c:pt idx="2">
                  <c:v>5.056753886027309</c:v>
                </c:pt>
                <c:pt idx="3">
                  <c:v>4.743618703410887</c:v>
                </c:pt>
                <c:pt idx="4">
                  <c:v>5.246944966293375</c:v>
                </c:pt>
                <c:pt idx="5">
                  <c:v>6.001172080769355</c:v>
                </c:pt>
                <c:pt idx="6">
                  <c:v>6.793941472033734</c:v>
                </c:pt>
                <c:pt idx="7">
                  <c:v>5.907460003700064</c:v>
                </c:pt>
                <c:pt idx="8">
                  <c:v>7.072552317576426</c:v>
                </c:pt>
                <c:pt idx="9">
                  <c:v>8.584182899684231</c:v>
                </c:pt>
                <c:pt idx="10">
                  <c:v>7.823455289666405</c:v>
                </c:pt>
                <c:pt idx="11">
                  <c:v>9.30404338612394</c:v>
                </c:pt>
                <c:pt idx="12">
                  <c:v>7.72586652990239</c:v>
                </c:pt>
                <c:pt idx="13">
                  <c:v>7.5588822932715685</c:v>
                </c:pt>
                <c:pt idx="14">
                  <c:v>10.004772578287925</c:v>
                </c:pt>
                <c:pt idx="15">
                  <c:v>9.682879905713246</c:v>
                </c:pt>
                <c:pt idx="16">
                  <c:v>10.718416189903712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MN_Data2!$AL$69:$AL$85</c:f>
              <c:numCache>
                <c:ptCount val="17"/>
                <c:pt idx="0">
                  <c:v>116.22039056168092</c:v>
                </c:pt>
                <c:pt idx="1">
                  <c:v>105.83698205120771</c:v>
                </c:pt>
                <c:pt idx="2">
                  <c:v>132.53901019320637</c:v>
                </c:pt>
                <c:pt idx="3">
                  <c:v>106.35124443925659</c:v>
                </c:pt>
                <c:pt idx="4">
                  <c:v>140.72684179340314</c:v>
                </c:pt>
                <c:pt idx="5">
                  <c:v>151.8478717936738</c:v>
                </c:pt>
                <c:pt idx="6">
                  <c:v>172.23561832586978</c:v>
                </c:pt>
                <c:pt idx="7">
                  <c:v>196.20806585766383</c:v>
                </c:pt>
                <c:pt idx="8">
                  <c:v>207.18232044198894</c:v>
                </c:pt>
                <c:pt idx="9">
                  <c:v>216.39325086995936</c:v>
                </c:pt>
                <c:pt idx="10">
                  <c:v>294.4826181171633</c:v>
                </c:pt>
                <c:pt idx="11">
                  <c:v>356.7631215894412</c:v>
                </c:pt>
                <c:pt idx="12">
                  <c:v>282.33158836726636</c:v>
                </c:pt>
                <c:pt idx="13">
                  <c:v>304.36607892527286</c:v>
                </c:pt>
                <c:pt idx="14">
                  <c:v>355.5005989412265</c:v>
                </c:pt>
                <c:pt idx="15">
                  <c:v>371.9959124559817</c:v>
                </c:pt>
                <c:pt idx="16">
                  <c:v>384.40302210666835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MN_Data2!$AM$69:$AM$85</c:f>
              <c:numCache>
                <c:ptCount val="17"/>
                <c:pt idx="0">
                  <c:v>102.0301381331101</c:v>
                </c:pt>
                <c:pt idx="1">
                  <c:v>149.62087591611086</c:v>
                </c:pt>
                <c:pt idx="2">
                  <c:v>98.0872976949485</c:v>
                </c:pt>
                <c:pt idx="3">
                  <c:v>106.87566797292483</c:v>
                </c:pt>
                <c:pt idx="4">
                  <c:v>107.92936367602819</c:v>
                </c:pt>
                <c:pt idx="5">
                  <c:v>88.28657823294414</c:v>
                </c:pt>
                <c:pt idx="6">
                  <c:v>108.53835021707671</c:v>
                </c:pt>
                <c:pt idx="7">
                  <c:v>109.4272618408556</c:v>
                </c:pt>
                <c:pt idx="8">
                  <c:v>107.40485551007173</c:v>
                </c:pt>
                <c:pt idx="9">
                  <c:v>141.96703210032337</c:v>
                </c:pt>
                <c:pt idx="10">
                  <c:v>132.05421990911563</c:v>
                </c:pt>
                <c:pt idx="11">
                  <c:v>156.54232369898057</c:v>
                </c:pt>
                <c:pt idx="12">
                  <c:v>169.2524682651622</c:v>
                </c:pt>
                <c:pt idx="13">
                  <c:v>173.81553125876087</c:v>
                </c:pt>
                <c:pt idx="14">
                  <c:v>173.5566182308303</c:v>
                </c:pt>
                <c:pt idx="15">
                  <c:v>157.18672320514693</c:v>
                </c:pt>
                <c:pt idx="16">
                  <c:v>225.3267237494367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0.8699585899711174</c:v>
                </c:pt>
                <c:pt idx="15">
                  <c:v>0.8252867871585376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MN_Data2!$AO$69:$AO$85</c:f>
              <c:numCache>
                <c:ptCount val="17"/>
                <c:pt idx="0">
                  <c:v>13.22401481089659</c:v>
                </c:pt>
                <c:pt idx="1">
                  <c:v>12.586215576700397</c:v>
                </c:pt>
                <c:pt idx="2">
                  <c:v>11.979204101679484</c:v>
                </c:pt>
                <c:pt idx="3">
                  <c:v>9.1424392027793</c:v>
                </c:pt>
                <c:pt idx="4">
                  <c:v>13.031579861865254</c:v>
                </c:pt>
                <c:pt idx="5">
                  <c:v>16.359918200409</c:v>
                </c:pt>
                <c:pt idx="6">
                  <c:v>29.05794153542163</c:v>
                </c:pt>
                <c:pt idx="7">
                  <c:v>12.89134438305709</c:v>
                </c:pt>
                <c:pt idx="8">
                  <c:v>36.99267192784667</c:v>
                </c:pt>
                <c:pt idx="9">
                  <c:v>23.324780913664988</c:v>
                </c:pt>
                <c:pt idx="10">
                  <c:v>21.824870999423197</c:v>
                </c:pt>
                <c:pt idx="11">
                  <c:v>28.38956459373039</c:v>
                </c:pt>
                <c:pt idx="12">
                  <c:v>39.508402590622396</c:v>
                </c:pt>
                <c:pt idx="13">
                  <c:v>52.93596072151715</c:v>
                </c:pt>
                <c:pt idx="14">
                  <c:v>66.43864268313689</c:v>
                </c:pt>
                <c:pt idx="15">
                  <c:v>42.391814942541906</c:v>
                </c:pt>
                <c:pt idx="16">
                  <c:v>52.92205337567098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MN_Data2!$AQ$69:$AQ$85</c:f>
              <c:numCache>
                <c:ptCount val="17"/>
                <c:pt idx="0">
                  <c:v>7.098971494248987</c:v>
                </c:pt>
                <c:pt idx="1">
                  <c:v>7.888971386364057</c:v>
                </c:pt>
                <c:pt idx="2">
                  <c:v>8.19731682462235</c:v>
                </c:pt>
                <c:pt idx="3">
                  <c:v>7.609604462272057</c:v>
                </c:pt>
                <c:pt idx="4">
                  <c:v>8.901712812327338</c:v>
                </c:pt>
                <c:pt idx="5">
                  <c:v>9.799432843276342</c:v>
                </c:pt>
                <c:pt idx="6">
                  <c:v>11.479815004394833</c:v>
                </c:pt>
                <c:pt idx="7">
                  <c:v>11.100264104230341</c:v>
                </c:pt>
                <c:pt idx="8">
                  <c:v>12.829115949685471</c:v>
                </c:pt>
                <c:pt idx="9">
                  <c:v>14.894320768654298</c:v>
                </c:pt>
                <c:pt idx="10">
                  <c:v>16.122222814427023</c:v>
                </c:pt>
                <c:pt idx="11">
                  <c:v>19.732686702753465</c:v>
                </c:pt>
                <c:pt idx="12">
                  <c:v>17.001614393397382</c:v>
                </c:pt>
                <c:pt idx="13">
                  <c:v>17.944270775173134</c:v>
                </c:pt>
                <c:pt idx="14">
                  <c:v>22.1855970250821</c:v>
                </c:pt>
                <c:pt idx="15">
                  <c:v>22.194430403957675</c:v>
                </c:pt>
                <c:pt idx="16">
                  <c:v>24.93975510039979</c:v>
                </c:pt>
              </c:numCache>
            </c:numRef>
          </c:yVal>
          <c:smooth val="0"/>
        </c:ser>
        <c:axId val="37293986"/>
        <c:axId val="101555"/>
      </c:scatterChart>
      <c:val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crossBetween val="midCat"/>
        <c:dispUnits/>
        <c:majorUnit val="1"/>
      </c:valAx>
      <c:valAx>
        <c:axId val="10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MN_Data2!$K$90:$K$106</c:f>
              <c:numCache>
                <c:ptCount val="17"/>
                <c:pt idx="0">
                  <c:v>93</c:v>
                </c:pt>
                <c:pt idx="1">
                  <c:v>58</c:v>
                </c:pt>
                <c:pt idx="2">
                  <c:v>69</c:v>
                </c:pt>
                <c:pt idx="3">
                  <c:v>85</c:v>
                </c:pt>
                <c:pt idx="4">
                  <c:v>41</c:v>
                </c:pt>
                <c:pt idx="5">
                  <c:v>33</c:v>
                </c:pt>
                <c:pt idx="6">
                  <c:v>27</c:v>
                </c:pt>
                <c:pt idx="7">
                  <c:v>28</c:v>
                </c:pt>
                <c:pt idx="8">
                  <c:v>23</c:v>
                </c:pt>
                <c:pt idx="9">
                  <c:v>38</c:v>
                </c:pt>
                <c:pt idx="10">
                  <c:v>34</c:v>
                </c:pt>
                <c:pt idx="11">
                  <c:v>17</c:v>
                </c:pt>
                <c:pt idx="12">
                  <c:v>13</c:v>
                </c:pt>
                <c:pt idx="13">
                  <c:v>32</c:v>
                </c:pt>
                <c:pt idx="14">
                  <c:v>15</c:v>
                </c:pt>
                <c:pt idx="15">
                  <c:v>9</c:v>
                </c:pt>
                <c:pt idx="16">
                  <c:v>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MN_Data2!$L$90:$L$106</c:f>
              <c:numCache>
                <c:ptCount val="17"/>
                <c:pt idx="0">
                  <c:v>41</c:v>
                </c:pt>
                <c:pt idx="1">
                  <c:v>41</c:v>
                </c:pt>
                <c:pt idx="2">
                  <c:v>43</c:v>
                </c:pt>
                <c:pt idx="3">
                  <c:v>15</c:v>
                </c:pt>
                <c:pt idx="4">
                  <c:v>18</c:v>
                </c:pt>
                <c:pt idx="5">
                  <c:v>13</c:v>
                </c:pt>
                <c:pt idx="6">
                  <c:v>15</c:v>
                </c:pt>
                <c:pt idx="7">
                  <c:v>19</c:v>
                </c:pt>
                <c:pt idx="8">
                  <c:v>13</c:v>
                </c:pt>
                <c:pt idx="9">
                  <c:v>17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MN_Data2!$M$90:$M$106</c:f>
              <c:numCach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MN_Data2!$N$90:$N$106</c:f>
              <c:numCache>
                <c:ptCount val="17"/>
                <c:pt idx="0">
                  <c:v>144</c:v>
                </c:pt>
                <c:pt idx="1">
                  <c:v>109</c:v>
                </c:pt>
                <c:pt idx="2">
                  <c:v>122</c:v>
                </c:pt>
                <c:pt idx="3">
                  <c:v>114</c:v>
                </c:pt>
                <c:pt idx="4">
                  <c:v>67</c:v>
                </c:pt>
                <c:pt idx="5">
                  <c:v>49</c:v>
                </c:pt>
                <c:pt idx="6">
                  <c:v>44</c:v>
                </c:pt>
                <c:pt idx="7">
                  <c:v>56</c:v>
                </c:pt>
                <c:pt idx="8">
                  <c:v>42</c:v>
                </c:pt>
                <c:pt idx="9">
                  <c:v>64</c:v>
                </c:pt>
                <c:pt idx="10">
                  <c:v>46</c:v>
                </c:pt>
                <c:pt idx="11">
                  <c:v>29</c:v>
                </c:pt>
                <c:pt idx="12">
                  <c:v>23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20</c:v>
                </c:pt>
              </c:numCache>
            </c:numRef>
          </c:yVal>
          <c:smooth val="0"/>
        </c:ser>
        <c:axId val="913996"/>
        <c:axId val="8225965"/>
      </c:scatterChart>
      <c:val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25965"/>
        <c:crosses val="autoZero"/>
        <c:crossBetween val="midCat"/>
        <c:dispUnits/>
        <c:majorUnit val="1"/>
      </c:valAx>
      <c:valAx>
        <c:axId val="8225965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MINNESOTA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MN_Data2!$B$90:$B$106</c:f>
              <c:numCache>
                <c:ptCount val="17"/>
                <c:pt idx="0">
                  <c:v>93</c:v>
                </c:pt>
                <c:pt idx="1">
                  <c:v>58</c:v>
                </c:pt>
                <c:pt idx="2">
                  <c:v>69</c:v>
                </c:pt>
                <c:pt idx="3">
                  <c:v>85</c:v>
                </c:pt>
                <c:pt idx="4">
                  <c:v>41</c:v>
                </c:pt>
                <c:pt idx="5">
                  <c:v>33</c:v>
                </c:pt>
                <c:pt idx="6">
                  <c:v>27</c:v>
                </c:pt>
                <c:pt idx="7">
                  <c:v>28</c:v>
                </c:pt>
                <c:pt idx="8">
                  <c:v>23</c:v>
                </c:pt>
                <c:pt idx="9">
                  <c:v>38</c:v>
                </c:pt>
                <c:pt idx="10">
                  <c:v>34</c:v>
                </c:pt>
                <c:pt idx="11">
                  <c:v>17</c:v>
                </c:pt>
                <c:pt idx="12">
                  <c:v>13</c:v>
                </c:pt>
                <c:pt idx="13">
                  <c:v>32</c:v>
                </c:pt>
                <c:pt idx="14">
                  <c:v>15</c:v>
                </c:pt>
                <c:pt idx="15">
                  <c:v>9</c:v>
                </c:pt>
                <c:pt idx="16">
                  <c:v>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MN_Data2!$C$90:$C$106</c:f>
              <c:numCache>
                <c:ptCount val="17"/>
                <c:pt idx="0">
                  <c:v>41</c:v>
                </c:pt>
                <c:pt idx="1">
                  <c:v>41</c:v>
                </c:pt>
                <c:pt idx="2">
                  <c:v>43</c:v>
                </c:pt>
                <c:pt idx="3">
                  <c:v>15</c:v>
                </c:pt>
                <c:pt idx="4">
                  <c:v>18</c:v>
                </c:pt>
                <c:pt idx="5">
                  <c:v>13</c:v>
                </c:pt>
                <c:pt idx="6">
                  <c:v>15</c:v>
                </c:pt>
                <c:pt idx="7">
                  <c:v>19</c:v>
                </c:pt>
                <c:pt idx="8">
                  <c:v>13</c:v>
                </c:pt>
                <c:pt idx="9">
                  <c:v>17</c:v>
                </c:pt>
                <c:pt idx="10">
                  <c:v>8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MN_Data2!$D$90:$D$106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MN_Data2!$F$90:$F$106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MN_Data2!$H$90:$H$106</c:f>
              <c:numCache>
                <c:ptCount val="17"/>
                <c:pt idx="0">
                  <c:v>144</c:v>
                </c:pt>
                <c:pt idx="1">
                  <c:v>109</c:v>
                </c:pt>
                <c:pt idx="2">
                  <c:v>122</c:v>
                </c:pt>
                <c:pt idx="3">
                  <c:v>114</c:v>
                </c:pt>
                <c:pt idx="4">
                  <c:v>67</c:v>
                </c:pt>
                <c:pt idx="5">
                  <c:v>49</c:v>
                </c:pt>
                <c:pt idx="6">
                  <c:v>44</c:v>
                </c:pt>
                <c:pt idx="7">
                  <c:v>56</c:v>
                </c:pt>
                <c:pt idx="8">
                  <c:v>42</c:v>
                </c:pt>
                <c:pt idx="9">
                  <c:v>64</c:v>
                </c:pt>
                <c:pt idx="10">
                  <c:v>46</c:v>
                </c:pt>
                <c:pt idx="11">
                  <c:v>29</c:v>
                </c:pt>
                <c:pt idx="12">
                  <c:v>23</c:v>
                </c:pt>
                <c:pt idx="13">
                  <c:v>51</c:v>
                </c:pt>
                <c:pt idx="14">
                  <c:v>24</c:v>
                </c:pt>
                <c:pt idx="15">
                  <c:v>16</c:v>
                </c:pt>
                <c:pt idx="16">
                  <c:v>20</c:v>
                </c:pt>
              </c:numCache>
            </c:numRef>
          </c:yVal>
          <c:smooth val="0"/>
        </c:ser>
        <c:axId val="6924822"/>
        <c:axId val="62323399"/>
      </c:scatterChart>
      <c:val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crossBetween val="midCat"/>
        <c:dispUnits/>
        <c:majorUnit val="1"/>
      </c:valAx>
      <c:valAx>
        <c:axId val="6232339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92482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MN_Data2!$AK$90:$AK$106</c:f>
              <c:numCache>
                <c:ptCount val="17"/>
                <c:pt idx="0">
                  <c:v>2.3518510838240188</c:v>
                </c:pt>
                <c:pt idx="1">
                  <c:v>1.4646220542788932</c:v>
                </c:pt>
                <c:pt idx="2">
                  <c:v>1.7359005877407176</c:v>
                </c:pt>
                <c:pt idx="3">
                  <c:v>2.1333734909519864</c:v>
                </c:pt>
                <c:pt idx="4">
                  <c:v>1.0244035410382304</c:v>
                </c:pt>
                <c:pt idx="5">
                  <c:v>0.8149739862773199</c:v>
                </c:pt>
                <c:pt idx="6">
                  <c:v>0.6622253420393892</c:v>
                </c:pt>
                <c:pt idx="7">
                  <c:v>0.6806949798502131</c:v>
                </c:pt>
                <c:pt idx="8">
                  <c:v>0.5551832877278423</c:v>
                </c:pt>
                <c:pt idx="9">
                  <c:v>0.91117025192179</c:v>
                </c:pt>
                <c:pt idx="10">
                  <c:v>0.8085029782633975</c:v>
                </c:pt>
                <c:pt idx="11">
                  <c:v>0.4014434963556015</c:v>
                </c:pt>
                <c:pt idx="12">
                  <c:v>0.3052774008776021</c:v>
                </c:pt>
                <c:pt idx="13">
                  <c:v>0.7465562758786735</c:v>
                </c:pt>
                <c:pt idx="14">
                  <c:v>0.348193941239719</c:v>
                </c:pt>
                <c:pt idx="15">
                  <c:v>0.20798548723489071</c:v>
                </c:pt>
                <c:pt idx="16">
                  <c:v>0.2983713286268699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MN_Data2!$AL$90:$AL$106</c:f>
              <c:numCache>
                <c:ptCount val="17"/>
                <c:pt idx="0">
                  <c:v>62.697842276696285</c:v>
                </c:pt>
                <c:pt idx="1">
                  <c:v>59.442688549308436</c:v>
                </c:pt>
                <c:pt idx="2">
                  <c:v>58.75440658049354</c:v>
                </c:pt>
                <c:pt idx="3">
                  <c:v>19.45449593401035</c:v>
                </c:pt>
                <c:pt idx="4">
                  <c:v>22.220027651589966</c:v>
                </c:pt>
                <c:pt idx="5">
                  <c:v>15.184787179367378</c:v>
                </c:pt>
                <c:pt idx="6">
                  <c:v>16.66796306379385</c:v>
                </c:pt>
                <c:pt idx="7">
                  <c:v>20.26061549617181</c:v>
                </c:pt>
                <c:pt idx="8">
                  <c:v>13.399851570874906</c:v>
                </c:pt>
                <c:pt idx="9">
                  <c:v>16.57065434589779</c:v>
                </c:pt>
                <c:pt idx="10">
                  <c:v>7.408367751375178</c:v>
                </c:pt>
                <c:pt idx="11">
                  <c:v>4.39363450233302</c:v>
                </c:pt>
                <c:pt idx="12">
                  <c:v>6.722180675411104</c:v>
                </c:pt>
                <c:pt idx="13">
                  <c:v>9.688044952528578</c:v>
                </c:pt>
                <c:pt idx="14">
                  <c:v>2.318482167007999</c:v>
                </c:pt>
                <c:pt idx="15">
                  <c:v>3.6758489373120726</c:v>
                </c:pt>
                <c:pt idx="16">
                  <c:v>4.193487513890927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MN_Data2!$AR$90:$AR$106</c:f>
              <c:numCache>
                <c:ptCount val="17"/>
                <c:pt idx="0">
                  <c:v>8.21557673348669</c:v>
                </c:pt>
                <c:pt idx="1">
                  <c:v>7.772242214156362</c:v>
                </c:pt>
                <c:pt idx="2">
                  <c:v>7.340634818099069</c:v>
                </c:pt>
                <c:pt idx="3">
                  <c:v>9.735134796848596</c:v>
                </c:pt>
                <c:pt idx="4">
                  <c:v>5.269988076651977</c:v>
                </c:pt>
                <c:pt idx="5">
                  <c:v>1.8593581495667695</c:v>
                </c:pt>
                <c:pt idx="6">
                  <c:v>1.1703161023792528</c:v>
                </c:pt>
                <c:pt idx="7">
                  <c:v>4.998278370783397</c:v>
                </c:pt>
                <c:pt idx="8">
                  <c:v>3.1976635738153987</c:v>
                </c:pt>
                <c:pt idx="9">
                  <c:v>4.5351245395588835</c:v>
                </c:pt>
                <c:pt idx="10">
                  <c:v>1.9192016121293543</c:v>
                </c:pt>
                <c:pt idx="11">
                  <c:v>3.21825763531624</c:v>
                </c:pt>
                <c:pt idx="12">
                  <c:v>0.8771391230363048</c:v>
                </c:pt>
                <c:pt idx="13">
                  <c:v>2.947231917679602</c:v>
                </c:pt>
                <c:pt idx="14">
                  <c:v>2.3962905422406116</c:v>
                </c:pt>
                <c:pt idx="15">
                  <c:v>0.7599852562860281</c:v>
                </c:pt>
                <c:pt idx="16">
                  <c:v>0.3630528387101459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MN_Data2!$AQ$90:$AQ$106</c:f>
              <c:numCache>
                <c:ptCount val="17"/>
                <c:pt idx="0">
                  <c:v>3.4770472624893007</c:v>
                </c:pt>
                <c:pt idx="1">
                  <c:v>2.6216398814441533</c:v>
                </c:pt>
                <c:pt idx="2">
                  <c:v>2.91566371021553</c:v>
                </c:pt>
                <c:pt idx="3">
                  <c:v>2.7109215896844203</c:v>
                </c:pt>
                <c:pt idx="4">
                  <c:v>1.5820020117398719</c:v>
                </c:pt>
                <c:pt idx="5">
                  <c:v>1.1405515660820447</c:v>
                </c:pt>
                <c:pt idx="6">
                  <c:v>1.0142808437617925</c:v>
                </c:pt>
                <c:pt idx="7">
                  <c:v>1.2764164062359322</c:v>
                </c:pt>
                <c:pt idx="8">
                  <c:v>0.948631813180968</c:v>
                </c:pt>
                <c:pt idx="9">
                  <c:v>1.4312860798706832</c:v>
                </c:pt>
                <c:pt idx="10">
                  <c:v>1.0173144711435433</c:v>
                </c:pt>
                <c:pt idx="11">
                  <c:v>0.6351253211763046</c:v>
                </c:pt>
                <c:pt idx="12">
                  <c:v>0.499408851913333</c:v>
                </c:pt>
                <c:pt idx="13">
                  <c:v>1.0973115222228176</c:v>
                </c:pt>
                <c:pt idx="14">
                  <c:v>0.511975315963433</c:v>
                </c:pt>
                <c:pt idx="15">
                  <c:v>0.3385232473434917</c:v>
                </c:pt>
                <c:pt idx="16">
                  <c:v>0.41880361209739364</c:v>
                </c:pt>
              </c:numCache>
            </c:numRef>
          </c:yVal>
          <c:smooth val="0"/>
        </c:ser>
        <c:axId val="24039680"/>
        <c:axId val="15030529"/>
      </c:scatterChart>
      <c:val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030529"/>
        <c:crosses val="autoZero"/>
        <c:crossBetween val="midCat"/>
        <c:dispUnits/>
        <c:majorUnit val="1"/>
      </c:valAx>
      <c:valAx>
        <c:axId val="15030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MN_Data2!$AK$90:$AK$106</c:f>
              <c:numCache>
                <c:ptCount val="17"/>
                <c:pt idx="0">
                  <c:v>2.3518510838240188</c:v>
                </c:pt>
                <c:pt idx="1">
                  <c:v>1.4646220542788932</c:v>
                </c:pt>
                <c:pt idx="2">
                  <c:v>1.7359005877407176</c:v>
                </c:pt>
                <c:pt idx="3">
                  <c:v>2.1333734909519864</c:v>
                </c:pt>
                <c:pt idx="4">
                  <c:v>1.0244035410382304</c:v>
                </c:pt>
                <c:pt idx="5">
                  <c:v>0.8149739862773199</c:v>
                </c:pt>
                <c:pt idx="6">
                  <c:v>0.6622253420393892</c:v>
                </c:pt>
                <c:pt idx="7">
                  <c:v>0.6806949798502131</c:v>
                </c:pt>
                <c:pt idx="8">
                  <c:v>0.5551832877278423</c:v>
                </c:pt>
                <c:pt idx="9">
                  <c:v>0.91117025192179</c:v>
                </c:pt>
                <c:pt idx="10">
                  <c:v>0.8085029782633975</c:v>
                </c:pt>
                <c:pt idx="11">
                  <c:v>0.4014434963556015</c:v>
                </c:pt>
                <c:pt idx="12">
                  <c:v>0.3052774008776021</c:v>
                </c:pt>
                <c:pt idx="13">
                  <c:v>0.7465562758786735</c:v>
                </c:pt>
                <c:pt idx="14">
                  <c:v>0.348193941239719</c:v>
                </c:pt>
                <c:pt idx="15">
                  <c:v>0.20798548723489071</c:v>
                </c:pt>
                <c:pt idx="16">
                  <c:v>0.2983713286268699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MN_Data2!$AL$90:$AL$106</c:f>
              <c:numCache>
                <c:ptCount val="17"/>
                <c:pt idx="0">
                  <c:v>62.697842276696285</c:v>
                </c:pt>
                <c:pt idx="1">
                  <c:v>59.442688549308436</c:v>
                </c:pt>
                <c:pt idx="2">
                  <c:v>58.75440658049354</c:v>
                </c:pt>
                <c:pt idx="3">
                  <c:v>19.45449593401035</c:v>
                </c:pt>
                <c:pt idx="4">
                  <c:v>22.220027651589966</c:v>
                </c:pt>
                <c:pt idx="5">
                  <c:v>15.184787179367378</c:v>
                </c:pt>
                <c:pt idx="6">
                  <c:v>16.66796306379385</c:v>
                </c:pt>
                <c:pt idx="7">
                  <c:v>20.26061549617181</c:v>
                </c:pt>
                <c:pt idx="8">
                  <c:v>13.399851570874906</c:v>
                </c:pt>
                <c:pt idx="9">
                  <c:v>16.57065434589779</c:v>
                </c:pt>
                <c:pt idx="10">
                  <c:v>7.408367751375178</c:v>
                </c:pt>
                <c:pt idx="11">
                  <c:v>4.39363450233302</c:v>
                </c:pt>
                <c:pt idx="12">
                  <c:v>6.722180675411104</c:v>
                </c:pt>
                <c:pt idx="13">
                  <c:v>9.688044952528578</c:v>
                </c:pt>
                <c:pt idx="14">
                  <c:v>2.318482167007999</c:v>
                </c:pt>
                <c:pt idx="15">
                  <c:v>3.6758489373120726</c:v>
                </c:pt>
                <c:pt idx="16">
                  <c:v>4.193487513890927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MN_Data2!$AM$90:$AM$106</c:f>
              <c:numCache>
                <c:ptCount val="17"/>
                <c:pt idx="0">
                  <c:v>13.080786940142318</c:v>
                </c:pt>
                <c:pt idx="1">
                  <c:v>12.67973524712804</c:v>
                </c:pt>
                <c:pt idx="2">
                  <c:v>17.165277096615988</c:v>
                </c:pt>
                <c:pt idx="3">
                  <c:v>23.75014843842774</c:v>
                </c:pt>
                <c:pt idx="4">
                  <c:v>16.074586079408455</c:v>
                </c:pt>
                <c:pt idx="5">
                  <c:v>4.414328911647207</c:v>
                </c:pt>
                <c:pt idx="6">
                  <c:v>2.1282029454328764</c:v>
                </c:pt>
                <c:pt idx="7">
                  <c:v>14.452657224263946</c:v>
                </c:pt>
                <c:pt idx="8">
                  <c:v>10.132533538686012</c:v>
                </c:pt>
                <c:pt idx="9">
                  <c:v>9.858821673633567</c:v>
                </c:pt>
                <c:pt idx="10">
                  <c:v>3.8839476443857537</c:v>
                </c:pt>
                <c:pt idx="11">
                  <c:v>3.818105456072697</c:v>
                </c:pt>
                <c:pt idx="12">
                  <c:v>0</c:v>
                </c:pt>
                <c:pt idx="13">
                  <c:v>9.34492103541725</c:v>
                </c:pt>
                <c:pt idx="14">
                  <c:v>5.539041007366925</c:v>
                </c:pt>
                <c:pt idx="15">
                  <c:v>1.8277525954086853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MN_Data2!$AO$90:$AO$106</c:f>
              <c:numCache>
                <c:ptCount val="17"/>
                <c:pt idx="0">
                  <c:v>13.22401481089659</c:v>
                </c:pt>
                <c:pt idx="1">
                  <c:v>12.586215576700397</c:v>
                </c:pt>
                <c:pt idx="2">
                  <c:v>7.18752246100769</c:v>
                </c:pt>
                <c:pt idx="3">
                  <c:v>6.856829402084476</c:v>
                </c:pt>
                <c:pt idx="4">
                  <c:v>2.1719299769775424</c:v>
                </c:pt>
                <c:pt idx="5">
                  <c:v>2.044989775051125</c:v>
                </c:pt>
                <c:pt idx="6">
                  <c:v>1.9371961023614421</c:v>
                </c:pt>
                <c:pt idx="7">
                  <c:v>3.6832412523020257</c:v>
                </c:pt>
                <c:pt idx="8">
                  <c:v>1.7615558060879368</c:v>
                </c:pt>
                <c:pt idx="9">
                  <c:v>6.664223118189997</c:v>
                </c:pt>
                <c:pt idx="10">
                  <c:v>3.1178387142033146</c:v>
                </c:pt>
                <c:pt idx="11">
                  <c:v>7.470938050981681</c:v>
                </c:pt>
                <c:pt idx="12">
                  <c:v>2.8220287564730286</c:v>
                </c:pt>
                <c:pt idx="13">
                  <c:v>2.6467980360758574</c:v>
                </c:pt>
                <c:pt idx="14">
                  <c:v>3.691035704618716</c:v>
                </c:pt>
                <c:pt idx="15">
                  <c:v>1.1457247281768084</c:v>
                </c:pt>
                <c:pt idx="16">
                  <c:v>1.0800419056259383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MN_Data2!$AQ$90:$AQ$105</c:f>
              <c:numCache>
                <c:ptCount val="16"/>
                <c:pt idx="0">
                  <c:v>3.4770472624893007</c:v>
                </c:pt>
                <c:pt idx="1">
                  <c:v>2.6216398814441533</c:v>
                </c:pt>
                <c:pt idx="2">
                  <c:v>2.91566371021553</c:v>
                </c:pt>
                <c:pt idx="3">
                  <c:v>2.7109215896844203</c:v>
                </c:pt>
                <c:pt idx="4">
                  <c:v>1.5820020117398719</c:v>
                </c:pt>
                <c:pt idx="5">
                  <c:v>1.1405515660820447</c:v>
                </c:pt>
                <c:pt idx="6">
                  <c:v>1.0142808437617925</c:v>
                </c:pt>
                <c:pt idx="7">
                  <c:v>1.2764164062359322</c:v>
                </c:pt>
                <c:pt idx="8">
                  <c:v>0.948631813180968</c:v>
                </c:pt>
                <c:pt idx="9">
                  <c:v>1.4312860798706832</c:v>
                </c:pt>
                <c:pt idx="10">
                  <c:v>1.0173144711435433</c:v>
                </c:pt>
                <c:pt idx="11">
                  <c:v>0.6351253211763046</c:v>
                </c:pt>
                <c:pt idx="12">
                  <c:v>0.499408851913333</c:v>
                </c:pt>
                <c:pt idx="13">
                  <c:v>1.0973115222228176</c:v>
                </c:pt>
                <c:pt idx="14">
                  <c:v>0.511975315963433</c:v>
                </c:pt>
                <c:pt idx="15">
                  <c:v>0.3385232473434917</c:v>
                </c:pt>
              </c:numCache>
            </c:numRef>
          </c:yVal>
          <c:smooth val="0"/>
        </c:ser>
        <c:axId val="1057034"/>
        <c:axId val="9513307"/>
      </c:scatterChart>
      <c:val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513307"/>
        <c:crosses val="autoZero"/>
        <c:crossBetween val="midCat"/>
        <c:dispUnits/>
        <c:majorUnit val="1"/>
      </c:valAx>
      <c:valAx>
        <c:axId val="95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MN_Data2!$K$47:$K$63</c:f>
              <c:numCache>
                <c:ptCount val="17"/>
                <c:pt idx="0">
                  <c:v>267</c:v>
                </c:pt>
                <c:pt idx="1">
                  <c:v>249</c:v>
                </c:pt>
                <c:pt idx="2">
                  <c:v>270</c:v>
                </c:pt>
                <c:pt idx="3">
                  <c:v>274</c:v>
                </c:pt>
                <c:pt idx="4">
                  <c:v>251</c:v>
                </c:pt>
                <c:pt idx="5">
                  <c:v>276</c:v>
                </c:pt>
                <c:pt idx="6">
                  <c:v>304</c:v>
                </c:pt>
                <c:pt idx="7">
                  <c:v>271</c:v>
                </c:pt>
                <c:pt idx="8">
                  <c:v>316</c:v>
                </c:pt>
                <c:pt idx="9">
                  <c:v>396</c:v>
                </c:pt>
                <c:pt idx="10">
                  <c:v>363</c:v>
                </c:pt>
                <c:pt idx="11">
                  <c:v>411</c:v>
                </c:pt>
                <c:pt idx="12">
                  <c:v>342</c:v>
                </c:pt>
                <c:pt idx="13">
                  <c:v>356</c:v>
                </c:pt>
                <c:pt idx="14">
                  <c:v>446</c:v>
                </c:pt>
                <c:pt idx="15">
                  <c:v>428</c:v>
                </c:pt>
                <c:pt idx="16">
                  <c:v>480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MN_Data2!$L$47:$L$63</c:f>
              <c:numCache>
                <c:ptCount val="17"/>
                <c:pt idx="0">
                  <c:v>117</c:v>
                </c:pt>
                <c:pt idx="1">
                  <c:v>114</c:v>
                </c:pt>
                <c:pt idx="2">
                  <c:v>140</c:v>
                </c:pt>
                <c:pt idx="3">
                  <c:v>97</c:v>
                </c:pt>
                <c:pt idx="4">
                  <c:v>132</c:v>
                </c:pt>
                <c:pt idx="5">
                  <c:v>143</c:v>
                </c:pt>
                <c:pt idx="6">
                  <c:v>170</c:v>
                </c:pt>
                <c:pt idx="7">
                  <c:v>203</c:v>
                </c:pt>
                <c:pt idx="8">
                  <c:v>214</c:v>
                </c:pt>
                <c:pt idx="9">
                  <c:v>239</c:v>
                </c:pt>
                <c:pt idx="10">
                  <c:v>326</c:v>
                </c:pt>
                <c:pt idx="11">
                  <c:v>411</c:v>
                </c:pt>
                <c:pt idx="12">
                  <c:v>344</c:v>
                </c:pt>
                <c:pt idx="13">
                  <c:v>389</c:v>
                </c:pt>
                <c:pt idx="14">
                  <c:v>463</c:v>
                </c:pt>
                <c:pt idx="15">
                  <c:v>511</c:v>
                </c:pt>
                <c:pt idx="16">
                  <c:v>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MN_Data2!$M$47:$M$63</c:f>
              <c:numCache>
                <c:ptCount val="17"/>
                <c:pt idx="0">
                  <c:v>54</c:v>
                </c:pt>
                <c:pt idx="1">
                  <c:v>74</c:v>
                </c:pt>
                <c:pt idx="2">
                  <c:v>55</c:v>
                </c:pt>
                <c:pt idx="3">
                  <c:v>63</c:v>
                </c:pt>
                <c:pt idx="4">
                  <c:v>61</c:v>
                </c:pt>
                <c:pt idx="5">
                  <c:v>51</c:v>
                </c:pt>
                <c:pt idx="6">
                  <c:v>68</c:v>
                </c:pt>
                <c:pt idx="7">
                  <c:v>69</c:v>
                </c:pt>
                <c:pt idx="8">
                  <c:v>80</c:v>
                </c:pt>
                <c:pt idx="9">
                  <c:v>95</c:v>
                </c:pt>
                <c:pt idx="10">
                  <c:v>86</c:v>
                </c:pt>
                <c:pt idx="11">
                  <c:v>108</c:v>
                </c:pt>
                <c:pt idx="12">
                  <c:v>120</c:v>
                </c:pt>
                <c:pt idx="13">
                  <c:v>140</c:v>
                </c:pt>
                <c:pt idx="14">
                  <c:v>155</c:v>
                </c:pt>
                <c:pt idx="15">
                  <c:v>126</c:v>
                </c:pt>
                <c:pt idx="16">
                  <c:v>175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MN_Data2!$N$47:$N$63</c:f>
              <c:numCache>
                <c:ptCount val="17"/>
                <c:pt idx="0">
                  <c:v>438</c:v>
                </c:pt>
                <c:pt idx="1">
                  <c:v>437</c:v>
                </c:pt>
                <c:pt idx="2">
                  <c:v>465</c:v>
                </c:pt>
                <c:pt idx="3">
                  <c:v>434</c:v>
                </c:pt>
                <c:pt idx="4">
                  <c:v>444</c:v>
                </c:pt>
                <c:pt idx="5">
                  <c:v>470</c:v>
                </c:pt>
                <c:pt idx="6">
                  <c:v>542</c:v>
                </c:pt>
                <c:pt idx="7">
                  <c:v>543</c:v>
                </c:pt>
                <c:pt idx="8">
                  <c:v>610</c:v>
                </c:pt>
                <c:pt idx="9">
                  <c:v>730</c:v>
                </c:pt>
                <c:pt idx="10">
                  <c:v>775</c:v>
                </c:pt>
                <c:pt idx="11">
                  <c:v>930</c:v>
                </c:pt>
                <c:pt idx="12">
                  <c:v>806</c:v>
                </c:pt>
                <c:pt idx="13">
                  <c:v>885</c:v>
                </c:pt>
                <c:pt idx="14">
                  <c:v>1064</c:v>
                </c:pt>
                <c:pt idx="15">
                  <c:v>1065</c:v>
                </c:pt>
                <c:pt idx="16">
                  <c:v>1211</c:v>
                </c:pt>
              </c:numCache>
            </c:numRef>
          </c:yVal>
          <c:smooth val="0"/>
        </c:ser>
        <c:axId val="18510900"/>
        <c:axId val="32380373"/>
      </c:scatterChart>
      <c:val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380373"/>
        <c:crosses val="autoZero"/>
        <c:crossBetween val="midCat"/>
        <c:dispUnits/>
        <c:majorUnit val="1"/>
      </c:valAx>
      <c:valAx>
        <c:axId val="32380373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510900"/>
        <c:crosses val="autoZero"/>
        <c:crossBetween val="midCat"/>
        <c:dispUnits/>
        <c:majorUnit val="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MN_Data2!$B$47:$B$63</c:f>
              <c:numCache>
                <c:ptCount val="17"/>
                <c:pt idx="0">
                  <c:v>267</c:v>
                </c:pt>
                <c:pt idx="1">
                  <c:v>249</c:v>
                </c:pt>
                <c:pt idx="2">
                  <c:v>270</c:v>
                </c:pt>
                <c:pt idx="3">
                  <c:v>274</c:v>
                </c:pt>
                <c:pt idx="4">
                  <c:v>251</c:v>
                </c:pt>
                <c:pt idx="5">
                  <c:v>276</c:v>
                </c:pt>
                <c:pt idx="6">
                  <c:v>304</c:v>
                </c:pt>
                <c:pt idx="7">
                  <c:v>271</c:v>
                </c:pt>
                <c:pt idx="8">
                  <c:v>316</c:v>
                </c:pt>
                <c:pt idx="9">
                  <c:v>396</c:v>
                </c:pt>
                <c:pt idx="10">
                  <c:v>363</c:v>
                </c:pt>
                <c:pt idx="11">
                  <c:v>411</c:v>
                </c:pt>
                <c:pt idx="12">
                  <c:v>342</c:v>
                </c:pt>
                <c:pt idx="13">
                  <c:v>356</c:v>
                </c:pt>
                <c:pt idx="14">
                  <c:v>446</c:v>
                </c:pt>
                <c:pt idx="15">
                  <c:v>428</c:v>
                </c:pt>
                <c:pt idx="16">
                  <c:v>480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MN_Data2!$C$47:$C$63</c:f>
              <c:numCache>
                <c:ptCount val="17"/>
                <c:pt idx="0">
                  <c:v>117</c:v>
                </c:pt>
                <c:pt idx="1">
                  <c:v>114</c:v>
                </c:pt>
                <c:pt idx="2">
                  <c:v>140</c:v>
                </c:pt>
                <c:pt idx="3">
                  <c:v>97</c:v>
                </c:pt>
                <c:pt idx="4">
                  <c:v>132</c:v>
                </c:pt>
                <c:pt idx="5">
                  <c:v>143</c:v>
                </c:pt>
                <c:pt idx="6">
                  <c:v>170</c:v>
                </c:pt>
                <c:pt idx="7">
                  <c:v>203</c:v>
                </c:pt>
                <c:pt idx="8">
                  <c:v>214</c:v>
                </c:pt>
                <c:pt idx="9">
                  <c:v>239</c:v>
                </c:pt>
                <c:pt idx="10">
                  <c:v>326</c:v>
                </c:pt>
                <c:pt idx="11">
                  <c:v>411</c:v>
                </c:pt>
                <c:pt idx="12">
                  <c:v>344</c:v>
                </c:pt>
                <c:pt idx="13">
                  <c:v>389</c:v>
                </c:pt>
                <c:pt idx="14">
                  <c:v>463</c:v>
                </c:pt>
                <c:pt idx="15">
                  <c:v>511</c:v>
                </c:pt>
                <c:pt idx="16">
                  <c:v>556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MN_Data2!$D$47:$D$63</c:f>
              <c:numCache>
                <c:ptCount val="17"/>
                <c:pt idx="0">
                  <c:v>44</c:v>
                </c:pt>
                <c:pt idx="1">
                  <c:v>64</c:v>
                </c:pt>
                <c:pt idx="2">
                  <c:v>47</c:v>
                </c:pt>
                <c:pt idx="3">
                  <c:v>55</c:v>
                </c:pt>
                <c:pt idx="4">
                  <c:v>54</c:v>
                </c:pt>
                <c:pt idx="5">
                  <c:v>42</c:v>
                </c:pt>
                <c:pt idx="6">
                  <c:v>52</c:v>
                </c:pt>
                <c:pt idx="7">
                  <c:v>60</c:v>
                </c:pt>
                <c:pt idx="8">
                  <c:v>58</c:v>
                </c:pt>
                <c:pt idx="9">
                  <c:v>77</c:v>
                </c:pt>
                <c:pt idx="10">
                  <c:v>70</c:v>
                </c:pt>
                <c:pt idx="11">
                  <c:v>84</c:v>
                </c:pt>
                <c:pt idx="12">
                  <c:v>90</c:v>
                </c:pt>
                <c:pt idx="13">
                  <c:v>98</c:v>
                </c:pt>
                <c:pt idx="14">
                  <c:v>97</c:v>
                </c:pt>
                <c:pt idx="15">
                  <c:v>87</c:v>
                </c:pt>
                <c:pt idx="16">
                  <c:v>125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MN_Data2!$F$47:$F$63</c:f>
              <c:numCache>
                <c:ptCount val="17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16</c:v>
                </c:pt>
                <c:pt idx="7">
                  <c:v>9</c:v>
                </c:pt>
                <c:pt idx="8">
                  <c:v>22</c:v>
                </c:pt>
                <c:pt idx="9">
                  <c:v>18</c:v>
                </c:pt>
                <c:pt idx="10">
                  <c:v>16</c:v>
                </c:pt>
                <c:pt idx="11">
                  <c:v>24</c:v>
                </c:pt>
                <c:pt idx="12">
                  <c:v>30</c:v>
                </c:pt>
                <c:pt idx="13">
                  <c:v>42</c:v>
                </c:pt>
                <c:pt idx="14">
                  <c:v>57</c:v>
                </c:pt>
                <c:pt idx="15">
                  <c:v>38</c:v>
                </c:pt>
                <c:pt idx="16">
                  <c:v>50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MN_Data2!$G$46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MN_Data2!$H$46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MN_Data2!$H$47:$H$63</c:f>
              <c:numCache>
                <c:ptCount val="17"/>
                <c:pt idx="0">
                  <c:v>438</c:v>
                </c:pt>
                <c:pt idx="1">
                  <c:v>437</c:v>
                </c:pt>
                <c:pt idx="2">
                  <c:v>465</c:v>
                </c:pt>
                <c:pt idx="3">
                  <c:v>434</c:v>
                </c:pt>
                <c:pt idx="4">
                  <c:v>444</c:v>
                </c:pt>
                <c:pt idx="5">
                  <c:v>470</c:v>
                </c:pt>
                <c:pt idx="6">
                  <c:v>542</c:v>
                </c:pt>
                <c:pt idx="7">
                  <c:v>543</c:v>
                </c:pt>
                <c:pt idx="8">
                  <c:v>610</c:v>
                </c:pt>
                <c:pt idx="9">
                  <c:v>730</c:v>
                </c:pt>
                <c:pt idx="10">
                  <c:v>775</c:v>
                </c:pt>
                <c:pt idx="11">
                  <c:v>930</c:v>
                </c:pt>
                <c:pt idx="12">
                  <c:v>806</c:v>
                </c:pt>
                <c:pt idx="13">
                  <c:v>885</c:v>
                </c:pt>
                <c:pt idx="14">
                  <c:v>1064</c:v>
                </c:pt>
                <c:pt idx="15">
                  <c:v>1065</c:v>
                </c:pt>
                <c:pt idx="16">
                  <c:v>1211</c:v>
                </c:pt>
              </c:numCache>
            </c:numRef>
          </c:yVal>
          <c:smooth val="0"/>
        </c:ser>
        <c:axId val="22987902"/>
        <c:axId val="5564527"/>
      </c:scatterChart>
      <c:val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64527"/>
        <c:crosses val="autoZero"/>
        <c:crossBetween val="midCat"/>
        <c:dispUnits/>
        <c:majorUnit val="1"/>
      </c:valAx>
      <c:valAx>
        <c:axId val="5564527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crossBetween val="midCat"/>
        <c:dispUnits/>
        <c:majorUnit val="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MINNESOTA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MN_Data2!$AK$47:$AK$63</c:f>
              <c:numCache>
                <c:ptCount val="17"/>
                <c:pt idx="0">
                  <c:v>6.752088595494763</c:v>
                </c:pt>
                <c:pt idx="1">
                  <c:v>6.287773991645594</c:v>
                </c:pt>
                <c:pt idx="2">
                  <c:v>6.7926544737680254</c:v>
                </c:pt>
                <c:pt idx="3">
                  <c:v>6.876992194362875</c:v>
                </c:pt>
                <c:pt idx="4">
                  <c:v>6.271348507331607</c:v>
                </c:pt>
                <c:pt idx="5">
                  <c:v>6.816146067046676</c:v>
                </c:pt>
                <c:pt idx="6">
                  <c:v>7.456166814073122</c:v>
                </c:pt>
                <c:pt idx="7">
                  <c:v>6.588154983550276</c:v>
                </c:pt>
                <c:pt idx="8">
                  <c:v>7.627735605304269</c:v>
                </c:pt>
                <c:pt idx="9">
                  <c:v>9.495353151606022</c:v>
                </c:pt>
                <c:pt idx="10">
                  <c:v>8.631958267929802</c:v>
                </c:pt>
                <c:pt idx="11">
                  <c:v>9.705486882479542</c:v>
                </c:pt>
                <c:pt idx="12">
                  <c:v>8.031143930779994</c:v>
                </c:pt>
                <c:pt idx="13">
                  <c:v>8.30543856915024</c:v>
                </c:pt>
                <c:pt idx="14">
                  <c:v>10.352966519527644</c:v>
                </c:pt>
                <c:pt idx="15">
                  <c:v>9.890865392948136</c:v>
                </c:pt>
                <c:pt idx="16">
                  <c:v>11.016787518530581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MN_Data2!$AL$47:$AL$63</c:f>
              <c:numCache>
                <c:ptCount val="17"/>
                <c:pt idx="0">
                  <c:v>178.9182328383772</c:v>
                </c:pt>
                <c:pt idx="1">
                  <c:v>165.27967060051614</c:v>
                </c:pt>
                <c:pt idx="2">
                  <c:v>191.29341677369987</c:v>
                </c:pt>
                <c:pt idx="3">
                  <c:v>125.80574037326691</c:v>
                </c:pt>
                <c:pt idx="4">
                  <c:v>162.9468694449931</c:v>
                </c:pt>
                <c:pt idx="5">
                  <c:v>167.03265897304115</c:v>
                </c:pt>
                <c:pt idx="6">
                  <c:v>188.90358138966363</c:v>
                </c:pt>
                <c:pt idx="7">
                  <c:v>216.46868135383562</c:v>
                </c:pt>
                <c:pt idx="8">
                  <c:v>220.58217201286388</c:v>
                </c:pt>
                <c:pt idx="9">
                  <c:v>232.96390521585715</c:v>
                </c:pt>
                <c:pt idx="10">
                  <c:v>301.8909858685385</c:v>
                </c:pt>
                <c:pt idx="11">
                  <c:v>361.15675609177424</c:v>
                </c:pt>
                <c:pt idx="12">
                  <c:v>289.05376904267746</c:v>
                </c:pt>
                <c:pt idx="13">
                  <c:v>314.05412387780143</c:v>
                </c:pt>
                <c:pt idx="14">
                  <c:v>357.81908110823446</c:v>
                </c:pt>
                <c:pt idx="15">
                  <c:v>375.67176139329376</c:v>
                </c:pt>
                <c:pt idx="16">
                  <c:v>388.5965096205593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MN_Data2!$AR$47:$AR$63</c:f>
              <c:numCache>
                <c:ptCount val="17"/>
                <c:pt idx="0">
                  <c:v>44.364114360828125</c:v>
                </c:pt>
                <c:pt idx="1">
                  <c:v>57.51459238475708</c:v>
                </c:pt>
                <c:pt idx="2">
                  <c:v>40.37349149954488</c:v>
                </c:pt>
                <c:pt idx="3">
                  <c:v>43.80810658581869</c:v>
                </c:pt>
                <c:pt idx="4">
                  <c:v>40.18365908447132</c:v>
                </c:pt>
                <c:pt idx="5">
                  <c:v>31.60908854263508</c:v>
                </c:pt>
                <c:pt idx="6">
                  <c:v>39.79074748089459</c:v>
                </c:pt>
                <c:pt idx="7">
                  <c:v>38.32013417600604</c:v>
                </c:pt>
                <c:pt idx="8">
                  <c:v>42.63551431753866</c:v>
                </c:pt>
                <c:pt idx="9">
                  <c:v>47.87075902867711</c:v>
                </c:pt>
                <c:pt idx="10">
                  <c:v>41.26283466078112</c:v>
                </c:pt>
                <c:pt idx="11">
                  <c:v>49.65311780202198</c:v>
                </c:pt>
                <c:pt idx="12">
                  <c:v>52.62834738217829</c:v>
                </c:pt>
                <c:pt idx="13">
                  <c:v>58.94463835359205</c:v>
                </c:pt>
                <c:pt idx="14">
                  <c:v>61.9041723412158</c:v>
                </c:pt>
                <c:pt idx="15">
                  <c:v>47.87907114601977</c:v>
                </c:pt>
                <c:pt idx="16">
                  <c:v>63.53424677427552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MN_Data2!$AQ$47:$AQ$63</c:f>
              <c:numCache>
                <c:ptCount val="17"/>
                <c:pt idx="0">
                  <c:v>10.576018756738288</c:v>
                </c:pt>
                <c:pt idx="1">
                  <c:v>10.51061126780821</c:v>
                </c:pt>
                <c:pt idx="2">
                  <c:v>11.11298053483788</c:v>
                </c:pt>
                <c:pt idx="3">
                  <c:v>10.320526051956477</c:v>
                </c:pt>
                <c:pt idx="4">
                  <c:v>10.48371482406721</c:v>
                </c:pt>
                <c:pt idx="5">
                  <c:v>10.93998440935839</c:v>
                </c:pt>
                <c:pt idx="6">
                  <c:v>12.494095848156626</c:v>
                </c:pt>
                <c:pt idx="7">
                  <c:v>12.376680510466272</c:v>
                </c:pt>
                <c:pt idx="8">
                  <c:v>13.77774776286644</c:v>
                </c:pt>
                <c:pt idx="9">
                  <c:v>16.32560684852498</c:v>
                </c:pt>
                <c:pt idx="10">
                  <c:v>17.139537285570565</c:v>
                </c:pt>
                <c:pt idx="11">
                  <c:v>20.367812023929773</c:v>
                </c:pt>
                <c:pt idx="12">
                  <c:v>17.501023245310712</c:v>
                </c:pt>
                <c:pt idx="13">
                  <c:v>19.04158229739595</c:v>
                </c:pt>
                <c:pt idx="14">
                  <c:v>22.69757234104553</c:v>
                </c:pt>
                <c:pt idx="15">
                  <c:v>22.532953651301167</c:v>
                </c:pt>
                <c:pt idx="16">
                  <c:v>25.35855871249718</c:v>
                </c:pt>
              </c:numCache>
            </c:numRef>
          </c:yVal>
          <c:smooth val="0"/>
        </c:ser>
        <c:axId val="50080744"/>
        <c:axId val="48073513"/>
      </c:scatterChart>
      <c:val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073513"/>
        <c:crosses val="autoZero"/>
        <c:crossBetween val="midCat"/>
        <c:dispUnits/>
        <c:majorUnit val="1"/>
      </c:valAx>
      <c:valAx>
        <c:axId val="4807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MN_Data2!$AK$47:$AK$63</c:f>
              <c:numCache>
                <c:ptCount val="17"/>
                <c:pt idx="0">
                  <c:v>6.752088595494763</c:v>
                </c:pt>
                <c:pt idx="1">
                  <c:v>6.287773991645594</c:v>
                </c:pt>
                <c:pt idx="2">
                  <c:v>6.7926544737680254</c:v>
                </c:pt>
                <c:pt idx="3">
                  <c:v>6.876992194362875</c:v>
                </c:pt>
                <c:pt idx="4">
                  <c:v>6.271348507331607</c:v>
                </c:pt>
                <c:pt idx="5">
                  <c:v>6.816146067046676</c:v>
                </c:pt>
                <c:pt idx="6">
                  <c:v>7.456166814073122</c:v>
                </c:pt>
                <c:pt idx="7">
                  <c:v>6.588154983550276</c:v>
                </c:pt>
                <c:pt idx="8">
                  <c:v>7.627735605304269</c:v>
                </c:pt>
                <c:pt idx="9">
                  <c:v>9.495353151606022</c:v>
                </c:pt>
                <c:pt idx="10">
                  <c:v>8.631958267929802</c:v>
                </c:pt>
                <c:pt idx="11">
                  <c:v>9.705486882479542</c:v>
                </c:pt>
                <c:pt idx="12">
                  <c:v>8.031143930779994</c:v>
                </c:pt>
                <c:pt idx="13">
                  <c:v>8.30543856915024</c:v>
                </c:pt>
                <c:pt idx="14">
                  <c:v>10.352966519527644</c:v>
                </c:pt>
                <c:pt idx="15">
                  <c:v>9.890865392948136</c:v>
                </c:pt>
                <c:pt idx="16">
                  <c:v>11.016787518530581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MN_Data2!$AL$47:$AL$63</c:f>
              <c:numCache>
                <c:ptCount val="17"/>
                <c:pt idx="0">
                  <c:v>178.9182328383772</c:v>
                </c:pt>
                <c:pt idx="1">
                  <c:v>165.27967060051614</c:v>
                </c:pt>
                <c:pt idx="2">
                  <c:v>191.29341677369987</c:v>
                </c:pt>
                <c:pt idx="3">
                  <c:v>125.80574037326691</c:v>
                </c:pt>
                <c:pt idx="4">
                  <c:v>162.9468694449931</c:v>
                </c:pt>
                <c:pt idx="5">
                  <c:v>167.03265897304115</c:v>
                </c:pt>
                <c:pt idx="6">
                  <c:v>188.90358138966363</c:v>
                </c:pt>
                <c:pt idx="7">
                  <c:v>216.46868135383562</c:v>
                </c:pt>
                <c:pt idx="8">
                  <c:v>220.58217201286388</c:v>
                </c:pt>
                <c:pt idx="9">
                  <c:v>232.96390521585715</c:v>
                </c:pt>
                <c:pt idx="10">
                  <c:v>301.8909858685385</c:v>
                </c:pt>
                <c:pt idx="11">
                  <c:v>361.15675609177424</c:v>
                </c:pt>
                <c:pt idx="12">
                  <c:v>289.05376904267746</c:v>
                </c:pt>
                <c:pt idx="13">
                  <c:v>314.05412387780143</c:v>
                </c:pt>
                <c:pt idx="14">
                  <c:v>357.81908110823446</c:v>
                </c:pt>
                <c:pt idx="15">
                  <c:v>375.67176139329376</c:v>
                </c:pt>
                <c:pt idx="16">
                  <c:v>388.5965096205593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MN_Data2!$AM$47:$AM$63</c:f>
              <c:numCache>
                <c:ptCount val="17"/>
                <c:pt idx="0">
                  <c:v>115.11092507325242</c:v>
                </c:pt>
                <c:pt idx="1">
                  <c:v>162.3006111632389</c:v>
                </c:pt>
                <c:pt idx="2">
                  <c:v>115.2525747915645</c:v>
                </c:pt>
                <c:pt idx="3">
                  <c:v>130.6258164113526</c:v>
                </c:pt>
                <c:pt idx="4">
                  <c:v>124.00394975543665</c:v>
                </c:pt>
                <c:pt idx="5">
                  <c:v>92.70090714459134</c:v>
                </c:pt>
                <c:pt idx="6">
                  <c:v>110.66655316250957</c:v>
                </c:pt>
                <c:pt idx="7">
                  <c:v>123.87991906511954</c:v>
                </c:pt>
                <c:pt idx="8">
                  <c:v>117.53738904875775</c:v>
                </c:pt>
                <c:pt idx="9">
                  <c:v>151.82585377395694</c:v>
                </c:pt>
                <c:pt idx="10">
                  <c:v>135.9381675535014</c:v>
                </c:pt>
                <c:pt idx="11">
                  <c:v>160.36042915505325</c:v>
                </c:pt>
                <c:pt idx="12">
                  <c:v>169.2524682651622</c:v>
                </c:pt>
                <c:pt idx="13">
                  <c:v>183.16045229417813</c:v>
                </c:pt>
                <c:pt idx="14">
                  <c:v>179.09565923819721</c:v>
                </c:pt>
                <c:pt idx="15">
                  <c:v>159.01447580055566</c:v>
                </c:pt>
                <c:pt idx="16">
                  <c:v>225.3267237494367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0.8699585899711174</c:v>
                </c:pt>
                <c:pt idx="15">
                  <c:v>0.8252867871585376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MN_Data2!$AO$47:$AO$63</c:f>
              <c:numCache>
                <c:ptCount val="17"/>
                <c:pt idx="0">
                  <c:v>26.44802962179318</c:v>
                </c:pt>
                <c:pt idx="1">
                  <c:v>25.172431153400794</c:v>
                </c:pt>
                <c:pt idx="2">
                  <c:v>19.166726562687174</c:v>
                </c:pt>
                <c:pt idx="3">
                  <c:v>15.99926860486378</c:v>
                </c:pt>
                <c:pt idx="4">
                  <c:v>15.203509838842795</c:v>
                </c:pt>
                <c:pt idx="5">
                  <c:v>18.404907975460123</c:v>
                </c:pt>
                <c:pt idx="6">
                  <c:v>30.995137637783074</c:v>
                </c:pt>
                <c:pt idx="7">
                  <c:v>16.574585635359117</c:v>
                </c:pt>
                <c:pt idx="8">
                  <c:v>38.75422773393461</c:v>
                </c:pt>
                <c:pt idx="9">
                  <c:v>29.989004031854986</c:v>
                </c:pt>
                <c:pt idx="10">
                  <c:v>24.942709713626517</c:v>
                </c:pt>
                <c:pt idx="11">
                  <c:v>35.86050264471207</c:v>
                </c:pt>
                <c:pt idx="12">
                  <c:v>42.33043134709543</c:v>
                </c:pt>
                <c:pt idx="13">
                  <c:v>55.582758757593005</c:v>
                </c:pt>
                <c:pt idx="14">
                  <c:v>70.1296783877556</c:v>
                </c:pt>
                <c:pt idx="15">
                  <c:v>43.537539670718715</c:v>
                </c:pt>
                <c:pt idx="16">
                  <c:v>54.00209528129692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MN_Data2!$AQ$24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MN_Data2!$AQ$47:$AQ$63</c:f>
              <c:numCache>
                <c:ptCount val="17"/>
                <c:pt idx="0">
                  <c:v>10.576018756738288</c:v>
                </c:pt>
                <c:pt idx="1">
                  <c:v>10.51061126780821</c:v>
                </c:pt>
                <c:pt idx="2">
                  <c:v>11.11298053483788</c:v>
                </c:pt>
                <c:pt idx="3">
                  <c:v>10.320526051956477</c:v>
                </c:pt>
                <c:pt idx="4">
                  <c:v>10.48371482406721</c:v>
                </c:pt>
                <c:pt idx="5">
                  <c:v>10.93998440935839</c:v>
                </c:pt>
                <c:pt idx="6">
                  <c:v>12.494095848156626</c:v>
                </c:pt>
                <c:pt idx="7">
                  <c:v>12.376680510466272</c:v>
                </c:pt>
                <c:pt idx="8">
                  <c:v>13.77774776286644</c:v>
                </c:pt>
                <c:pt idx="9">
                  <c:v>16.32560684852498</c:v>
                </c:pt>
                <c:pt idx="10">
                  <c:v>17.139537285570565</c:v>
                </c:pt>
                <c:pt idx="11">
                  <c:v>20.367812023929773</c:v>
                </c:pt>
                <c:pt idx="12">
                  <c:v>17.501023245310712</c:v>
                </c:pt>
                <c:pt idx="13">
                  <c:v>19.04158229739595</c:v>
                </c:pt>
                <c:pt idx="14">
                  <c:v>22.69757234104553</c:v>
                </c:pt>
                <c:pt idx="15">
                  <c:v>22.532953651301167</c:v>
                </c:pt>
                <c:pt idx="16">
                  <c:v>25.35855871249718</c:v>
                </c:pt>
              </c:numCache>
            </c:numRef>
          </c:yVal>
          <c:smooth val="0"/>
        </c:ser>
        <c:axId val="30008434"/>
        <c:axId val="1640451"/>
      </c:scatterChart>
      <c:val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 val="autoZero"/>
        <c:crossBetween val="midCat"/>
        <c:dispUnits/>
        <c:majorUnit val="1"/>
      </c:valAx>
      <c:valAx>
        <c:axId val="164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MN_Data3!$L$4:$L$20</c:f>
              <c:numCache>
                <c:ptCount val="17"/>
                <c:pt idx="0">
                  <c:v>4.172639019687775</c:v>
                </c:pt>
                <c:pt idx="1">
                  <c:v>4.62113510229375</c:v>
                </c:pt>
                <c:pt idx="2">
                  <c:v>6.364968821715966</c:v>
                </c:pt>
                <c:pt idx="3">
                  <c:v>5.747559169741234</c:v>
                </c:pt>
                <c:pt idx="4">
                  <c:v>6.39627576843383</c:v>
                </c:pt>
                <c:pt idx="5">
                  <c:v>6.223437713390443</c:v>
                </c:pt>
                <c:pt idx="6">
                  <c:v>7.01468325271353</c:v>
                </c:pt>
                <c:pt idx="7">
                  <c:v>7.2688499634004895</c:v>
                </c:pt>
                <c:pt idx="8">
                  <c:v>7.193244336647697</c:v>
                </c:pt>
                <c:pt idx="9">
                  <c:v>7.7209689768109575</c:v>
                </c:pt>
                <c:pt idx="10">
                  <c:v>8.180147780076727</c:v>
                </c:pt>
                <c:pt idx="11">
                  <c:v>8.64284233330295</c:v>
                </c:pt>
                <c:pt idx="12">
                  <c:v>8.31293845466701</c:v>
                </c:pt>
                <c:pt idx="13">
                  <c:v>9.331953448483418</c:v>
                </c:pt>
                <c:pt idx="14">
                  <c:v>7.9620347896815735</c:v>
                </c:pt>
                <c:pt idx="15">
                  <c:v>9.983303387274756</c:v>
                </c:pt>
                <c:pt idx="16">
                  <c:v>7.780606184962223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MN_Data3!$M$4:$M$20</c:f>
              <c:numCache>
                <c:ptCount val="17"/>
                <c:pt idx="0">
                  <c:v>82.57764592540487</c:v>
                </c:pt>
                <c:pt idx="1">
                  <c:v>85.53947864412677</c:v>
                </c:pt>
                <c:pt idx="2">
                  <c:v>77.88374825786353</c:v>
                </c:pt>
                <c:pt idx="3">
                  <c:v>75.22405094484002</c:v>
                </c:pt>
                <c:pt idx="4">
                  <c:v>98.75567845151097</c:v>
                </c:pt>
                <c:pt idx="5">
                  <c:v>115.63799467364387</c:v>
                </c:pt>
                <c:pt idx="6">
                  <c:v>137.78849466069585</c:v>
                </c:pt>
                <c:pt idx="7">
                  <c:v>136.49256755315747</c:v>
                </c:pt>
                <c:pt idx="8">
                  <c:v>136.0600313350375</c:v>
                </c:pt>
                <c:pt idx="9">
                  <c:v>161.80756596582546</c:v>
                </c:pt>
                <c:pt idx="10">
                  <c:v>173.1705961883948</c:v>
                </c:pt>
                <c:pt idx="11">
                  <c:v>196.8348257045193</c:v>
                </c:pt>
                <c:pt idx="12">
                  <c:v>194.943239586922</c:v>
                </c:pt>
                <c:pt idx="13">
                  <c:v>201.02693276496802</c:v>
                </c:pt>
                <c:pt idx="14">
                  <c:v>175.43181730360524</c:v>
                </c:pt>
                <c:pt idx="15">
                  <c:v>204.37720091455122</c:v>
                </c:pt>
                <c:pt idx="16">
                  <c:v>183.81453602555231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MN_Data3!$N$4:$N$20</c:f>
              <c:numCache>
                <c:ptCount val="17"/>
                <c:pt idx="0">
                  <c:v>5.44813388975614</c:v>
                </c:pt>
                <c:pt idx="1">
                  <c:v>6.006393582590394</c:v>
                </c:pt>
                <c:pt idx="2">
                  <c:v>7.657974124940589</c:v>
                </c:pt>
                <c:pt idx="3">
                  <c:v>7.066523563408999</c:v>
                </c:pt>
                <c:pt idx="4">
                  <c:v>8.228564039656781</c:v>
                </c:pt>
                <c:pt idx="5">
                  <c:v>8.488880171596303</c:v>
                </c:pt>
                <c:pt idx="6">
                  <c:v>9.838846887144827</c:v>
                </c:pt>
                <c:pt idx="7">
                  <c:v>10.149217262416213</c:v>
                </c:pt>
                <c:pt idx="8">
                  <c:v>10.142006966379482</c:v>
                </c:pt>
                <c:pt idx="9">
                  <c:v>11.420408644687685</c:v>
                </c:pt>
                <c:pt idx="10">
                  <c:v>12.31079113873427</c:v>
                </c:pt>
                <c:pt idx="11">
                  <c:v>13.567837693706755</c:v>
                </c:pt>
                <c:pt idx="12">
                  <c:v>13.386847217009246</c:v>
                </c:pt>
                <c:pt idx="13">
                  <c:v>14.715845859564121</c:v>
                </c:pt>
                <c:pt idx="14">
                  <c:v>12.845536480309482</c:v>
                </c:pt>
                <c:pt idx="15">
                  <c:v>15.90769771251788</c:v>
                </c:pt>
                <c:pt idx="16">
                  <c:v>13.377581573248035</c:v>
                </c:pt>
              </c:numCache>
            </c:numRef>
          </c:yVal>
          <c:smooth val="1"/>
        </c:ser>
        <c:axId val="11897954"/>
        <c:axId val="39972723"/>
      </c:scatterChart>
      <c:val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972723"/>
        <c:crossesAt val="0"/>
        <c:crossBetween val="midCat"/>
        <c:dispUnits/>
        <c:majorUnit val="1"/>
      </c:valAx>
      <c:valAx>
        <c:axId val="3997272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89795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MN_Data2!$Q$4:$Q$20</c:f>
              <c:numCache>
                <c:ptCount val="17"/>
                <c:pt idx="0">
                  <c:v>66.74259681093395</c:v>
                </c:pt>
                <c:pt idx="1">
                  <c:v>65.32738095238095</c:v>
                </c:pt>
                <c:pt idx="2">
                  <c:v>66.66666666666666</c:v>
                </c:pt>
                <c:pt idx="3">
                  <c:v>68.33333333333333</c:v>
                </c:pt>
                <c:pt idx="4">
                  <c:v>62.88343558282209</c:v>
                </c:pt>
                <c:pt idx="5">
                  <c:v>61.34133042529989</c:v>
                </c:pt>
                <c:pt idx="6">
                  <c:v>61.55339805825243</c:v>
                </c:pt>
                <c:pt idx="7">
                  <c:v>57.802625182304325</c:v>
                </c:pt>
                <c:pt idx="8">
                  <c:v>56.20797848498431</c:v>
                </c:pt>
                <c:pt idx="9">
                  <c:v>56.746186937817754</c:v>
                </c:pt>
                <c:pt idx="10">
                  <c:v>50.921052631578945</c:v>
                </c:pt>
                <c:pt idx="11">
                  <c:v>51.210732984293195</c:v>
                </c:pt>
                <c:pt idx="12">
                  <c:v>50.62830687830689</c:v>
                </c:pt>
                <c:pt idx="13">
                  <c:v>49.184702045656685</c:v>
                </c:pt>
                <c:pt idx="14">
                  <c:v>48.17802503477051</c:v>
                </c:pt>
                <c:pt idx="15">
                  <c:v>47.30361979807929</c:v>
                </c:pt>
                <c:pt idx="16">
                  <c:v>45.50534499514091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MN_Data2!$R$4:$R$20</c:f>
              <c:numCache>
                <c:ptCount val="17"/>
                <c:pt idx="0">
                  <c:v>22.627182991647686</c:v>
                </c:pt>
                <c:pt idx="1">
                  <c:v>22.544642857142858</c:v>
                </c:pt>
                <c:pt idx="2">
                  <c:v>22.176870748299322</c:v>
                </c:pt>
                <c:pt idx="3">
                  <c:v>20</c:v>
                </c:pt>
                <c:pt idx="4">
                  <c:v>25.0920245398773</c:v>
                </c:pt>
                <c:pt idx="5">
                  <c:v>28.24427480916031</c:v>
                </c:pt>
                <c:pt idx="6">
                  <c:v>28.203883495145632</c:v>
                </c:pt>
                <c:pt idx="7">
                  <c:v>30.092367525522608</c:v>
                </c:pt>
                <c:pt idx="8">
                  <c:v>30.88301210219632</c:v>
                </c:pt>
                <c:pt idx="9">
                  <c:v>31.67774736018772</c:v>
                </c:pt>
                <c:pt idx="10">
                  <c:v>36.74342105263158</c:v>
                </c:pt>
                <c:pt idx="11">
                  <c:v>37.23821989528796</c:v>
                </c:pt>
                <c:pt idx="12">
                  <c:v>36.838624338624335</c:v>
                </c:pt>
                <c:pt idx="13">
                  <c:v>37.563000296471984</c:v>
                </c:pt>
                <c:pt idx="14">
                  <c:v>37.719054242002784</c:v>
                </c:pt>
                <c:pt idx="15">
                  <c:v>39.91627677911844</c:v>
                </c:pt>
                <c:pt idx="16">
                  <c:v>39.625850340136054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MN_Data2!$S$4:$S$20</c:f>
              <c:numCache>
                <c:ptCount val="17"/>
                <c:pt idx="0">
                  <c:v>8.5041761579347</c:v>
                </c:pt>
                <c:pt idx="1">
                  <c:v>9.970238095238097</c:v>
                </c:pt>
                <c:pt idx="2">
                  <c:v>8.503401360544217</c:v>
                </c:pt>
                <c:pt idx="3">
                  <c:v>9.166666666666666</c:v>
                </c:pt>
                <c:pt idx="4">
                  <c:v>9.754601226993866</c:v>
                </c:pt>
                <c:pt idx="5">
                  <c:v>7.960741548527809</c:v>
                </c:pt>
                <c:pt idx="6">
                  <c:v>7.9126213592233015</c:v>
                </c:pt>
                <c:pt idx="7">
                  <c:v>8.55614973262032</c:v>
                </c:pt>
                <c:pt idx="8">
                  <c:v>8.561183325862842</c:v>
                </c:pt>
                <c:pt idx="9">
                  <c:v>7.743449354712554</c:v>
                </c:pt>
                <c:pt idx="10">
                  <c:v>8.125</c:v>
                </c:pt>
                <c:pt idx="11">
                  <c:v>7.460732984293193</c:v>
                </c:pt>
                <c:pt idx="12">
                  <c:v>7.903439153439154</c:v>
                </c:pt>
                <c:pt idx="13">
                  <c:v>7.797213163356063</c:v>
                </c:pt>
                <c:pt idx="14">
                  <c:v>8.289290681502086</c:v>
                </c:pt>
                <c:pt idx="15">
                  <c:v>7.067224821472544</c:v>
                </c:pt>
                <c:pt idx="16">
                  <c:v>8.649173955296405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MN_Data2!$T$4:$T$20</c:f>
              <c:numCache>
                <c:ptCount val="17"/>
                <c:pt idx="0">
                  <c:v>0.07593014426727411</c:v>
                </c:pt>
                <c:pt idx="1">
                  <c:v>0</c:v>
                </c:pt>
                <c:pt idx="2">
                  <c:v>0.13605442176870747</c:v>
                </c:pt>
                <c:pt idx="3">
                  <c:v>0.06944444444444445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0.04861448711716091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0.11858879335902757</c:v>
                </c:pt>
                <c:pt idx="14">
                  <c:v>0.055632823365785816</c:v>
                </c:pt>
                <c:pt idx="15">
                  <c:v>0.09849790691947796</c:v>
                </c:pt>
                <c:pt idx="16">
                  <c:v>0.024295432458697763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MN_Data2!$U$4:$U$20</c:f>
              <c:numCache>
                <c:ptCount val="17"/>
                <c:pt idx="0">
                  <c:v>2.050113895216401</c:v>
                </c:pt>
                <c:pt idx="1">
                  <c:v>2.1577380952380953</c:v>
                </c:pt>
                <c:pt idx="2">
                  <c:v>2.517006802721088</c:v>
                </c:pt>
                <c:pt idx="3">
                  <c:v>2.430555555555556</c:v>
                </c:pt>
                <c:pt idx="4">
                  <c:v>2.2699386503067487</c:v>
                </c:pt>
                <c:pt idx="5">
                  <c:v>2.4536532170119956</c:v>
                </c:pt>
                <c:pt idx="6">
                  <c:v>2.3300970873786406</c:v>
                </c:pt>
                <c:pt idx="7">
                  <c:v>3.500243072435586</c:v>
                </c:pt>
                <c:pt idx="8">
                  <c:v>4.3478260869565215</c:v>
                </c:pt>
                <c:pt idx="9">
                  <c:v>3.832616347281971</c:v>
                </c:pt>
                <c:pt idx="10">
                  <c:v>4.2105263157894735</c:v>
                </c:pt>
                <c:pt idx="11">
                  <c:v>4.090314136125654</c:v>
                </c:pt>
                <c:pt idx="12">
                  <c:v>4.62962962962963</c:v>
                </c:pt>
                <c:pt idx="13">
                  <c:v>5.336495701156241</c:v>
                </c:pt>
                <c:pt idx="14">
                  <c:v>5.757997218358832</c:v>
                </c:pt>
                <c:pt idx="15">
                  <c:v>5.614380694410244</c:v>
                </c:pt>
                <c:pt idx="16">
                  <c:v>6.19533527696793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4764060"/>
        <c:axId val="65767677"/>
      </c:scatterChart>
      <c:val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crossBetween val="midCat"/>
        <c:dispUnits/>
        <c:majorUnit val="1"/>
      </c:valAx>
      <c:valAx>
        <c:axId val="657676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764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MINNESOTA</a:t>
            </a:r>
          </a:p>
        </c:rich>
      </c:tx>
      <c:layout>
        <c:manualLayout>
          <c:xMode val="factor"/>
          <c:yMode val="factor"/>
          <c:x val="-0.00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MN_Data2!$R$4:$R$20</c:f>
              <c:numCache>
                <c:ptCount val="17"/>
                <c:pt idx="0">
                  <c:v>22.627182991647686</c:v>
                </c:pt>
                <c:pt idx="1">
                  <c:v>22.544642857142858</c:v>
                </c:pt>
                <c:pt idx="2">
                  <c:v>22.176870748299322</c:v>
                </c:pt>
                <c:pt idx="3">
                  <c:v>20</c:v>
                </c:pt>
                <c:pt idx="4">
                  <c:v>25.0920245398773</c:v>
                </c:pt>
                <c:pt idx="5">
                  <c:v>28.24427480916031</c:v>
                </c:pt>
                <c:pt idx="6">
                  <c:v>28.203883495145632</c:v>
                </c:pt>
                <c:pt idx="7">
                  <c:v>30.092367525522608</c:v>
                </c:pt>
                <c:pt idx="8">
                  <c:v>30.88301210219632</c:v>
                </c:pt>
                <c:pt idx="9">
                  <c:v>31.67774736018772</c:v>
                </c:pt>
                <c:pt idx="10">
                  <c:v>36.74342105263158</c:v>
                </c:pt>
                <c:pt idx="11">
                  <c:v>37.23821989528796</c:v>
                </c:pt>
                <c:pt idx="12">
                  <c:v>36.838624338624335</c:v>
                </c:pt>
                <c:pt idx="13">
                  <c:v>37.563000296471984</c:v>
                </c:pt>
                <c:pt idx="14">
                  <c:v>37.719054242002784</c:v>
                </c:pt>
                <c:pt idx="15">
                  <c:v>39.91627677911844</c:v>
                </c:pt>
                <c:pt idx="16">
                  <c:v>39.625850340136054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MN_Data2!$S$3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MN_Data2!$S$4:$S$20</c:f>
              <c:numCache>
                <c:ptCount val="17"/>
                <c:pt idx="0">
                  <c:v>8.5041761579347</c:v>
                </c:pt>
                <c:pt idx="1">
                  <c:v>9.970238095238097</c:v>
                </c:pt>
                <c:pt idx="2">
                  <c:v>8.503401360544217</c:v>
                </c:pt>
                <c:pt idx="3">
                  <c:v>9.166666666666666</c:v>
                </c:pt>
                <c:pt idx="4">
                  <c:v>9.754601226993866</c:v>
                </c:pt>
                <c:pt idx="5">
                  <c:v>7.960741548527809</c:v>
                </c:pt>
                <c:pt idx="6">
                  <c:v>7.9126213592233015</c:v>
                </c:pt>
                <c:pt idx="7">
                  <c:v>8.55614973262032</c:v>
                </c:pt>
                <c:pt idx="8">
                  <c:v>8.561183325862842</c:v>
                </c:pt>
                <c:pt idx="9">
                  <c:v>7.743449354712554</c:v>
                </c:pt>
                <c:pt idx="10">
                  <c:v>8.125</c:v>
                </c:pt>
                <c:pt idx="11">
                  <c:v>7.460732984293193</c:v>
                </c:pt>
                <c:pt idx="12">
                  <c:v>7.903439153439154</c:v>
                </c:pt>
                <c:pt idx="13">
                  <c:v>7.797213163356063</c:v>
                </c:pt>
                <c:pt idx="14">
                  <c:v>8.289290681502086</c:v>
                </c:pt>
                <c:pt idx="15">
                  <c:v>7.067224821472544</c:v>
                </c:pt>
                <c:pt idx="16">
                  <c:v>8.649173955296405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MN_Data2!$T$4:$T$20</c:f>
              <c:numCache>
                <c:ptCount val="17"/>
                <c:pt idx="0">
                  <c:v>0.07593014426727411</c:v>
                </c:pt>
                <c:pt idx="1">
                  <c:v>0</c:v>
                </c:pt>
                <c:pt idx="2">
                  <c:v>0.13605442176870747</c:v>
                </c:pt>
                <c:pt idx="3">
                  <c:v>0.06944444444444445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0.04861448711716091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0.11858879335902757</c:v>
                </c:pt>
                <c:pt idx="14">
                  <c:v>0.055632823365785816</c:v>
                </c:pt>
                <c:pt idx="15">
                  <c:v>0.09849790691947796</c:v>
                </c:pt>
                <c:pt idx="16">
                  <c:v>0.024295432458697763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MN_Data2!$U$4:$U$20</c:f>
              <c:numCache>
                <c:ptCount val="17"/>
                <c:pt idx="0">
                  <c:v>2.050113895216401</c:v>
                </c:pt>
                <c:pt idx="1">
                  <c:v>2.1577380952380953</c:v>
                </c:pt>
                <c:pt idx="2">
                  <c:v>2.517006802721088</c:v>
                </c:pt>
                <c:pt idx="3">
                  <c:v>2.430555555555556</c:v>
                </c:pt>
                <c:pt idx="4">
                  <c:v>2.2699386503067487</c:v>
                </c:pt>
                <c:pt idx="5">
                  <c:v>2.4536532170119956</c:v>
                </c:pt>
                <c:pt idx="6">
                  <c:v>2.3300970873786406</c:v>
                </c:pt>
                <c:pt idx="7">
                  <c:v>3.500243072435586</c:v>
                </c:pt>
                <c:pt idx="8">
                  <c:v>4.3478260869565215</c:v>
                </c:pt>
                <c:pt idx="9">
                  <c:v>3.832616347281971</c:v>
                </c:pt>
                <c:pt idx="10">
                  <c:v>4.2105263157894735</c:v>
                </c:pt>
                <c:pt idx="11">
                  <c:v>4.090314136125654</c:v>
                </c:pt>
                <c:pt idx="12">
                  <c:v>4.62962962962963</c:v>
                </c:pt>
                <c:pt idx="13">
                  <c:v>5.336495701156241</c:v>
                </c:pt>
                <c:pt idx="14">
                  <c:v>5.757997218358832</c:v>
                </c:pt>
                <c:pt idx="15">
                  <c:v>5.614380694410244</c:v>
                </c:pt>
                <c:pt idx="16">
                  <c:v>6.19533527696793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5038182"/>
        <c:axId val="25581591"/>
      </c:scatterChart>
      <c:val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5581591"/>
        <c:crosses val="autoZero"/>
        <c:crossBetween val="midCat"/>
        <c:dispUnits/>
        <c:majorUnit val="1"/>
      </c:val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5038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MN_Data2!$D$4:$D$20</c:f>
              <c:numCache>
                <c:ptCount val="17"/>
                <c:pt idx="0">
                  <c:v>112</c:v>
                </c:pt>
                <c:pt idx="1">
                  <c:v>134</c:v>
                </c:pt>
                <c:pt idx="2">
                  <c:v>125</c:v>
                </c:pt>
                <c:pt idx="3">
                  <c:v>132</c:v>
                </c:pt>
                <c:pt idx="4">
                  <c:v>159</c:v>
                </c:pt>
                <c:pt idx="5">
                  <c:v>146</c:v>
                </c:pt>
                <c:pt idx="6">
                  <c:v>163</c:v>
                </c:pt>
                <c:pt idx="7">
                  <c:v>176</c:v>
                </c:pt>
                <c:pt idx="8">
                  <c:v>191</c:v>
                </c:pt>
                <c:pt idx="9">
                  <c:v>198</c:v>
                </c:pt>
                <c:pt idx="10">
                  <c:v>247</c:v>
                </c:pt>
                <c:pt idx="11">
                  <c:v>228</c:v>
                </c:pt>
                <c:pt idx="12">
                  <c:v>239</c:v>
                </c:pt>
                <c:pt idx="13">
                  <c:v>263</c:v>
                </c:pt>
                <c:pt idx="14">
                  <c:v>298</c:v>
                </c:pt>
                <c:pt idx="15">
                  <c:v>287</c:v>
                </c:pt>
                <c:pt idx="16">
                  <c:v>356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MN_Data2!$F$4:$F$20</c:f>
              <c:numCache>
                <c:ptCount val="17"/>
                <c:pt idx="0">
                  <c:v>27</c:v>
                </c:pt>
                <c:pt idx="1">
                  <c:v>29</c:v>
                </c:pt>
                <c:pt idx="2">
                  <c:v>37</c:v>
                </c:pt>
                <c:pt idx="3">
                  <c:v>35</c:v>
                </c:pt>
                <c:pt idx="4">
                  <c:v>37</c:v>
                </c:pt>
                <c:pt idx="5">
                  <c:v>45</c:v>
                </c:pt>
                <c:pt idx="6">
                  <c:v>48</c:v>
                </c:pt>
                <c:pt idx="7">
                  <c:v>72</c:v>
                </c:pt>
                <c:pt idx="8">
                  <c:v>97</c:v>
                </c:pt>
                <c:pt idx="9">
                  <c:v>98</c:v>
                </c:pt>
                <c:pt idx="10">
                  <c:v>128</c:v>
                </c:pt>
                <c:pt idx="11">
                  <c:v>125</c:v>
                </c:pt>
                <c:pt idx="12">
                  <c:v>140</c:v>
                </c:pt>
                <c:pt idx="13">
                  <c:v>180</c:v>
                </c:pt>
                <c:pt idx="14">
                  <c:v>207</c:v>
                </c:pt>
                <c:pt idx="15">
                  <c:v>228</c:v>
                </c:pt>
                <c:pt idx="16">
                  <c:v>255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MN_Data2!$G$3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MN_Data2!$G$4:$G$20</c:f>
              <c:numCache>
                <c:ptCount val="17"/>
              </c:numCache>
            </c:numRef>
          </c:yVal>
          <c:smooth val="0"/>
        </c:ser>
        <c:axId val="28907728"/>
        <c:axId val="58842961"/>
      </c:scatterChart>
      <c:val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842961"/>
        <c:crosses val="autoZero"/>
        <c:crossBetween val="midCat"/>
        <c:dispUnits/>
        <c:majorUnit val="1"/>
      </c:valAx>
      <c:valAx>
        <c:axId val="5884296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07728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MN_Data2!$AM$4:$AM$20</c:f>
              <c:numCache>
                <c:ptCount val="17"/>
                <c:pt idx="0">
                  <c:v>293.0096274591879</c:v>
                </c:pt>
                <c:pt idx="1">
                  <c:v>339.81690462303146</c:v>
                </c:pt>
                <c:pt idx="2">
                  <c:v>306.52280529671407</c:v>
                </c:pt>
                <c:pt idx="3">
                  <c:v>313.5019593872462</c:v>
                </c:pt>
                <c:pt idx="4">
                  <c:v>365.1227409465635</c:v>
                </c:pt>
                <c:pt idx="5">
                  <c:v>322.24601055024607</c:v>
                </c:pt>
                <c:pt idx="6">
                  <c:v>346.89708010555887</c:v>
                </c:pt>
                <c:pt idx="7">
                  <c:v>363.38109592435063</c:v>
                </c:pt>
                <c:pt idx="8">
                  <c:v>387.0627811778057</c:v>
                </c:pt>
                <c:pt idx="9">
                  <c:v>390.4093382758893</c:v>
                </c:pt>
                <c:pt idx="10">
                  <c:v>479.66753408164055</c:v>
                </c:pt>
                <c:pt idx="11">
                  <c:v>435.2640219922875</c:v>
                </c:pt>
                <c:pt idx="12">
                  <c:v>449.4593323930419</c:v>
                </c:pt>
                <c:pt idx="13">
                  <c:v>491.5428464629474</c:v>
                </c:pt>
                <c:pt idx="14">
                  <c:v>550.2114067317812</c:v>
                </c:pt>
                <c:pt idx="15">
                  <c:v>524.5649948822927</c:v>
                </c:pt>
                <c:pt idx="16">
                  <c:v>641.7305092383957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MN_Data2!$AN$4:$AN$20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1.7255659856432912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1.7399171799422348</c:v>
                </c:pt>
                <c:pt idx="15">
                  <c:v>3.3011471486341506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MN_Data2!$AO$4:$AO$20</c:f>
              <c:numCache>
                <c:ptCount val="17"/>
                <c:pt idx="0">
                  <c:v>71.40967997884157</c:v>
                </c:pt>
                <c:pt idx="1">
                  <c:v>73.0000503448623</c:v>
                </c:pt>
                <c:pt idx="2">
                  <c:v>88.64611035242818</c:v>
                </c:pt>
                <c:pt idx="3">
                  <c:v>79.99634302431889</c:v>
                </c:pt>
                <c:pt idx="4">
                  <c:v>80.36140914816906</c:v>
                </c:pt>
                <c:pt idx="5">
                  <c:v>92.02453987730061</c:v>
                </c:pt>
                <c:pt idx="6">
                  <c:v>92.98541291334922</c:v>
                </c:pt>
                <c:pt idx="7">
                  <c:v>132.59668508287294</c:v>
                </c:pt>
                <c:pt idx="8">
                  <c:v>170.87091319052988</c:v>
                </c:pt>
                <c:pt idx="9">
                  <c:v>163.27346639565494</c:v>
                </c:pt>
                <c:pt idx="10">
                  <c:v>199.54167770901213</c:v>
                </c:pt>
                <c:pt idx="11">
                  <c:v>186.77345127454203</c:v>
                </c:pt>
                <c:pt idx="12">
                  <c:v>197.54201295311202</c:v>
                </c:pt>
                <c:pt idx="13">
                  <c:v>238.21182324682715</c:v>
                </c:pt>
                <c:pt idx="14">
                  <c:v>254.6814636186914</c:v>
                </c:pt>
                <c:pt idx="15">
                  <c:v>261.22523802431226</c:v>
                </c:pt>
                <c:pt idx="16">
                  <c:v>275.41068593461426</c:v>
                </c:pt>
              </c:numCache>
            </c:numRef>
          </c:yVal>
          <c:smooth val="0"/>
        </c:ser>
        <c:axId val="59824602"/>
        <c:axId val="1550507"/>
      </c:scatterChart>
      <c:val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0507"/>
        <c:crosses val="autoZero"/>
        <c:crossBetween val="midCat"/>
        <c:dispUnits/>
        <c:majorUnit val="1"/>
      </c:valAx>
      <c:valAx>
        <c:axId val="155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82460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MN_Data2!$R$25:$R$41</c:f>
              <c:numCache>
                <c:ptCount val="17"/>
                <c:pt idx="0">
                  <c:v>20.591581342434583</c:v>
                </c:pt>
                <c:pt idx="1">
                  <c:v>20.83792723263506</c:v>
                </c:pt>
                <c:pt idx="2">
                  <c:v>18.507462686567163</c:v>
                </c:pt>
                <c:pt idx="3">
                  <c:v>18.986083499005964</c:v>
                </c:pt>
                <c:pt idx="4">
                  <c:v>23.355817875210793</c:v>
                </c:pt>
                <c:pt idx="5">
                  <c:v>27.49266862170088</c:v>
                </c:pt>
                <c:pt idx="6">
                  <c:v>27.07509881422925</c:v>
                </c:pt>
                <c:pt idx="7">
                  <c:v>27.476882430647294</c:v>
                </c:pt>
                <c:pt idx="8">
                  <c:v>29.302899444787165</c:v>
                </c:pt>
                <c:pt idx="9">
                  <c:v>31.25342090859332</c:v>
                </c:pt>
                <c:pt idx="10">
                  <c:v>34.92273730684327</c:v>
                </c:pt>
                <c:pt idx="11">
                  <c:v>34.19567262464723</c:v>
                </c:pt>
                <c:pt idx="12">
                  <c:v>34.71596032461677</c:v>
                </c:pt>
                <c:pt idx="13">
                  <c:v>35.28938906752412</c:v>
                </c:pt>
                <c:pt idx="14">
                  <c:v>35.28249703674437</c:v>
                </c:pt>
                <c:pt idx="15">
                  <c:v>37.04939919893191</c:v>
                </c:pt>
                <c:pt idx="16">
                  <c:v>37.005163511187604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MN_Data2!$S$24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MN_Data2!$S$25:$S$41</c:f>
              <c:numCache>
                <c:ptCount val="17"/>
                <c:pt idx="0">
                  <c:v>7.736063708759955</c:v>
                </c:pt>
                <c:pt idx="1">
                  <c:v>7.717750826901875</c:v>
                </c:pt>
                <c:pt idx="2">
                  <c:v>7.761194029850746</c:v>
                </c:pt>
                <c:pt idx="3">
                  <c:v>7.654075546719683</c:v>
                </c:pt>
                <c:pt idx="4">
                  <c:v>8.853288364249579</c:v>
                </c:pt>
                <c:pt idx="5">
                  <c:v>7.624633431085044</c:v>
                </c:pt>
                <c:pt idx="6">
                  <c:v>7.312252964426877</c:v>
                </c:pt>
                <c:pt idx="7">
                  <c:v>7.661822985468956</c:v>
                </c:pt>
                <c:pt idx="8">
                  <c:v>8.204811844540409</c:v>
                </c:pt>
                <c:pt idx="9">
                  <c:v>6.62287903667214</c:v>
                </c:pt>
                <c:pt idx="10">
                  <c:v>7.81456953642384</c:v>
                </c:pt>
                <c:pt idx="11">
                  <c:v>6.773283160865475</c:v>
                </c:pt>
                <c:pt idx="12">
                  <c:v>6.7177637511271415</c:v>
                </c:pt>
                <c:pt idx="13">
                  <c:v>6.631832797427653</c:v>
                </c:pt>
                <c:pt idx="14">
                  <c:v>7.941525088897669</c:v>
                </c:pt>
                <c:pt idx="15">
                  <c:v>6.675567423230974</c:v>
                </c:pt>
                <c:pt idx="16">
                  <c:v>7.951807228915662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MN_Data2!$T$25:$T$41</c:f>
              <c:numCache>
                <c:ptCount val="17"/>
                <c:pt idx="0">
                  <c:v>0.11376564277588168</c:v>
                </c:pt>
                <c:pt idx="1">
                  <c:v>0</c:v>
                </c:pt>
                <c:pt idx="2">
                  <c:v>0.1990049751243781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0.06605019815059446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0.1607717041800643</c:v>
                </c:pt>
                <c:pt idx="14">
                  <c:v>0.03951007506914263</c:v>
                </c:pt>
                <c:pt idx="15">
                  <c:v>0.10013351134846463</c:v>
                </c:pt>
                <c:pt idx="16">
                  <c:v>0.034423407917383825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MN_Data2!$U$24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MN_Data2!$U$25:$U$41</c:f>
              <c:numCache>
                <c:ptCount val="17"/>
                <c:pt idx="0">
                  <c:v>1.9340159271899888</c:v>
                </c:pt>
                <c:pt idx="1">
                  <c:v>2.0948180815876514</c:v>
                </c:pt>
                <c:pt idx="2">
                  <c:v>2.8855721393034823</c:v>
                </c:pt>
                <c:pt idx="3">
                  <c:v>2.783300198807157</c:v>
                </c:pt>
                <c:pt idx="4">
                  <c:v>2.5295109612141653</c:v>
                </c:pt>
                <c:pt idx="5">
                  <c:v>2.6392961876832843</c:v>
                </c:pt>
                <c:pt idx="6">
                  <c:v>2.1080368906455864</c:v>
                </c:pt>
                <c:pt idx="7">
                  <c:v>4.16116248348745</c:v>
                </c:pt>
                <c:pt idx="8">
                  <c:v>4.626773596545342</c:v>
                </c:pt>
                <c:pt idx="9">
                  <c:v>4.378762999452655</c:v>
                </c:pt>
                <c:pt idx="10">
                  <c:v>4.9448123620309055</c:v>
                </c:pt>
                <c:pt idx="11">
                  <c:v>4.750705550329257</c:v>
                </c:pt>
                <c:pt idx="12">
                  <c:v>4.959422903516682</c:v>
                </c:pt>
                <c:pt idx="13">
                  <c:v>5.546623794212219</c:v>
                </c:pt>
                <c:pt idx="14">
                  <c:v>5.926511260371395</c:v>
                </c:pt>
                <c:pt idx="15">
                  <c:v>6.341789052069426</c:v>
                </c:pt>
                <c:pt idx="16">
                  <c:v>7.056798623063683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MN_Data2!$V$24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3954564"/>
        <c:axId val="58482213"/>
      </c:scatterChart>
      <c:valAx>
        <c:axId val="1395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482213"/>
        <c:crosses val="autoZero"/>
        <c:crossBetween val="midCat"/>
        <c:dispUnits/>
        <c:majorUnit val="1"/>
      </c:valAx>
      <c:valAx>
        <c:axId val="584822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954564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MINNESOTA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MN_Data2!$D$25:$D$41</c:f>
              <c:numCache>
                <c:ptCount val="17"/>
                <c:pt idx="0">
                  <c:v>68</c:v>
                </c:pt>
                <c:pt idx="1">
                  <c:v>70</c:v>
                </c:pt>
                <c:pt idx="2">
                  <c:v>78</c:v>
                </c:pt>
                <c:pt idx="3">
                  <c:v>77</c:v>
                </c:pt>
                <c:pt idx="4">
                  <c:v>105</c:v>
                </c:pt>
                <c:pt idx="5">
                  <c:v>104</c:v>
                </c:pt>
                <c:pt idx="6">
                  <c:v>111</c:v>
                </c:pt>
                <c:pt idx="7">
                  <c:v>116</c:v>
                </c:pt>
                <c:pt idx="8">
                  <c:v>133</c:v>
                </c:pt>
                <c:pt idx="9">
                  <c:v>121</c:v>
                </c:pt>
                <c:pt idx="10">
                  <c:v>177</c:v>
                </c:pt>
                <c:pt idx="11">
                  <c:v>144</c:v>
                </c:pt>
                <c:pt idx="12">
                  <c:v>149</c:v>
                </c:pt>
                <c:pt idx="13">
                  <c:v>165</c:v>
                </c:pt>
                <c:pt idx="14">
                  <c:v>201</c:v>
                </c:pt>
                <c:pt idx="15">
                  <c:v>200</c:v>
                </c:pt>
                <c:pt idx="16">
                  <c:v>231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MN_Data2!$F$25:$F$41</c:f>
              <c:numCache>
                <c:ptCount val="17"/>
                <c:pt idx="0">
                  <c:v>17</c:v>
                </c:pt>
                <c:pt idx="1">
                  <c:v>19</c:v>
                </c:pt>
                <c:pt idx="2">
                  <c:v>29</c:v>
                </c:pt>
                <c:pt idx="3">
                  <c:v>28</c:v>
                </c:pt>
                <c:pt idx="4">
                  <c:v>30</c:v>
                </c:pt>
                <c:pt idx="5">
                  <c:v>36</c:v>
                </c:pt>
                <c:pt idx="6">
                  <c:v>32</c:v>
                </c:pt>
                <c:pt idx="7">
                  <c:v>63</c:v>
                </c:pt>
                <c:pt idx="8">
                  <c:v>75</c:v>
                </c:pt>
                <c:pt idx="9">
                  <c:v>80</c:v>
                </c:pt>
                <c:pt idx="10">
                  <c:v>112</c:v>
                </c:pt>
                <c:pt idx="11">
                  <c:v>101</c:v>
                </c:pt>
                <c:pt idx="12">
                  <c:v>110</c:v>
                </c:pt>
                <c:pt idx="13">
                  <c:v>138</c:v>
                </c:pt>
                <c:pt idx="14">
                  <c:v>150</c:v>
                </c:pt>
                <c:pt idx="15">
                  <c:v>190</c:v>
                </c:pt>
                <c:pt idx="16">
                  <c:v>205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MN_Data2!$G$24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MN_Data2!$G$25:$G$41</c:f>
              <c:numCache>
                <c:ptCount val="17"/>
              </c:numCache>
            </c:numRef>
          </c:yVal>
          <c:smooth val="0"/>
        </c:ser>
        <c:axId val="56577870"/>
        <c:axId val="39438783"/>
      </c:scatterChart>
      <c:valAx>
        <c:axId val="5657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438783"/>
        <c:crosses val="autoZero"/>
        <c:crossBetween val="midCat"/>
        <c:dispUnits/>
        <c:majorUnit val="1"/>
      </c:valAx>
      <c:valAx>
        <c:axId val="3943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7787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MN_Data2!$AM$24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MN_Data2!$AM$25:$AM$41</c:f>
              <c:numCache>
                <c:ptCount val="17"/>
                <c:pt idx="0">
                  <c:v>177.89870238593554</c:v>
                </c:pt>
                <c:pt idx="1">
                  <c:v>177.51629345979256</c:v>
                </c:pt>
                <c:pt idx="2">
                  <c:v>191.27023050514958</c:v>
                </c:pt>
                <c:pt idx="3">
                  <c:v>182.8761429758936</c:v>
                </c:pt>
                <c:pt idx="4">
                  <c:v>241.11879119112683</c:v>
                </c:pt>
                <c:pt idx="5">
                  <c:v>229.54510340565474</c:v>
                </c:pt>
                <c:pt idx="6">
                  <c:v>236.23052694304928</c:v>
                </c:pt>
                <c:pt idx="7">
                  <c:v>239.50117685923112</c:v>
                </c:pt>
                <c:pt idx="8">
                  <c:v>269.52539212904793</c:v>
                </c:pt>
                <c:pt idx="9">
                  <c:v>238.58348450193236</c:v>
                </c:pt>
                <c:pt idx="10">
                  <c:v>343.7293665281392</c:v>
                </c:pt>
                <c:pt idx="11">
                  <c:v>274.90359283723416</c:v>
                </c:pt>
                <c:pt idx="12">
                  <c:v>280.20686412787967</c:v>
                </c:pt>
                <c:pt idx="13">
                  <c:v>308.3823941687693</c:v>
                </c:pt>
                <c:pt idx="14">
                  <c:v>371.11574749358397</c:v>
                </c:pt>
                <c:pt idx="15">
                  <c:v>365.5505190817371</c:v>
                </c:pt>
                <c:pt idx="16">
                  <c:v>416.40378548895904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MN_Data2!$AN$24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MN_Data2!$AN$25:$AN$41</c:f>
              <c:numCache>
                <c:ptCount val="17"/>
                <c:pt idx="0">
                  <c:v>2.188854353631309</c:v>
                </c:pt>
                <c:pt idx="1">
                  <c:v>0</c:v>
                </c:pt>
                <c:pt idx="2">
                  <c:v>3.723770690200898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1.2931926339747568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3.688573720756527</c:v>
                </c:pt>
                <c:pt idx="14">
                  <c:v>0.8699585899711174</c:v>
                </c:pt>
                <c:pt idx="15">
                  <c:v>2.475860361475613</c:v>
                </c:pt>
                <c:pt idx="16">
                  <c:v>0.7850649248692868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MN_Data2!$AO$24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MN_Data2!$AO$25:$AO$41</c:f>
              <c:numCache>
                <c:ptCount val="17"/>
                <c:pt idx="0">
                  <c:v>44.9616503570484</c:v>
                </c:pt>
                <c:pt idx="1">
                  <c:v>47.827619191461515</c:v>
                </c:pt>
                <c:pt idx="2">
                  <c:v>69.47938378974101</c:v>
                </c:pt>
                <c:pt idx="3">
                  <c:v>63.99707441945512</c:v>
                </c:pt>
                <c:pt idx="4">
                  <c:v>65.15789930932627</c:v>
                </c:pt>
                <c:pt idx="5">
                  <c:v>73.61963190184049</c:v>
                </c:pt>
                <c:pt idx="6">
                  <c:v>61.99027527556615</c:v>
                </c:pt>
                <c:pt idx="7">
                  <c:v>116.02209944751381</c:v>
                </c:pt>
                <c:pt idx="8">
                  <c:v>132.11668545659526</c:v>
                </c:pt>
                <c:pt idx="9">
                  <c:v>133.28446236379995</c:v>
                </c:pt>
                <c:pt idx="10">
                  <c:v>174.59896799538558</c:v>
                </c:pt>
                <c:pt idx="11">
                  <c:v>150.91294862982997</c:v>
                </c:pt>
                <c:pt idx="12">
                  <c:v>155.21158160601655</c:v>
                </c:pt>
                <c:pt idx="13">
                  <c:v>182.62906448923414</c:v>
                </c:pt>
                <c:pt idx="14">
                  <c:v>184.5517852309358</c:v>
                </c:pt>
                <c:pt idx="15">
                  <c:v>217.6876983535936</c:v>
                </c:pt>
                <c:pt idx="16">
                  <c:v>221.40859065331733</c:v>
                </c:pt>
              </c:numCache>
            </c:numRef>
          </c:yVal>
          <c:smooth val="0"/>
        </c:ser>
        <c:axId val="19404728"/>
        <c:axId val="40424825"/>
      </c:scatterChart>
      <c:valAx>
        <c:axId val="1940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424825"/>
        <c:crosses val="autoZero"/>
        <c:crossBetween val="midCat"/>
        <c:dispUnits/>
        <c:majorUnit val="1"/>
      </c:valAx>
      <c:valAx>
        <c:axId val="40424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404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MN_Data1!$E$5:$E$21</c:f>
              <c:numCache>
                <c:ptCount val="17"/>
                <c:pt idx="0">
                  <c:v>196</c:v>
                </c:pt>
                <c:pt idx="1">
                  <c:v>154</c:v>
                </c:pt>
                <c:pt idx="2">
                  <c:v>198</c:v>
                </c:pt>
                <c:pt idx="3">
                  <c:v>193</c:v>
                </c:pt>
                <c:pt idx="4">
                  <c:v>206</c:v>
                </c:pt>
                <c:pt idx="5">
                  <c:v>212</c:v>
                </c:pt>
                <c:pt idx="6">
                  <c:v>238</c:v>
                </c:pt>
                <c:pt idx="7">
                  <c:v>216</c:v>
                </c:pt>
                <c:pt idx="8">
                  <c:v>209</c:v>
                </c:pt>
                <c:pt idx="9">
                  <c:v>203</c:v>
                </c:pt>
                <c:pt idx="10">
                  <c:v>276</c:v>
                </c:pt>
                <c:pt idx="11">
                  <c:v>231</c:v>
                </c:pt>
                <c:pt idx="12">
                  <c:v>241</c:v>
                </c:pt>
                <c:pt idx="13">
                  <c:v>265</c:v>
                </c:pt>
                <c:pt idx="14">
                  <c:v>217</c:v>
                </c:pt>
                <c:pt idx="15">
                  <c:v>237</c:v>
                </c:pt>
                <c:pt idx="16">
                  <c:v>233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MN_Data1!$F$5:$F$21</c:f>
              <c:numCache>
                <c:ptCount val="17"/>
                <c:pt idx="0">
                  <c:v>66</c:v>
                </c:pt>
                <c:pt idx="1">
                  <c:v>57</c:v>
                </c:pt>
                <c:pt idx="2">
                  <c:v>66</c:v>
                </c:pt>
                <c:pt idx="3">
                  <c:v>82</c:v>
                </c:pt>
                <c:pt idx="4">
                  <c:v>95</c:v>
                </c:pt>
                <c:pt idx="5">
                  <c:v>118</c:v>
                </c:pt>
                <c:pt idx="6">
                  <c:v>116</c:v>
                </c:pt>
                <c:pt idx="7">
                  <c:v>115</c:v>
                </c:pt>
                <c:pt idx="8">
                  <c:v>132</c:v>
                </c:pt>
                <c:pt idx="9">
                  <c:v>132</c:v>
                </c:pt>
                <c:pt idx="10">
                  <c:v>186</c:v>
                </c:pt>
                <c:pt idx="11">
                  <c:v>149</c:v>
                </c:pt>
                <c:pt idx="12">
                  <c:v>159</c:v>
                </c:pt>
                <c:pt idx="13">
                  <c:v>176</c:v>
                </c:pt>
                <c:pt idx="14">
                  <c:v>168</c:v>
                </c:pt>
                <c:pt idx="15">
                  <c:v>185</c:v>
                </c:pt>
                <c:pt idx="16">
                  <c:v>169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MN_Data1!$G$5:$G$21</c:f>
              <c:numCache>
                <c:ptCount val="17"/>
                <c:pt idx="0">
                  <c:v>262</c:v>
                </c:pt>
                <c:pt idx="1">
                  <c:v>211</c:v>
                </c:pt>
                <c:pt idx="2">
                  <c:v>264</c:v>
                </c:pt>
                <c:pt idx="3">
                  <c:v>275</c:v>
                </c:pt>
                <c:pt idx="4">
                  <c:v>301</c:v>
                </c:pt>
                <c:pt idx="5">
                  <c:v>330</c:v>
                </c:pt>
                <c:pt idx="6">
                  <c:v>354</c:v>
                </c:pt>
                <c:pt idx="7">
                  <c:v>331</c:v>
                </c:pt>
                <c:pt idx="8">
                  <c:v>341</c:v>
                </c:pt>
                <c:pt idx="9">
                  <c:v>335</c:v>
                </c:pt>
                <c:pt idx="10">
                  <c:v>462</c:v>
                </c:pt>
                <c:pt idx="11">
                  <c:v>380</c:v>
                </c:pt>
                <c:pt idx="12">
                  <c:v>400</c:v>
                </c:pt>
                <c:pt idx="13">
                  <c:v>441</c:v>
                </c:pt>
                <c:pt idx="14">
                  <c:v>385</c:v>
                </c:pt>
                <c:pt idx="15">
                  <c:v>422</c:v>
                </c:pt>
                <c:pt idx="16">
                  <c:v>402</c:v>
                </c:pt>
              </c:numCache>
            </c:numRef>
          </c:yVal>
          <c:smooth val="1"/>
        </c:ser>
        <c:axId val="24210188"/>
        <c:axId val="16565101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MN_Data1!$F$28:$F$44</c:f>
              <c:numCache>
                <c:ptCount val="17"/>
                <c:pt idx="0">
                  <c:v>25.190839694656486</c:v>
                </c:pt>
                <c:pt idx="1">
                  <c:v>27.014218009478675</c:v>
                </c:pt>
                <c:pt idx="2">
                  <c:v>25</c:v>
                </c:pt>
                <c:pt idx="3">
                  <c:v>29.818181818181817</c:v>
                </c:pt>
                <c:pt idx="4">
                  <c:v>31.561461794019934</c:v>
                </c:pt>
                <c:pt idx="5">
                  <c:v>35.75757575757576</c:v>
                </c:pt>
                <c:pt idx="6">
                  <c:v>32.7683615819209</c:v>
                </c:pt>
                <c:pt idx="7">
                  <c:v>34.74320241691843</c:v>
                </c:pt>
                <c:pt idx="8">
                  <c:v>38.70967741935484</c:v>
                </c:pt>
                <c:pt idx="9">
                  <c:v>39.40298507462687</c:v>
                </c:pt>
                <c:pt idx="10">
                  <c:v>40.25974025974026</c:v>
                </c:pt>
                <c:pt idx="11">
                  <c:v>39.21052631578947</c:v>
                </c:pt>
                <c:pt idx="12">
                  <c:v>39.75</c:v>
                </c:pt>
                <c:pt idx="13">
                  <c:v>39.909297052154194</c:v>
                </c:pt>
                <c:pt idx="14">
                  <c:v>43.63636363636363</c:v>
                </c:pt>
                <c:pt idx="15">
                  <c:v>43.838862559241704</c:v>
                </c:pt>
                <c:pt idx="16">
                  <c:v>42.039800995024876</c:v>
                </c:pt>
              </c:numCache>
            </c:numRef>
          </c:yVal>
          <c:smooth val="0"/>
        </c:ser>
        <c:axId val="14868182"/>
        <c:axId val="66704775"/>
      </c:scatterChart>
      <c:val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565101"/>
        <c:crossesAt val="0"/>
        <c:crossBetween val="midCat"/>
        <c:dispUnits/>
        <c:majorUnit val="1"/>
      </c:valAx>
      <c:valAx>
        <c:axId val="1656510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crossBetween val="midCat"/>
        <c:dispUnits/>
        <c:majorUnit val="50"/>
      </c:valAx>
      <c:valAx>
        <c:axId val="14868182"/>
        <c:scaling>
          <c:orientation val="minMax"/>
        </c:scaling>
        <c:axPos val="b"/>
        <c:delete val="1"/>
        <c:majorTickMark val="in"/>
        <c:minorTickMark val="none"/>
        <c:tickLblPos val="nextTo"/>
        <c:crossAx val="66704775"/>
        <c:crosses val="max"/>
        <c:crossBetween val="midCat"/>
        <c:dispUnits/>
      </c:valAx>
      <c:valAx>
        <c:axId val="6670477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8681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MN_Data3!$L$24:$L$40</c:f>
              <c:numCache>
                <c:ptCount val="17"/>
                <c:pt idx="0">
                  <c:v>4.956589380962448</c:v>
                </c:pt>
                <c:pt idx="1">
                  <c:v>3.888824075154303</c:v>
                </c:pt>
                <c:pt idx="2">
                  <c:v>4.981279947429886</c:v>
                </c:pt>
                <c:pt idx="3">
                  <c:v>4.844012750043922</c:v>
                </c:pt>
                <c:pt idx="4">
                  <c:v>5.147003157411597</c:v>
                </c:pt>
                <c:pt idx="5">
                  <c:v>5.235590457296722</c:v>
                </c:pt>
                <c:pt idx="6">
                  <c:v>5.837393755754616</c:v>
                </c:pt>
                <c:pt idx="7">
                  <c:v>5.251075558844501</c:v>
                </c:pt>
                <c:pt idx="8">
                  <c:v>5.04492639717909</c:v>
                </c:pt>
                <c:pt idx="9">
                  <c:v>4.867567398424298</c:v>
                </c:pt>
                <c:pt idx="10">
                  <c:v>6.563141823549931</c:v>
                </c:pt>
                <c:pt idx="11">
                  <c:v>5.454908685773173</c:v>
                </c:pt>
                <c:pt idx="12">
                  <c:v>5.65937335473093</c:v>
                </c:pt>
                <c:pt idx="13">
                  <c:v>6.182419159620265</c:v>
                </c:pt>
                <c:pt idx="14">
                  <c:v>5.037205683267935</c:v>
                </c:pt>
                <c:pt idx="15">
                  <c:v>5.476951163852123</c:v>
                </c:pt>
                <c:pt idx="16">
                  <c:v>5.347732274620053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MN_Data3!$M$24:$M$40</c:f>
              <c:numCache>
                <c:ptCount val="17"/>
                <c:pt idx="0">
                  <c:v>100.92823390882816</c:v>
                </c:pt>
                <c:pt idx="1">
                  <c:v>82.63983530025807</c:v>
                </c:pt>
                <c:pt idx="2">
                  <c:v>90.18118219331566</c:v>
                </c:pt>
                <c:pt idx="3">
                  <c:v>106.35124443925659</c:v>
                </c:pt>
                <c:pt idx="4">
                  <c:v>117.27236816116927</c:v>
                </c:pt>
                <c:pt idx="5">
                  <c:v>137.83114516656545</c:v>
                </c:pt>
                <c:pt idx="6">
                  <c:v>128.8989143600058</c:v>
                </c:pt>
                <c:pt idx="7">
                  <c:v>122.6300411610399</c:v>
                </c:pt>
                <c:pt idx="8">
                  <c:v>136.0600313350375</c:v>
                </c:pt>
                <c:pt idx="9">
                  <c:v>128.66625727402987</c:v>
                </c:pt>
                <c:pt idx="10">
                  <c:v>172.2445502194729</c:v>
                </c:pt>
                <c:pt idx="11">
                  <c:v>130.93030816952398</c:v>
                </c:pt>
                <c:pt idx="12">
                  <c:v>133.60334092379568</c:v>
                </c:pt>
                <c:pt idx="13">
                  <c:v>142.09132597041918</c:v>
                </c:pt>
                <c:pt idx="14">
                  <c:v>129.83500135244793</c:v>
                </c:pt>
                <c:pt idx="15">
                  <c:v>136.00641068054665</c:v>
                </c:pt>
                <c:pt idx="16">
                  <c:v>118.11656497459447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MN_Data3!$N$24:$N$40</c:f>
              <c:numCache>
                <c:ptCount val="17"/>
                <c:pt idx="0">
                  <c:v>6.517858808749354</c:v>
                </c:pt>
                <c:pt idx="1">
                  <c:v>5.236979528622203</c:v>
                </c:pt>
                <c:pt idx="2">
                  <c:v>6.52162957736876</c:v>
                </c:pt>
                <c:pt idx="3">
                  <c:v>6.771059163545209</c:v>
                </c:pt>
                <c:pt idx="4">
                  <c:v>7.371421952192533</c:v>
                </c:pt>
                <c:pt idx="5">
                  <c:v>7.980998451928149</c:v>
                </c:pt>
                <c:pt idx="6">
                  <c:v>8.49500438548602</c:v>
                </c:pt>
                <c:pt idx="7">
                  <c:v>7.867426027774628</c:v>
                </c:pt>
                <c:pt idx="8">
                  <c:v>8.042847384966056</c:v>
                </c:pt>
                <c:pt idx="9">
                  <c:v>7.839829704857324</c:v>
                </c:pt>
                <c:pt idx="10">
                  <c:v>10.711083815621906</c:v>
                </c:pt>
                <c:pt idx="11">
                  <c:v>8.738607328150113</c:v>
                </c:pt>
                <c:pt idx="12">
                  <c:v>9.137779670313478</c:v>
                </c:pt>
                <c:pt idx="13">
                  <c:v>9.999519297485019</c:v>
                </c:pt>
                <c:pt idx="14">
                  <c:v>8.676371131437106</c:v>
                </c:pt>
                <c:pt idx="15">
                  <c:v>9.454997795327527</c:v>
                </c:pt>
                <c:pt idx="16">
                  <c:v>8.933202313032742</c:v>
                </c:pt>
              </c:numCache>
            </c:numRef>
          </c:yVal>
          <c:smooth val="1"/>
        </c:ser>
        <c:axId val="63472064"/>
        <c:axId val="34377665"/>
      </c:scatterChart>
      <c:val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77665"/>
        <c:crossesAt val="0"/>
        <c:crossBetween val="midCat"/>
        <c:dispUnits/>
        <c:majorUnit val="1"/>
      </c:valAx>
      <c:valAx>
        <c:axId val="3437766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47206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MN_Data1!$H$5:$H$21</c:f>
              <c:numCache>
                <c:ptCount val="17"/>
                <c:pt idx="0">
                  <c:v>127</c:v>
                </c:pt>
                <c:pt idx="1">
                  <c:v>107</c:v>
                </c:pt>
                <c:pt idx="2">
                  <c:v>179</c:v>
                </c:pt>
                <c:pt idx="3">
                  <c:v>143</c:v>
                </c:pt>
                <c:pt idx="4">
                  <c:v>164</c:v>
                </c:pt>
                <c:pt idx="5">
                  <c:v>202</c:v>
                </c:pt>
                <c:pt idx="6">
                  <c:v>179</c:v>
                </c:pt>
                <c:pt idx="7">
                  <c:v>167</c:v>
                </c:pt>
                <c:pt idx="8">
                  <c:v>204</c:v>
                </c:pt>
                <c:pt idx="9">
                  <c:v>237</c:v>
                </c:pt>
                <c:pt idx="10">
                  <c:v>229</c:v>
                </c:pt>
                <c:pt idx="11">
                  <c:v>223</c:v>
                </c:pt>
                <c:pt idx="12">
                  <c:v>217</c:v>
                </c:pt>
                <c:pt idx="13">
                  <c:v>238</c:v>
                </c:pt>
                <c:pt idx="14">
                  <c:v>271</c:v>
                </c:pt>
                <c:pt idx="15">
                  <c:v>267</c:v>
                </c:pt>
                <c:pt idx="16">
                  <c:v>277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MN_Data1!$I$5:$I$21</c:f>
              <c:numCache>
                <c:ptCount val="17"/>
                <c:pt idx="0">
                  <c:v>42</c:v>
                </c:pt>
                <c:pt idx="1">
                  <c:v>38</c:v>
                </c:pt>
                <c:pt idx="2">
                  <c:v>45</c:v>
                </c:pt>
                <c:pt idx="3">
                  <c:v>41</c:v>
                </c:pt>
                <c:pt idx="4">
                  <c:v>62</c:v>
                </c:pt>
                <c:pt idx="5">
                  <c:v>86</c:v>
                </c:pt>
                <c:pt idx="6">
                  <c:v>60</c:v>
                </c:pt>
                <c:pt idx="7">
                  <c:v>58</c:v>
                </c:pt>
                <c:pt idx="8">
                  <c:v>83</c:v>
                </c:pt>
                <c:pt idx="9">
                  <c:v>94</c:v>
                </c:pt>
                <c:pt idx="10">
                  <c:v>133</c:v>
                </c:pt>
                <c:pt idx="11">
                  <c:v>111</c:v>
                </c:pt>
                <c:pt idx="12">
                  <c:v>103</c:v>
                </c:pt>
                <c:pt idx="13">
                  <c:v>146</c:v>
                </c:pt>
                <c:pt idx="14">
                  <c:v>112</c:v>
                </c:pt>
                <c:pt idx="15">
                  <c:v>153</c:v>
                </c:pt>
                <c:pt idx="16">
                  <c:v>151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MN_Data1!$J$5:$J$21</c:f>
              <c:numCache>
                <c:ptCount val="17"/>
                <c:pt idx="0">
                  <c:v>169</c:v>
                </c:pt>
                <c:pt idx="1">
                  <c:v>145</c:v>
                </c:pt>
                <c:pt idx="2">
                  <c:v>224</c:v>
                </c:pt>
                <c:pt idx="3">
                  <c:v>184</c:v>
                </c:pt>
                <c:pt idx="4">
                  <c:v>226</c:v>
                </c:pt>
                <c:pt idx="5">
                  <c:v>288</c:v>
                </c:pt>
                <c:pt idx="6">
                  <c:v>239</c:v>
                </c:pt>
                <c:pt idx="7">
                  <c:v>225</c:v>
                </c:pt>
                <c:pt idx="8">
                  <c:v>287</c:v>
                </c:pt>
                <c:pt idx="9">
                  <c:v>331</c:v>
                </c:pt>
                <c:pt idx="10">
                  <c:v>362</c:v>
                </c:pt>
                <c:pt idx="11">
                  <c:v>334</c:v>
                </c:pt>
                <c:pt idx="12">
                  <c:v>320</c:v>
                </c:pt>
                <c:pt idx="13">
                  <c:v>384</c:v>
                </c:pt>
                <c:pt idx="14">
                  <c:v>383</c:v>
                </c:pt>
                <c:pt idx="15">
                  <c:v>420</c:v>
                </c:pt>
                <c:pt idx="16">
                  <c:v>428</c:v>
                </c:pt>
              </c:numCache>
            </c:numRef>
          </c:yVal>
          <c:smooth val="1"/>
        </c:ser>
        <c:axId val="40963530"/>
        <c:axId val="33127451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MN_Data1!$I$28:$I$44</c:f>
              <c:numCache>
                <c:ptCount val="17"/>
                <c:pt idx="0">
                  <c:v>24.85207100591716</c:v>
                </c:pt>
                <c:pt idx="1">
                  <c:v>26.20689655172414</c:v>
                </c:pt>
                <c:pt idx="2">
                  <c:v>20.089285714285715</c:v>
                </c:pt>
                <c:pt idx="3">
                  <c:v>22.282608695652172</c:v>
                </c:pt>
                <c:pt idx="4">
                  <c:v>27.43362831858407</c:v>
                </c:pt>
                <c:pt idx="5">
                  <c:v>29.86111111111111</c:v>
                </c:pt>
                <c:pt idx="6">
                  <c:v>25.10460251046025</c:v>
                </c:pt>
                <c:pt idx="7">
                  <c:v>25.77777777777778</c:v>
                </c:pt>
                <c:pt idx="8">
                  <c:v>28.9198606271777</c:v>
                </c:pt>
                <c:pt idx="9">
                  <c:v>28.3987915407855</c:v>
                </c:pt>
                <c:pt idx="10">
                  <c:v>36.74033149171271</c:v>
                </c:pt>
                <c:pt idx="11">
                  <c:v>33.23353293413174</c:v>
                </c:pt>
                <c:pt idx="12">
                  <c:v>32.1875</c:v>
                </c:pt>
                <c:pt idx="13">
                  <c:v>38.02083333333333</c:v>
                </c:pt>
                <c:pt idx="14">
                  <c:v>29.242819843342037</c:v>
                </c:pt>
                <c:pt idx="15">
                  <c:v>36.42857142857142</c:v>
                </c:pt>
                <c:pt idx="16">
                  <c:v>35.280373831775705</c:v>
                </c:pt>
              </c:numCache>
            </c:numRef>
          </c:yVal>
          <c:smooth val="0"/>
        </c:ser>
        <c:axId val="29711604"/>
        <c:axId val="66077845"/>
      </c:scatterChart>
      <c:val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127451"/>
        <c:crossesAt val="0"/>
        <c:crossBetween val="midCat"/>
        <c:dispUnits/>
        <c:majorUnit val="1"/>
      </c:valAx>
      <c:valAx>
        <c:axId val="3312745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963530"/>
        <c:crosses val="autoZero"/>
        <c:crossBetween val="midCat"/>
        <c:dispUnits/>
        <c:majorUnit val="50"/>
      </c:valAx>
      <c:valAx>
        <c:axId val="29711604"/>
        <c:scaling>
          <c:orientation val="minMax"/>
        </c:scaling>
        <c:axPos val="b"/>
        <c:delete val="1"/>
        <c:majorTickMark val="in"/>
        <c:minorTickMark val="none"/>
        <c:tickLblPos val="nextTo"/>
        <c:crossAx val="66077845"/>
        <c:crosses val="max"/>
        <c:crossBetween val="midCat"/>
        <c:dispUnits/>
      </c:valAx>
      <c:valAx>
        <c:axId val="6607784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71160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MN_Data3!$L$44:$L$60</c:f>
              <c:numCache>
                <c:ptCount val="17"/>
                <c:pt idx="0">
                  <c:v>3.211667609093015</c:v>
                </c:pt>
                <c:pt idx="1">
                  <c:v>2.701975169100717</c:v>
                </c:pt>
                <c:pt idx="2">
                  <c:v>4.503278336312876</c:v>
                </c:pt>
                <c:pt idx="3">
                  <c:v>3.589087167130989</c:v>
                </c:pt>
                <c:pt idx="4">
                  <c:v>4.097614164152922</c:v>
                </c:pt>
                <c:pt idx="5">
                  <c:v>4.988628643273291</c:v>
                </c:pt>
                <c:pt idx="6">
                  <c:v>4.390308749075951</c:v>
                </c:pt>
                <c:pt idx="7">
                  <c:v>4.059859344106628</c:v>
                </c:pt>
                <c:pt idx="8">
                  <c:v>4.92423437810782</c:v>
                </c:pt>
                <c:pt idx="9">
                  <c:v>5.682824992249059</c:v>
                </c:pt>
                <c:pt idx="10">
                  <c:v>5.445505353597588</c:v>
                </c:pt>
                <c:pt idx="11">
                  <c:v>5.2659940992528895</c:v>
                </c:pt>
                <c:pt idx="12">
                  <c:v>5.095784306956896</c:v>
                </c:pt>
                <c:pt idx="13">
                  <c:v>5.552512301847633</c:v>
                </c:pt>
                <c:pt idx="14">
                  <c:v>6.290703871730924</c:v>
                </c:pt>
                <c:pt idx="15">
                  <c:v>6.170236121301759</c:v>
                </c:pt>
                <c:pt idx="16">
                  <c:v>6.3576044638186895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MN_Data3!$M$44:$M$60</c:f>
              <c:numCache>
                <c:ptCount val="17"/>
                <c:pt idx="0">
                  <c:v>64.22705794198156</c:v>
                </c:pt>
                <c:pt idx="1">
                  <c:v>55.09322353350538</c:v>
                </c:pt>
                <c:pt idx="2">
                  <c:v>61.487169677260674</c:v>
                </c:pt>
                <c:pt idx="3">
                  <c:v>53.175622219628295</c:v>
                </c:pt>
                <c:pt idx="4">
                  <c:v>76.535650799921</c:v>
                </c:pt>
                <c:pt idx="5">
                  <c:v>100.45320749427651</c:v>
                </c:pt>
                <c:pt idx="6">
                  <c:v>66.6718522551754</c:v>
                </c:pt>
                <c:pt idx="7">
                  <c:v>61.84819467252447</c:v>
                </c:pt>
                <c:pt idx="8">
                  <c:v>85.55289849097056</c:v>
                </c:pt>
                <c:pt idx="9">
                  <c:v>91.62597108908189</c:v>
                </c:pt>
                <c:pt idx="10">
                  <c:v>123.16411386661234</c:v>
                </c:pt>
                <c:pt idx="11">
                  <c:v>97.53868595179304</c:v>
                </c:pt>
                <c:pt idx="12">
                  <c:v>86.54807619591796</c:v>
                </c:pt>
                <c:pt idx="13">
                  <c:v>117.87121358909772</c:v>
                </c:pt>
                <c:pt idx="14">
                  <c:v>86.55666756829862</c:v>
                </c:pt>
                <c:pt idx="15">
                  <c:v>112.4809774817494</c:v>
                </c:pt>
                <c:pt idx="16">
                  <c:v>105.53610243292167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MN_Data3!$N$44:$N$60</c:f>
              <c:numCache>
                <c:ptCount val="17"/>
                <c:pt idx="0">
                  <c:v>4.204267704880309</c:v>
                </c:pt>
                <c:pt idx="1">
                  <c:v>3.5988721879157315</c:v>
                </c:pt>
                <c:pt idx="2">
                  <c:v>5.533503883828038</c:v>
                </c:pt>
                <c:pt idx="3">
                  <c:v>4.530454131244794</c:v>
                </c:pt>
                <c:pt idx="4">
                  <c:v>5.534688907626287</c:v>
                </c:pt>
                <c:pt idx="5">
                  <c:v>6.9652350125918385</c:v>
                </c:pt>
                <c:pt idx="6">
                  <c:v>5.735327819579545</c:v>
                </c:pt>
                <c:pt idx="7">
                  <c:v>5.347948206191212</c:v>
                </c:pt>
                <c:pt idx="8">
                  <c:v>6.7691999984904925</c:v>
                </c:pt>
                <c:pt idx="9">
                  <c:v>7.746219797933655</c:v>
                </c:pt>
                <c:pt idx="10">
                  <c:v>8.392667405314135</c:v>
                </c:pt>
                <c:pt idx="11">
                  <c:v>7.680775914742467</c:v>
                </c:pt>
                <c:pt idx="12">
                  <c:v>7.310223736250783</c:v>
                </c:pt>
                <c:pt idx="13">
                  <c:v>8.707064422299881</c:v>
                </c:pt>
                <c:pt idx="14">
                  <c:v>8.631299073611459</c:v>
                </c:pt>
                <c:pt idx="15">
                  <c:v>9.410187379235929</c:v>
                </c:pt>
                <c:pt idx="16">
                  <c:v>9.51097161686073</c:v>
                </c:pt>
              </c:numCache>
            </c:numRef>
          </c:yVal>
          <c:smooth val="1"/>
        </c:ser>
        <c:axId val="57829694"/>
        <c:axId val="50705199"/>
      </c:scatterChart>
      <c:val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705199"/>
        <c:crossesAt val="0"/>
        <c:crossBetween val="midCat"/>
        <c:dispUnits/>
        <c:majorUnit val="1"/>
      </c:valAx>
      <c:valAx>
        <c:axId val="5070519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829694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MINNESOTA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MN_Data1!$B$4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MN_Data1!$K$5:$K$21</c:f>
              <c:numCache>
                <c:ptCount val="17"/>
                <c:pt idx="0">
                  <c:v>30</c:v>
                </c:pt>
                <c:pt idx="1">
                  <c:v>26</c:v>
                </c:pt>
                <c:pt idx="2">
                  <c:v>19</c:v>
                </c:pt>
                <c:pt idx="3">
                  <c:v>38</c:v>
                </c:pt>
                <c:pt idx="4">
                  <c:v>45</c:v>
                </c:pt>
                <c:pt idx="5">
                  <c:v>64</c:v>
                </c:pt>
                <c:pt idx="6">
                  <c:v>115</c:v>
                </c:pt>
                <c:pt idx="7">
                  <c:v>111</c:v>
                </c:pt>
                <c:pt idx="8">
                  <c:v>90</c:v>
                </c:pt>
                <c:pt idx="9">
                  <c:v>108</c:v>
                </c:pt>
                <c:pt idx="10">
                  <c:v>152</c:v>
                </c:pt>
                <c:pt idx="11">
                  <c:v>145</c:v>
                </c:pt>
                <c:pt idx="12">
                  <c:v>139</c:v>
                </c:pt>
                <c:pt idx="13">
                  <c:v>159</c:v>
                </c:pt>
                <c:pt idx="14">
                  <c:v>195</c:v>
                </c:pt>
                <c:pt idx="15">
                  <c:v>290</c:v>
                </c:pt>
                <c:pt idx="16">
                  <c:v>284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MN_Data1!$C$4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MN_Data1!$L$5:$L$21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23</c:v>
                </c:pt>
                <c:pt idx="6">
                  <c:v>74</c:v>
                </c:pt>
                <c:pt idx="7">
                  <c:v>87</c:v>
                </c:pt>
                <c:pt idx="8">
                  <c:v>92</c:v>
                </c:pt>
                <c:pt idx="9">
                  <c:v>125</c:v>
                </c:pt>
                <c:pt idx="10">
                  <c:v>214</c:v>
                </c:pt>
                <c:pt idx="11">
                  <c:v>166</c:v>
                </c:pt>
                <c:pt idx="12">
                  <c:v>196</c:v>
                </c:pt>
                <c:pt idx="13">
                  <c:v>190</c:v>
                </c:pt>
                <c:pt idx="14">
                  <c:v>219</c:v>
                </c:pt>
                <c:pt idx="15">
                  <c:v>320</c:v>
                </c:pt>
                <c:pt idx="16">
                  <c:v>293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MN_Data1!$D$4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MN_Data1!$M$5:$M$21</c:f>
              <c:numCache>
                <c:ptCount val="17"/>
                <c:pt idx="0">
                  <c:v>31</c:v>
                </c:pt>
                <c:pt idx="1">
                  <c:v>26</c:v>
                </c:pt>
                <c:pt idx="2">
                  <c:v>22</c:v>
                </c:pt>
                <c:pt idx="3">
                  <c:v>41</c:v>
                </c:pt>
                <c:pt idx="4">
                  <c:v>58</c:v>
                </c:pt>
                <c:pt idx="5">
                  <c:v>87</c:v>
                </c:pt>
                <c:pt idx="6">
                  <c:v>189</c:v>
                </c:pt>
                <c:pt idx="7">
                  <c:v>198</c:v>
                </c:pt>
                <c:pt idx="8">
                  <c:v>182</c:v>
                </c:pt>
                <c:pt idx="9">
                  <c:v>233</c:v>
                </c:pt>
                <c:pt idx="10">
                  <c:v>366</c:v>
                </c:pt>
                <c:pt idx="11">
                  <c:v>311</c:v>
                </c:pt>
                <c:pt idx="12">
                  <c:v>335</c:v>
                </c:pt>
                <c:pt idx="13">
                  <c:v>349</c:v>
                </c:pt>
                <c:pt idx="14">
                  <c:v>414</c:v>
                </c:pt>
                <c:pt idx="15">
                  <c:v>610</c:v>
                </c:pt>
                <c:pt idx="16">
                  <c:v>577</c:v>
                </c:pt>
              </c:numCache>
            </c:numRef>
          </c:yVal>
          <c:smooth val="1"/>
        </c:ser>
        <c:axId val="53693608"/>
        <c:axId val="13480425"/>
      </c:scatterChart>
      <c:scatterChart>
        <c:scatterStyle val="lineMarker"/>
        <c:varyColors val="0"/>
        <c:ser>
          <c:idx val="5"/>
          <c:order val="3"/>
          <c:tx>
            <c:strRef>
              <c:f>MN_Data1!$A$23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MN_Data1!$A$5:$A$21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MN_Data1!$L$28:$L$44</c:f>
              <c:numCache>
                <c:ptCount val="17"/>
                <c:pt idx="0">
                  <c:v>3.225806451612903</c:v>
                </c:pt>
                <c:pt idx="1">
                  <c:v>0</c:v>
                </c:pt>
                <c:pt idx="2">
                  <c:v>13.636363636363635</c:v>
                </c:pt>
                <c:pt idx="3">
                  <c:v>7.317073170731707</c:v>
                </c:pt>
                <c:pt idx="4">
                  <c:v>22.413793103448278</c:v>
                </c:pt>
                <c:pt idx="5">
                  <c:v>26.436781609195403</c:v>
                </c:pt>
                <c:pt idx="6">
                  <c:v>39.15343915343915</c:v>
                </c:pt>
                <c:pt idx="7">
                  <c:v>43.93939393939394</c:v>
                </c:pt>
                <c:pt idx="8">
                  <c:v>50.54945054945055</c:v>
                </c:pt>
                <c:pt idx="9">
                  <c:v>53.648068669527895</c:v>
                </c:pt>
                <c:pt idx="10">
                  <c:v>58.46994535519126</c:v>
                </c:pt>
                <c:pt idx="11">
                  <c:v>53.37620578778135</c:v>
                </c:pt>
                <c:pt idx="12">
                  <c:v>58.507462686567166</c:v>
                </c:pt>
                <c:pt idx="13">
                  <c:v>54.44126074498568</c:v>
                </c:pt>
                <c:pt idx="14">
                  <c:v>52.89855072463768</c:v>
                </c:pt>
                <c:pt idx="15">
                  <c:v>52.459016393442624</c:v>
                </c:pt>
                <c:pt idx="16">
                  <c:v>50.77989601386482</c:v>
                </c:pt>
              </c:numCache>
            </c:numRef>
          </c:yVal>
          <c:smooth val="0"/>
        </c:ser>
        <c:axId val="54214962"/>
        <c:axId val="18172611"/>
      </c:scatterChart>
      <c:val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80425"/>
        <c:crossesAt val="0"/>
        <c:crossBetween val="midCat"/>
        <c:dispUnits/>
        <c:majorUnit val="1"/>
      </c:valAx>
      <c:valAx>
        <c:axId val="13480425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693608"/>
        <c:crosses val="autoZero"/>
        <c:crossBetween val="midCat"/>
        <c:dispUnits/>
        <c:majorUnit val="75"/>
      </c:valAx>
      <c:valAx>
        <c:axId val="54214962"/>
        <c:scaling>
          <c:orientation val="minMax"/>
        </c:scaling>
        <c:axPos val="b"/>
        <c:delete val="1"/>
        <c:majorTickMark val="in"/>
        <c:minorTickMark val="none"/>
        <c:tickLblPos val="nextTo"/>
        <c:crossAx val="18172611"/>
        <c:crosses val="max"/>
        <c:crossBetween val="midCat"/>
        <c:dispUnits/>
      </c:valAx>
      <c:valAx>
        <c:axId val="1817261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2149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1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37</v>
      </c>
    </row>
    <row r="2" ht="12.75">
      <c r="A2" s="4" t="str">
        <f>CONCATENATE("New Admissions by Race (BW Only) x Offense: ",$A$1)</f>
        <v>New Admissions by Race (BW Only) x Offense: MINNESOTA</v>
      </c>
    </row>
    <row r="3" spans="2:19" s="4" customFormat="1" ht="12.75">
      <c r="B3" s="30" t="s">
        <v>14</v>
      </c>
      <c r="C3" s="30"/>
      <c r="D3" s="30"/>
      <c r="E3" s="30" t="s">
        <v>15</v>
      </c>
      <c r="F3" s="30"/>
      <c r="G3" s="30"/>
      <c r="H3" s="30" t="s">
        <v>16</v>
      </c>
      <c r="I3" s="30"/>
      <c r="J3" s="30"/>
      <c r="K3" s="30" t="s">
        <v>17</v>
      </c>
      <c r="L3" s="30"/>
      <c r="M3" s="30"/>
      <c r="N3" s="30" t="s">
        <v>18</v>
      </c>
      <c r="O3" s="30"/>
      <c r="P3" s="30"/>
      <c r="Q3" s="30" t="s">
        <v>19</v>
      </c>
      <c r="R3" s="30"/>
      <c r="S3" s="30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8">
        <v>165</v>
      </c>
      <c r="C5" s="8">
        <v>54</v>
      </c>
      <c r="D5" s="10">
        <v>219</v>
      </c>
      <c r="E5">
        <v>196</v>
      </c>
      <c r="F5">
        <v>66</v>
      </c>
      <c r="G5" s="10">
        <v>262</v>
      </c>
      <c r="H5">
        <v>127</v>
      </c>
      <c r="I5">
        <v>42</v>
      </c>
      <c r="J5" s="10">
        <v>169</v>
      </c>
      <c r="K5">
        <v>30</v>
      </c>
      <c r="L5">
        <v>1</v>
      </c>
      <c r="M5" s="10">
        <v>31</v>
      </c>
      <c r="N5">
        <v>94</v>
      </c>
      <c r="O5">
        <v>18</v>
      </c>
      <c r="P5" s="10">
        <v>112</v>
      </c>
      <c r="Q5">
        <v>612</v>
      </c>
      <c r="R5">
        <v>181</v>
      </c>
      <c r="S5" s="10">
        <v>793</v>
      </c>
    </row>
    <row r="6" spans="1:19" ht="12.75">
      <c r="A6" s="9">
        <v>1984</v>
      </c>
      <c r="B6" s="8">
        <v>183</v>
      </c>
      <c r="C6" s="8">
        <v>59</v>
      </c>
      <c r="D6" s="10">
        <v>242</v>
      </c>
      <c r="E6">
        <v>154</v>
      </c>
      <c r="F6">
        <v>57</v>
      </c>
      <c r="G6" s="10">
        <v>211</v>
      </c>
      <c r="H6">
        <v>107</v>
      </c>
      <c r="I6">
        <v>38</v>
      </c>
      <c r="J6" s="10">
        <v>145</v>
      </c>
      <c r="K6">
        <v>26</v>
      </c>
      <c r="L6">
        <v>0</v>
      </c>
      <c r="M6" s="10">
        <v>26</v>
      </c>
      <c r="N6">
        <v>159</v>
      </c>
      <c r="O6">
        <v>35</v>
      </c>
      <c r="P6" s="10">
        <v>194</v>
      </c>
      <c r="Q6">
        <v>629</v>
      </c>
      <c r="R6">
        <v>189</v>
      </c>
      <c r="S6" s="10">
        <v>818</v>
      </c>
    </row>
    <row r="7" spans="1:19" ht="12.75">
      <c r="A7" s="9">
        <v>1985</v>
      </c>
      <c r="B7" s="8">
        <v>253</v>
      </c>
      <c r="C7" s="8">
        <v>57</v>
      </c>
      <c r="D7" s="10">
        <v>310</v>
      </c>
      <c r="E7">
        <v>198</v>
      </c>
      <c r="F7">
        <v>66</v>
      </c>
      <c r="G7" s="10">
        <v>264</v>
      </c>
      <c r="H7">
        <v>179</v>
      </c>
      <c r="I7">
        <v>45</v>
      </c>
      <c r="J7" s="10">
        <v>224</v>
      </c>
      <c r="K7">
        <v>19</v>
      </c>
      <c r="L7">
        <v>3</v>
      </c>
      <c r="M7" s="10">
        <v>22</v>
      </c>
      <c r="N7">
        <v>61</v>
      </c>
      <c r="O7">
        <v>15</v>
      </c>
      <c r="P7" s="10">
        <v>76</v>
      </c>
      <c r="Q7">
        <v>710</v>
      </c>
      <c r="R7">
        <v>186</v>
      </c>
      <c r="S7" s="10">
        <v>896</v>
      </c>
    </row>
    <row r="8" spans="1:19" ht="12.75">
      <c r="A8" s="9">
        <v>1986</v>
      </c>
      <c r="B8" s="8">
        <v>229</v>
      </c>
      <c r="C8" s="8">
        <v>58</v>
      </c>
      <c r="D8" s="10">
        <v>287</v>
      </c>
      <c r="E8">
        <v>193</v>
      </c>
      <c r="F8">
        <v>82</v>
      </c>
      <c r="G8" s="10">
        <v>275</v>
      </c>
      <c r="H8">
        <v>143</v>
      </c>
      <c r="I8">
        <v>41</v>
      </c>
      <c r="J8" s="10">
        <v>184</v>
      </c>
      <c r="K8">
        <v>38</v>
      </c>
      <c r="L8">
        <v>3</v>
      </c>
      <c r="M8" s="10">
        <v>41</v>
      </c>
      <c r="N8">
        <v>107</v>
      </c>
      <c r="O8">
        <v>7</v>
      </c>
      <c r="P8" s="10">
        <v>114</v>
      </c>
      <c r="Q8">
        <v>710</v>
      </c>
      <c r="R8">
        <v>191</v>
      </c>
      <c r="S8" s="10">
        <v>901</v>
      </c>
    </row>
    <row r="9" spans="1:19" ht="12.75">
      <c r="A9" s="9">
        <v>1987</v>
      </c>
      <c r="B9" s="8">
        <v>256</v>
      </c>
      <c r="C9" s="8">
        <v>80</v>
      </c>
      <c r="D9" s="10">
        <v>336</v>
      </c>
      <c r="E9">
        <v>206</v>
      </c>
      <c r="F9">
        <v>95</v>
      </c>
      <c r="G9" s="10">
        <v>301</v>
      </c>
      <c r="H9">
        <v>164</v>
      </c>
      <c r="I9">
        <v>62</v>
      </c>
      <c r="J9" s="10">
        <v>226</v>
      </c>
      <c r="K9">
        <v>45</v>
      </c>
      <c r="L9">
        <v>13</v>
      </c>
      <c r="M9" s="10">
        <v>58</v>
      </c>
      <c r="N9">
        <v>103</v>
      </c>
      <c r="O9">
        <v>27</v>
      </c>
      <c r="P9" s="10">
        <v>130</v>
      </c>
      <c r="Q9">
        <v>774</v>
      </c>
      <c r="R9">
        <v>277</v>
      </c>
      <c r="S9" s="10">
        <v>1051</v>
      </c>
    </row>
    <row r="10" spans="1:19" ht="12.75">
      <c r="A10" s="9">
        <v>1988</v>
      </c>
      <c r="B10" s="8">
        <v>252</v>
      </c>
      <c r="C10" s="8">
        <v>99</v>
      </c>
      <c r="D10" s="10">
        <v>351</v>
      </c>
      <c r="E10">
        <v>212</v>
      </c>
      <c r="F10">
        <v>118</v>
      </c>
      <c r="G10" s="10">
        <v>330</v>
      </c>
      <c r="H10">
        <v>202</v>
      </c>
      <c r="I10">
        <v>86</v>
      </c>
      <c r="J10" s="10">
        <v>288</v>
      </c>
      <c r="K10">
        <v>64</v>
      </c>
      <c r="L10">
        <v>23</v>
      </c>
      <c r="M10" s="10">
        <v>87</v>
      </c>
      <c r="N10">
        <v>119</v>
      </c>
      <c r="O10">
        <v>49</v>
      </c>
      <c r="P10" s="10">
        <v>168</v>
      </c>
      <c r="Q10">
        <v>849</v>
      </c>
      <c r="R10">
        <v>375</v>
      </c>
      <c r="S10" s="10">
        <v>1224</v>
      </c>
    </row>
    <row r="11" spans="1:19" ht="12.75">
      <c r="A11" s="9">
        <v>1989</v>
      </c>
      <c r="B11" s="8">
        <v>286</v>
      </c>
      <c r="C11" s="8">
        <v>124</v>
      </c>
      <c r="D11" s="10">
        <v>410</v>
      </c>
      <c r="E11">
        <v>238</v>
      </c>
      <c r="F11">
        <v>116</v>
      </c>
      <c r="G11" s="10">
        <v>354</v>
      </c>
      <c r="H11">
        <v>179</v>
      </c>
      <c r="I11">
        <v>60</v>
      </c>
      <c r="J11" s="10">
        <v>239</v>
      </c>
      <c r="K11">
        <v>115</v>
      </c>
      <c r="L11">
        <v>74</v>
      </c>
      <c r="M11" s="10">
        <v>189</v>
      </c>
      <c r="N11">
        <v>146</v>
      </c>
      <c r="O11">
        <v>37</v>
      </c>
      <c r="P11" s="10">
        <v>183</v>
      </c>
      <c r="Q11">
        <v>964</v>
      </c>
      <c r="R11">
        <v>411</v>
      </c>
      <c r="S11" s="10">
        <v>1375</v>
      </c>
    </row>
    <row r="12" spans="1:19" ht="12.75">
      <c r="A12" s="9">
        <v>1990</v>
      </c>
      <c r="B12" s="8">
        <v>299</v>
      </c>
      <c r="C12" s="8">
        <v>128</v>
      </c>
      <c r="D12" s="10">
        <v>427</v>
      </c>
      <c r="E12">
        <v>216</v>
      </c>
      <c r="F12">
        <v>115</v>
      </c>
      <c r="G12" s="10">
        <v>331</v>
      </c>
      <c r="H12">
        <v>167</v>
      </c>
      <c r="I12">
        <v>58</v>
      </c>
      <c r="J12" s="10">
        <v>225</v>
      </c>
      <c r="K12">
        <v>111</v>
      </c>
      <c r="L12">
        <v>87</v>
      </c>
      <c r="M12" s="10">
        <v>198</v>
      </c>
      <c r="N12">
        <v>125</v>
      </c>
      <c r="O12">
        <v>28</v>
      </c>
      <c r="P12" s="10">
        <v>153</v>
      </c>
      <c r="Q12">
        <v>918</v>
      </c>
      <c r="R12">
        <v>416</v>
      </c>
      <c r="S12" s="10">
        <v>1334</v>
      </c>
    </row>
    <row r="13" spans="1:19" ht="12.75">
      <c r="A13" s="9">
        <v>1991</v>
      </c>
      <c r="B13" s="8">
        <v>298</v>
      </c>
      <c r="C13" s="8">
        <v>132</v>
      </c>
      <c r="D13" s="10">
        <v>430</v>
      </c>
      <c r="E13">
        <v>209</v>
      </c>
      <c r="F13">
        <v>132</v>
      </c>
      <c r="G13" s="10">
        <v>341</v>
      </c>
      <c r="H13">
        <v>204</v>
      </c>
      <c r="I13">
        <v>83</v>
      </c>
      <c r="J13" s="10">
        <v>287</v>
      </c>
      <c r="K13">
        <v>90</v>
      </c>
      <c r="L13">
        <v>92</v>
      </c>
      <c r="M13" s="10">
        <v>182</v>
      </c>
      <c r="N13">
        <v>137</v>
      </c>
      <c r="O13">
        <v>36</v>
      </c>
      <c r="P13" s="10">
        <v>173</v>
      </c>
      <c r="Q13">
        <v>938</v>
      </c>
      <c r="R13">
        <v>475</v>
      </c>
      <c r="S13" s="10">
        <v>1413</v>
      </c>
    </row>
    <row r="14" spans="1:19" ht="12.75">
      <c r="A14" s="9">
        <v>1992</v>
      </c>
      <c r="B14" s="8">
        <v>322</v>
      </c>
      <c r="C14" s="8">
        <v>166</v>
      </c>
      <c r="D14" s="10">
        <v>488</v>
      </c>
      <c r="E14">
        <v>203</v>
      </c>
      <c r="F14">
        <v>132</v>
      </c>
      <c r="G14" s="10">
        <v>335</v>
      </c>
      <c r="H14">
        <v>237</v>
      </c>
      <c r="I14">
        <v>94</v>
      </c>
      <c r="J14" s="10">
        <v>331</v>
      </c>
      <c r="K14">
        <v>108</v>
      </c>
      <c r="L14">
        <v>125</v>
      </c>
      <c r="M14" s="10">
        <v>233</v>
      </c>
      <c r="N14">
        <v>185</v>
      </c>
      <c r="O14">
        <v>54</v>
      </c>
      <c r="P14" s="10">
        <v>239</v>
      </c>
      <c r="Q14">
        <v>1055</v>
      </c>
      <c r="R14">
        <v>571</v>
      </c>
      <c r="S14" s="10">
        <v>1626</v>
      </c>
    </row>
    <row r="15" spans="1:19" ht="12.75">
      <c r="A15" s="9">
        <v>1993</v>
      </c>
      <c r="B15" s="8">
        <v>344</v>
      </c>
      <c r="C15" s="8">
        <v>187</v>
      </c>
      <c r="D15" s="10">
        <v>531</v>
      </c>
      <c r="E15">
        <v>276</v>
      </c>
      <c r="F15">
        <v>186</v>
      </c>
      <c r="G15" s="10">
        <v>462</v>
      </c>
      <c r="H15">
        <v>229</v>
      </c>
      <c r="I15">
        <v>133</v>
      </c>
      <c r="J15" s="10">
        <v>362</v>
      </c>
      <c r="K15">
        <v>152</v>
      </c>
      <c r="L15">
        <v>214</v>
      </c>
      <c r="M15" s="10">
        <v>366</v>
      </c>
      <c r="N15">
        <v>184</v>
      </c>
      <c r="O15">
        <v>71</v>
      </c>
      <c r="P15" s="10">
        <v>255</v>
      </c>
      <c r="Q15">
        <v>1185</v>
      </c>
      <c r="R15">
        <v>791</v>
      </c>
      <c r="S15" s="10">
        <v>1976</v>
      </c>
    </row>
    <row r="16" spans="1:19" ht="12.75">
      <c r="A16" s="9">
        <v>1994</v>
      </c>
      <c r="B16" s="8">
        <v>366</v>
      </c>
      <c r="C16" s="8">
        <v>224</v>
      </c>
      <c r="D16" s="10">
        <v>590</v>
      </c>
      <c r="E16">
        <v>231</v>
      </c>
      <c r="F16">
        <v>149</v>
      </c>
      <c r="G16" s="10">
        <v>380</v>
      </c>
      <c r="H16">
        <v>223</v>
      </c>
      <c r="I16">
        <v>111</v>
      </c>
      <c r="J16" s="10">
        <v>334</v>
      </c>
      <c r="K16">
        <v>145</v>
      </c>
      <c r="L16">
        <v>166</v>
      </c>
      <c r="M16" s="10">
        <v>311</v>
      </c>
      <c r="N16">
        <v>189</v>
      </c>
      <c r="O16">
        <v>77</v>
      </c>
      <c r="P16" s="10">
        <v>266</v>
      </c>
      <c r="Q16">
        <v>1154</v>
      </c>
      <c r="R16">
        <v>727</v>
      </c>
      <c r="S16" s="10">
        <v>1881</v>
      </c>
    </row>
    <row r="17" spans="1:19" ht="12.75">
      <c r="A17" s="9">
        <v>1995</v>
      </c>
      <c r="B17" s="8">
        <v>354</v>
      </c>
      <c r="C17" s="8">
        <v>232</v>
      </c>
      <c r="D17" s="10">
        <v>586</v>
      </c>
      <c r="E17">
        <v>241</v>
      </c>
      <c r="F17">
        <v>159</v>
      </c>
      <c r="G17" s="10">
        <v>400</v>
      </c>
      <c r="H17">
        <v>217</v>
      </c>
      <c r="I17">
        <v>103</v>
      </c>
      <c r="J17" s="10">
        <v>320</v>
      </c>
      <c r="K17">
        <v>139</v>
      </c>
      <c r="L17">
        <v>196</v>
      </c>
      <c r="M17" s="10">
        <v>335</v>
      </c>
      <c r="N17">
        <v>238</v>
      </c>
      <c r="O17">
        <v>80</v>
      </c>
      <c r="P17" s="10">
        <v>318</v>
      </c>
      <c r="Q17">
        <v>1189</v>
      </c>
      <c r="R17">
        <v>770</v>
      </c>
      <c r="S17" s="10">
        <v>1959</v>
      </c>
    </row>
    <row r="18" spans="1:19" ht="12.75">
      <c r="A18" s="9">
        <v>1996</v>
      </c>
      <c r="B18" s="8">
        <v>400</v>
      </c>
      <c r="C18" s="8">
        <v>249</v>
      </c>
      <c r="D18" s="10">
        <v>649</v>
      </c>
      <c r="E18">
        <v>265</v>
      </c>
      <c r="F18">
        <v>176</v>
      </c>
      <c r="G18" s="10">
        <v>441</v>
      </c>
      <c r="H18">
        <v>238</v>
      </c>
      <c r="I18">
        <v>146</v>
      </c>
      <c r="J18" s="10">
        <v>384</v>
      </c>
      <c r="K18">
        <v>159</v>
      </c>
      <c r="L18">
        <v>190</v>
      </c>
      <c r="M18" s="10">
        <v>349</v>
      </c>
      <c r="N18">
        <v>241</v>
      </c>
      <c r="O18">
        <v>117</v>
      </c>
      <c r="P18" s="10">
        <v>358</v>
      </c>
      <c r="Q18">
        <v>1303</v>
      </c>
      <c r="R18">
        <v>878</v>
      </c>
      <c r="S18" s="10">
        <v>2181</v>
      </c>
    </row>
    <row r="19" spans="1:19" ht="12.75">
      <c r="A19" s="9">
        <v>1997</v>
      </c>
      <c r="B19" s="8">
        <v>343</v>
      </c>
      <c r="C19" s="8">
        <v>227</v>
      </c>
      <c r="D19" s="10">
        <v>570</v>
      </c>
      <c r="E19">
        <v>217</v>
      </c>
      <c r="F19">
        <v>168</v>
      </c>
      <c r="G19" s="10">
        <v>385</v>
      </c>
      <c r="H19">
        <v>271</v>
      </c>
      <c r="I19">
        <v>112</v>
      </c>
      <c r="J19" s="10">
        <v>383</v>
      </c>
      <c r="K19">
        <v>195</v>
      </c>
      <c r="L19">
        <v>219</v>
      </c>
      <c r="M19" s="10">
        <v>414</v>
      </c>
      <c r="N19">
        <v>260</v>
      </c>
      <c r="O19">
        <v>167</v>
      </c>
      <c r="P19" s="10">
        <v>427</v>
      </c>
      <c r="Q19">
        <v>1286</v>
      </c>
      <c r="R19">
        <v>893</v>
      </c>
      <c r="S19" s="10">
        <v>2179</v>
      </c>
    </row>
    <row r="20" spans="1:19" ht="12.75">
      <c r="A20" s="9">
        <v>1998</v>
      </c>
      <c r="B20" s="8">
        <v>432</v>
      </c>
      <c r="C20" s="8">
        <v>278</v>
      </c>
      <c r="D20" s="10">
        <v>710</v>
      </c>
      <c r="E20">
        <v>237</v>
      </c>
      <c r="F20">
        <v>185</v>
      </c>
      <c r="G20" s="10">
        <v>422</v>
      </c>
      <c r="H20">
        <v>267</v>
      </c>
      <c r="I20">
        <v>153</v>
      </c>
      <c r="J20" s="10">
        <v>420</v>
      </c>
      <c r="K20">
        <v>290</v>
      </c>
      <c r="L20">
        <v>320</v>
      </c>
      <c r="M20" s="10">
        <v>610</v>
      </c>
      <c r="N20">
        <v>267</v>
      </c>
      <c r="O20">
        <v>174</v>
      </c>
      <c r="P20" s="10">
        <v>441</v>
      </c>
      <c r="Q20">
        <v>1493</v>
      </c>
      <c r="R20">
        <v>1110</v>
      </c>
      <c r="S20" s="10">
        <v>2603</v>
      </c>
    </row>
    <row r="21" spans="1:19" ht="12.75">
      <c r="A21" s="9">
        <v>1999</v>
      </c>
      <c r="B21" s="8">
        <v>339</v>
      </c>
      <c r="C21" s="8">
        <v>263</v>
      </c>
      <c r="D21" s="10">
        <v>602</v>
      </c>
      <c r="E21">
        <v>233</v>
      </c>
      <c r="F21">
        <v>169</v>
      </c>
      <c r="G21" s="10">
        <v>402</v>
      </c>
      <c r="H21">
        <v>277</v>
      </c>
      <c r="I21">
        <v>151</v>
      </c>
      <c r="J21" s="10">
        <v>428</v>
      </c>
      <c r="K21">
        <v>284</v>
      </c>
      <c r="L21">
        <v>293</v>
      </c>
      <c r="M21" s="10">
        <v>577</v>
      </c>
      <c r="N21">
        <v>260</v>
      </c>
      <c r="O21">
        <v>199</v>
      </c>
      <c r="P21" s="10">
        <v>459</v>
      </c>
      <c r="Q21">
        <v>1393</v>
      </c>
      <c r="R21">
        <v>1075</v>
      </c>
      <c r="S21" s="10">
        <v>2468</v>
      </c>
    </row>
    <row r="22" ht="12.75" hidden="1"/>
    <row r="23" ht="12.75" hidden="1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MINNESOTA</v>
      </c>
    </row>
    <row r="26" spans="2:19" s="4" customFormat="1" ht="12.75">
      <c r="B26" s="30" t="s">
        <v>14</v>
      </c>
      <c r="C26" s="30"/>
      <c r="D26" s="30"/>
      <c r="E26" s="30" t="s">
        <v>15</v>
      </c>
      <c r="F26" s="30"/>
      <c r="G26" s="30"/>
      <c r="H26" s="30" t="s">
        <v>16</v>
      </c>
      <c r="I26" s="30"/>
      <c r="J26" s="30"/>
      <c r="K26" s="30" t="s">
        <v>17</v>
      </c>
      <c r="L26" s="30"/>
      <c r="M26" s="30"/>
      <c r="N26" s="30" t="s">
        <v>18</v>
      </c>
      <c r="O26" s="30"/>
      <c r="P26" s="30"/>
      <c r="Q26" s="30" t="s">
        <v>19</v>
      </c>
      <c r="R26" s="30"/>
      <c r="S26" s="30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>
        <f aca="true" t="shared" si="0" ref="B28:D31">(B5/$D5)*100</f>
        <v>75.34246575342466</v>
      </c>
      <c r="C28" s="1">
        <f t="shared" si="0"/>
        <v>24.65753424657534</v>
      </c>
      <c r="D28" s="11">
        <f t="shared" si="0"/>
        <v>100</v>
      </c>
      <c r="E28" s="1">
        <f aca="true" t="shared" si="1" ref="E28:G31">(E5/$G5)*100</f>
        <v>74.80916030534351</v>
      </c>
      <c r="F28" s="1">
        <f t="shared" si="1"/>
        <v>25.190839694656486</v>
      </c>
      <c r="G28" s="11">
        <f t="shared" si="1"/>
        <v>100</v>
      </c>
      <c r="H28" s="1">
        <f aca="true" t="shared" si="2" ref="H28:J31">(H5/$J5)*100</f>
        <v>75.14792899408283</v>
      </c>
      <c r="I28" s="1">
        <f t="shared" si="2"/>
        <v>24.85207100591716</v>
      </c>
      <c r="J28" s="11">
        <f t="shared" si="2"/>
        <v>100</v>
      </c>
      <c r="K28" s="1">
        <f aca="true" t="shared" si="3" ref="K28:M31">(K5/$M5)*100</f>
        <v>96.7741935483871</v>
      </c>
      <c r="L28" s="1">
        <f t="shared" si="3"/>
        <v>3.225806451612903</v>
      </c>
      <c r="M28" s="11">
        <f t="shared" si="3"/>
        <v>100</v>
      </c>
      <c r="N28" s="1">
        <f aca="true" t="shared" si="4" ref="N28:P31">(N5/$P5)*100</f>
        <v>83.92857142857143</v>
      </c>
      <c r="O28" s="1">
        <f t="shared" si="4"/>
        <v>16.071428571428573</v>
      </c>
      <c r="P28" s="11">
        <f t="shared" si="4"/>
        <v>100</v>
      </c>
      <c r="Q28" s="1">
        <f aca="true" t="shared" si="5" ref="Q28:S31">(Q5/$S5)*100</f>
        <v>77.17528373266079</v>
      </c>
      <c r="R28" s="1">
        <f t="shared" si="5"/>
        <v>22.82471626733922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75.6198347107438</v>
      </c>
      <c r="C29" s="1">
        <f t="shared" si="6"/>
        <v>24.380165289256198</v>
      </c>
      <c r="D29" s="11">
        <f t="shared" si="0"/>
        <v>100</v>
      </c>
      <c r="E29" s="1">
        <f t="shared" si="1"/>
        <v>72.98578199052133</v>
      </c>
      <c r="F29" s="1">
        <f t="shared" si="1"/>
        <v>27.014218009478675</v>
      </c>
      <c r="G29" s="11">
        <f t="shared" si="1"/>
        <v>100</v>
      </c>
      <c r="H29" s="1">
        <f t="shared" si="2"/>
        <v>73.79310344827587</v>
      </c>
      <c r="I29" s="1">
        <f t="shared" si="2"/>
        <v>26.20689655172414</v>
      </c>
      <c r="J29" s="11">
        <f t="shared" si="2"/>
        <v>100</v>
      </c>
      <c r="K29" s="1">
        <f t="shared" si="3"/>
        <v>100</v>
      </c>
      <c r="L29" s="1">
        <f t="shared" si="3"/>
        <v>0</v>
      </c>
      <c r="M29" s="11">
        <f t="shared" si="3"/>
        <v>100</v>
      </c>
      <c r="N29" s="1">
        <f t="shared" si="4"/>
        <v>81.95876288659794</v>
      </c>
      <c r="O29" s="1">
        <f t="shared" si="4"/>
        <v>18.04123711340206</v>
      </c>
      <c r="P29" s="11">
        <f t="shared" si="4"/>
        <v>100</v>
      </c>
      <c r="Q29" s="1">
        <f t="shared" si="5"/>
        <v>76.89486552567237</v>
      </c>
      <c r="R29" s="1">
        <f t="shared" si="5"/>
        <v>23.10513447432763</v>
      </c>
      <c r="S29" s="11">
        <f t="shared" si="5"/>
        <v>100</v>
      </c>
    </row>
    <row r="30" spans="1:19" ht="12.75">
      <c r="A30" s="9">
        <v>1985</v>
      </c>
      <c r="B30" s="1">
        <f t="shared" si="6"/>
        <v>81.61290322580645</v>
      </c>
      <c r="C30" s="1">
        <f t="shared" si="6"/>
        <v>18.387096774193548</v>
      </c>
      <c r="D30" s="11">
        <f t="shared" si="0"/>
        <v>100</v>
      </c>
      <c r="E30" s="1">
        <f t="shared" si="1"/>
        <v>75</v>
      </c>
      <c r="F30" s="1">
        <f t="shared" si="1"/>
        <v>25</v>
      </c>
      <c r="G30" s="11">
        <f t="shared" si="1"/>
        <v>100</v>
      </c>
      <c r="H30" s="1">
        <f t="shared" si="2"/>
        <v>79.91071428571429</v>
      </c>
      <c r="I30" s="1">
        <f t="shared" si="2"/>
        <v>20.089285714285715</v>
      </c>
      <c r="J30" s="11">
        <f t="shared" si="2"/>
        <v>100</v>
      </c>
      <c r="K30" s="1">
        <f t="shared" si="3"/>
        <v>86.36363636363636</v>
      </c>
      <c r="L30" s="1">
        <f t="shared" si="3"/>
        <v>13.636363636363635</v>
      </c>
      <c r="M30" s="11">
        <f t="shared" si="3"/>
        <v>100</v>
      </c>
      <c r="N30" s="1">
        <f t="shared" si="4"/>
        <v>80.26315789473685</v>
      </c>
      <c r="O30" s="1">
        <f t="shared" si="4"/>
        <v>19.736842105263158</v>
      </c>
      <c r="P30" s="11">
        <f t="shared" si="4"/>
        <v>100</v>
      </c>
      <c r="Q30" s="1">
        <f t="shared" si="5"/>
        <v>79.24107142857143</v>
      </c>
      <c r="R30" s="1">
        <f t="shared" si="5"/>
        <v>20.758928571428573</v>
      </c>
      <c r="S30" s="11">
        <f t="shared" si="5"/>
        <v>100</v>
      </c>
    </row>
    <row r="31" spans="1:19" ht="12.75">
      <c r="A31" s="9">
        <v>1986</v>
      </c>
      <c r="B31" s="1">
        <f t="shared" si="6"/>
        <v>79.79094076655052</v>
      </c>
      <c r="C31" s="1">
        <f t="shared" si="6"/>
        <v>20.209059233449477</v>
      </c>
      <c r="D31" s="11">
        <f t="shared" si="0"/>
        <v>100</v>
      </c>
      <c r="E31" s="1">
        <f t="shared" si="1"/>
        <v>70.18181818181817</v>
      </c>
      <c r="F31" s="1">
        <f t="shared" si="1"/>
        <v>29.818181818181817</v>
      </c>
      <c r="G31" s="11">
        <f t="shared" si="1"/>
        <v>100</v>
      </c>
      <c r="H31" s="1">
        <f t="shared" si="2"/>
        <v>77.71739130434783</v>
      </c>
      <c r="I31" s="1">
        <f t="shared" si="2"/>
        <v>22.282608695652172</v>
      </c>
      <c r="J31" s="11">
        <f t="shared" si="2"/>
        <v>100</v>
      </c>
      <c r="K31" s="1">
        <f t="shared" si="3"/>
        <v>92.6829268292683</v>
      </c>
      <c r="L31" s="1">
        <f t="shared" si="3"/>
        <v>7.317073170731707</v>
      </c>
      <c r="M31" s="11">
        <f t="shared" si="3"/>
        <v>100</v>
      </c>
      <c r="N31" s="1">
        <f t="shared" si="4"/>
        <v>93.85964912280701</v>
      </c>
      <c r="O31" s="1">
        <f t="shared" si="4"/>
        <v>6.140350877192982</v>
      </c>
      <c r="P31" s="11">
        <f t="shared" si="4"/>
        <v>100</v>
      </c>
      <c r="Q31" s="1">
        <f t="shared" si="5"/>
        <v>78.80133185349611</v>
      </c>
      <c r="R31" s="1">
        <f t="shared" si="5"/>
        <v>21.198668146503884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76.19047619047619</v>
      </c>
      <c r="C32" s="1">
        <f t="shared" si="7"/>
        <v>23.809523809523807</v>
      </c>
      <c r="D32" s="11">
        <f aca="true" t="shared" si="8" ref="D32:D44">(D9/$D9)*100</f>
        <v>100</v>
      </c>
      <c r="E32" s="1">
        <f aca="true" t="shared" si="9" ref="E32:G44">(E9/$G9)*100</f>
        <v>68.43853820598007</v>
      </c>
      <c r="F32" s="1">
        <f t="shared" si="9"/>
        <v>31.561461794019934</v>
      </c>
      <c r="G32" s="11">
        <f t="shared" si="9"/>
        <v>100</v>
      </c>
      <c r="H32" s="1">
        <f aca="true" t="shared" si="10" ref="H32:J44">(H9/$J9)*100</f>
        <v>72.56637168141593</v>
      </c>
      <c r="I32" s="1">
        <f t="shared" si="10"/>
        <v>27.43362831858407</v>
      </c>
      <c r="J32" s="11">
        <f t="shared" si="10"/>
        <v>100</v>
      </c>
      <c r="K32" s="1">
        <f aca="true" t="shared" si="11" ref="K32:M44">(K9/$M9)*100</f>
        <v>77.58620689655173</v>
      </c>
      <c r="L32" s="1">
        <f t="shared" si="11"/>
        <v>22.413793103448278</v>
      </c>
      <c r="M32" s="11">
        <f t="shared" si="11"/>
        <v>100</v>
      </c>
      <c r="N32" s="1">
        <f aca="true" t="shared" si="12" ref="N32:P44">(N9/$P9)*100</f>
        <v>79.23076923076923</v>
      </c>
      <c r="O32" s="1">
        <f t="shared" si="12"/>
        <v>20.76923076923077</v>
      </c>
      <c r="P32" s="11">
        <f t="shared" si="12"/>
        <v>100</v>
      </c>
      <c r="Q32" s="1">
        <f aca="true" t="shared" si="13" ref="Q32:S44">(Q9/$S9)*100</f>
        <v>73.64414843006661</v>
      </c>
      <c r="R32" s="1">
        <f t="shared" si="13"/>
        <v>26.355851569933396</v>
      </c>
      <c r="S32" s="11">
        <f t="shared" si="13"/>
        <v>100</v>
      </c>
    </row>
    <row r="33" spans="1:19" ht="12.75">
      <c r="A33" s="9">
        <v>1988</v>
      </c>
      <c r="B33" s="1">
        <f t="shared" si="7"/>
        <v>71.7948717948718</v>
      </c>
      <c r="C33" s="1">
        <f t="shared" si="7"/>
        <v>28.205128205128204</v>
      </c>
      <c r="D33" s="11">
        <f t="shared" si="8"/>
        <v>100</v>
      </c>
      <c r="E33" s="1">
        <f t="shared" si="9"/>
        <v>64.24242424242425</v>
      </c>
      <c r="F33" s="1">
        <f t="shared" si="9"/>
        <v>35.75757575757576</v>
      </c>
      <c r="G33" s="11">
        <f t="shared" si="9"/>
        <v>100</v>
      </c>
      <c r="H33" s="1">
        <f t="shared" si="10"/>
        <v>70.13888888888889</v>
      </c>
      <c r="I33" s="1">
        <f t="shared" si="10"/>
        <v>29.86111111111111</v>
      </c>
      <c r="J33" s="11">
        <f t="shared" si="10"/>
        <v>100</v>
      </c>
      <c r="K33" s="1">
        <f t="shared" si="11"/>
        <v>73.5632183908046</v>
      </c>
      <c r="L33" s="1">
        <f t="shared" si="11"/>
        <v>26.436781609195403</v>
      </c>
      <c r="M33" s="11">
        <f t="shared" si="11"/>
        <v>100</v>
      </c>
      <c r="N33" s="1">
        <f t="shared" si="12"/>
        <v>70.83333333333334</v>
      </c>
      <c r="O33" s="1">
        <f t="shared" si="12"/>
        <v>29.166666666666668</v>
      </c>
      <c r="P33" s="11">
        <f t="shared" si="12"/>
        <v>100</v>
      </c>
      <c r="Q33" s="1">
        <f t="shared" si="13"/>
        <v>69.36274509803921</v>
      </c>
      <c r="R33" s="1">
        <f t="shared" si="13"/>
        <v>30.637254901960787</v>
      </c>
      <c r="S33" s="11">
        <f t="shared" si="13"/>
        <v>100</v>
      </c>
    </row>
    <row r="34" spans="1:19" ht="12.75">
      <c r="A34" s="9">
        <v>1989</v>
      </c>
      <c r="B34" s="1">
        <f t="shared" si="7"/>
        <v>69.7560975609756</v>
      </c>
      <c r="C34" s="1">
        <f t="shared" si="7"/>
        <v>30.24390243902439</v>
      </c>
      <c r="D34" s="11">
        <f t="shared" si="8"/>
        <v>100</v>
      </c>
      <c r="E34" s="1">
        <f t="shared" si="9"/>
        <v>67.2316384180791</v>
      </c>
      <c r="F34" s="1">
        <f t="shared" si="9"/>
        <v>32.7683615819209</v>
      </c>
      <c r="G34" s="11">
        <f t="shared" si="9"/>
        <v>100</v>
      </c>
      <c r="H34" s="1">
        <f t="shared" si="10"/>
        <v>74.89539748953975</v>
      </c>
      <c r="I34" s="1">
        <f t="shared" si="10"/>
        <v>25.10460251046025</v>
      </c>
      <c r="J34" s="11">
        <f t="shared" si="10"/>
        <v>100</v>
      </c>
      <c r="K34" s="1">
        <f t="shared" si="11"/>
        <v>60.84656084656085</v>
      </c>
      <c r="L34" s="1">
        <f t="shared" si="11"/>
        <v>39.15343915343915</v>
      </c>
      <c r="M34" s="11">
        <f t="shared" si="11"/>
        <v>100</v>
      </c>
      <c r="N34" s="1">
        <f t="shared" si="12"/>
        <v>79.78142076502732</v>
      </c>
      <c r="O34" s="1">
        <f t="shared" si="12"/>
        <v>20.21857923497268</v>
      </c>
      <c r="P34" s="11">
        <f t="shared" si="12"/>
        <v>100</v>
      </c>
      <c r="Q34" s="1">
        <f t="shared" si="13"/>
        <v>70.10909090909091</v>
      </c>
      <c r="R34" s="1">
        <f t="shared" si="13"/>
        <v>29.89090909090909</v>
      </c>
      <c r="S34" s="11">
        <f t="shared" si="13"/>
        <v>100</v>
      </c>
    </row>
    <row r="35" spans="1:19" ht="12.75">
      <c r="A35" s="9">
        <v>1990</v>
      </c>
      <c r="B35" s="1">
        <f t="shared" si="7"/>
        <v>70.02341920374707</v>
      </c>
      <c r="C35" s="1">
        <f t="shared" si="7"/>
        <v>29.97658079625293</v>
      </c>
      <c r="D35" s="11">
        <f t="shared" si="8"/>
        <v>100</v>
      </c>
      <c r="E35" s="1">
        <f t="shared" si="9"/>
        <v>65.25679758308158</v>
      </c>
      <c r="F35" s="1">
        <f t="shared" si="9"/>
        <v>34.74320241691843</v>
      </c>
      <c r="G35" s="11">
        <f t="shared" si="9"/>
        <v>100</v>
      </c>
      <c r="H35" s="1">
        <f t="shared" si="10"/>
        <v>74.22222222222223</v>
      </c>
      <c r="I35" s="1">
        <f t="shared" si="10"/>
        <v>25.77777777777778</v>
      </c>
      <c r="J35" s="11">
        <f t="shared" si="10"/>
        <v>100</v>
      </c>
      <c r="K35" s="1">
        <f t="shared" si="11"/>
        <v>56.060606060606055</v>
      </c>
      <c r="L35" s="1">
        <f t="shared" si="11"/>
        <v>43.93939393939394</v>
      </c>
      <c r="M35" s="11">
        <f t="shared" si="11"/>
        <v>100</v>
      </c>
      <c r="N35" s="1">
        <f t="shared" si="12"/>
        <v>81.69934640522875</v>
      </c>
      <c r="O35" s="1">
        <f t="shared" si="12"/>
        <v>18.30065359477124</v>
      </c>
      <c r="P35" s="11">
        <f t="shared" si="12"/>
        <v>100</v>
      </c>
      <c r="Q35" s="1">
        <f t="shared" si="13"/>
        <v>68.81559220389805</v>
      </c>
      <c r="R35" s="1">
        <f t="shared" si="13"/>
        <v>31.184407796101947</v>
      </c>
      <c r="S35" s="11">
        <f t="shared" si="13"/>
        <v>100</v>
      </c>
    </row>
    <row r="36" spans="1:19" ht="12.75">
      <c r="A36" s="9">
        <v>1991</v>
      </c>
      <c r="B36" s="1">
        <f t="shared" si="7"/>
        <v>69.30232558139535</v>
      </c>
      <c r="C36" s="1">
        <f t="shared" si="7"/>
        <v>30.697674418604652</v>
      </c>
      <c r="D36" s="11">
        <f t="shared" si="8"/>
        <v>100</v>
      </c>
      <c r="E36" s="1">
        <f t="shared" si="9"/>
        <v>61.29032258064516</v>
      </c>
      <c r="F36" s="1">
        <f t="shared" si="9"/>
        <v>38.70967741935484</v>
      </c>
      <c r="G36" s="11">
        <f t="shared" si="9"/>
        <v>100</v>
      </c>
      <c r="H36" s="1">
        <f t="shared" si="10"/>
        <v>71.0801393728223</v>
      </c>
      <c r="I36" s="1">
        <f t="shared" si="10"/>
        <v>28.9198606271777</v>
      </c>
      <c r="J36" s="11">
        <f t="shared" si="10"/>
        <v>100</v>
      </c>
      <c r="K36" s="1">
        <f t="shared" si="11"/>
        <v>49.45054945054945</v>
      </c>
      <c r="L36" s="1">
        <f t="shared" si="11"/>
        <v>50.54945054945055</v>
      </c>
      <c r="M36" s="11">
        <f t="shared" si="11"/>
        <v>100</v>
      </c>
      <c r="N36" s="1">
        <f t="shared" si="12"/>
        <v>79.1907514450867</v>
      </c>
      <c r="O36" s="1">
        <f t="shared" si="12"/>
        <v>20.809248554913296</v>
      </c>
      <c r="P36" s="11">
        <f t="shared" si="12"/>
        <v>100</v>
      </c>
      <c r="Q36" s="1">
        <f t="shared" si="13"/>
        <v>66.38358103326256</v>
      </c>
      <c r="R36" s="1">
        <f t="shared" si="13"/>
        <v>33.61641896673744</v>
      </c>
      <c r="S36" s="11">
        <f t="shared" si="13"/>
        <v>100</v>
      </c>
    </row>
    <row r="37" spans="1:19" ht="12.75">
      <c r="A37" s="9">
        <v>1992</v>
      </c>
      <c r="B37" s="1">
        <f t="shared" si="7"/>
        <v>65.98360655737704</v>
      </c>
      <c r="C37" s="1">
        <f t="shared" si="7"/>
        <v>34.01639344262295</v>
      </c>
      <c r="D37" s="11">
        <f t="shared" si="8"/>
        <v>100</v>
      </c>
      <c r="E37" s="1">
        <f t="shared" si="9"/>
        <v>60.59701492537314</v>
      </c>
      <c r="F37" s="1">
        <f t="shared" si="9"/>
        <v>39.40298507462687</v>
      </c>
      <c r="G37" s="11">
        <f t="shared" si="9"/>
        <v>100</v>
      </c>
      <c r="H37" s="1">
        <f t="shared" si="10"/>
        <v>71.6012084592145</v>
      </c>
      <c r="I37" s="1">
        <f t="shared" si="10"/>
        <v>28.3987915407855</v>
      </c>
      <c r="J37" s="11">
        <f t="shared" si="10"/>
        <v>100</v>
      </c>
      <c r="K37" s="1">
        <f t="shared" si="11"/>
        <v>46.3519313304721</v>
      </c>
      <c r="L37" s="1">
        <f t="shared" si="11"/>
        <v>53.648068669527895</v>
      </c>
      <c r="M37" s="11">
        <f t="shared" si="11"/>
        <v>100</v>
      </c>
      <c r="N37" s="1">
        <f t="shared" si="12"/>
        <v>77.40585774058577</v>
      </c>
      <c r="O37" s="1">
        <f t="shared" si="12"/>
        <v>22.594142259414227</v>
      </c>
      <c r="P37" s="11">
        <f t="shared" si="12"/>
        <v>100</v>
      </c>
      <c r="Q37" s="1">
        <f t="shared" si="13"/>
        <v>64.88314883148831</v>
      </c>
      <c r="R37" s="1">
        <f t="shared" si="13"/>
        <v>35.11685116851169</v>
      </c>
      <c r="S37" s="11">
        <f t="shared" si="13"/>
        <v>100</v>
      </c>
    </row>
    <row r="38" spans="1:19" ht="12.75">
      <c r="A38" s="9">
        <v>1993</v>
      </c>
      <c r="B38" s="1">
        <f t="shared" si="7"/>
        <v>64.7834274952919</v>
      </c>
      <c r="C38" s="1">
        <f t="shared" si="7"/>
        <v>35.2165725047081</v>
      </c>
      <c r="D38" s="11">
        <f t="shared" si="8"/>
        <v>100</v>
      </c>
      <c r="E38" s="1">
        <f t="shared" si="9"/>
        <v>59.74025974025974</v>
      </c>
      <c r="F38" s="1">
        <f t="shared" si="9"/>
        <v>40.25974025974026</v>
      </c>
      <c r="G38" s="11">
        <f t="shared" si="9"/>
        <v>100</v>
      </c>
      <c r="H38" s="1">
        <f t="shared" si="10"/>
        <v>63.25966850828729</v>
      </c>
      <c r="I38" s="1">
        <f t="shared" si="10"/>
        <v>36.74033149171271</v>
      </c>
      <c r="J38" s="11">
        <f t="shared" si="10"/>
        <v>100</v>
      </c>
      <c r="K38" s="1">
        <f t="shared" si="11"/>
        <v>41.53005464480874</v>
      </c>
      <c r="L38" s="1">
        <f t="shared" si="11"/>
        <v>58.46994535519126</v>
      </c>
      <c r="M38" s="11">
        <f t="shared" si="11"/>
        <v>100</v>
      </c>
      <c r="N38" s="1">
        <f t="shared" si="12"/>
        <v>72.15686274509804</v>
      </c>
      <c r="O38" s="1">
        <f t="shared" si="12"/>
        <v>27.84313725490196</v>
      </c>
      <c r="P38" s="11">
        <f t="shared" si="12"/>
        <v>100</v>
      </c>
      <c r="Q38" s="1">
        <f t="shared" si="13"/>
        <v>59.96963562753036</v>
      </c>
      <c r="R38" s="1">
        <f t="shared" si="13"/>
        <v>40.030364372469634</v>
      </c>
      <c r="S38" s="11">
        <f t="shared" si="13"/>
        <v>100</v>
      </c>
    </row>
    <row r="39" spans="1:19" ht="12.75">
      <c r="A39" s="9">
        <v>1994</v>
      </c>
      <c r="B39" s="1">
        <f t="shared" si="7"/>
        <v>62.03389830508475</v>
      </c>
      <c r="C39" s="1">
        <f t="shared" si="7"/>
        <v>37.96610169491525</v>
      </c>
      <c r="D39" s="11">
        <f t="shared" si="8"/>
        <v>100</v>
      </c>
      <c r="E39" s="1">
        <f t="shared" si="9"/>
        <v>60.78947368421053</v>
      </c>
      <c r="F39" s="1">
        <f t="shared" si="9"/>
        <v>39.21052631578947</v>
      </c>
      <c r="G39" s="11">
        <f t="shared" si="9"/>
        <v>100</v>
      </c>
      <c r="H39" s="1">
        <f t="shared" si="10"/>
        <v>66.76646706586826</v>
      </c>
      <c r="I39" s="1">
        <f t="shared" si="10"/>
        <v>33.23353293413174</v>
      </c>
      <c r="J39" s="11">
        <f t="shared" si="10"/>
        <v>100</v>
      </c>
      <c r="K39" s="1">
        <f t="shared" si="11"/>
        <v>46.62379421221865</v>
      </c>
      <c r="L39" s="1">
        <f t="shared" si="11"/>
        <v>53.37620578778135</v>
      </c>
      <c r="M39" s="11">
        <f t="shared" si="11"/>
        <v>100</v>
      </c>
      <c r="N39" s="1">
        <f t="shared" si="12"/>
        <v>71.05263157894737</v>
      </c>
      <c r="O39" s="1">
        <f t="shared" si="12"/>
        <v>28.947368421052634</v>
      </c>
      <c r="P39" s="11">
        <f t="shared" si="12"/>
        <v>100</v>
      </c>
      <c r="Q39" s="1">
        <f t="shared" si="13"/>
        <v>61.35034556087188</v>
      </c>
      <c r="R39" s="1">
        <f t="shared" si="13"/>
        <v>38.64965443912812</v>
      </c>
      <c r="S39" s="11">
        <f t="shared" si="13"/>
        <v>100</v>
      </c>
    </row>
    <row r="40" spans="1:19" ht="12.75">
      <c r="A40" s="9">
        <v>1995</v>
      </c>
      <c r="B40" s="1">
        <f t="shared" si="7"/>
        <v>60.40955631399317</v>
      </c>
      <c r="C40" s="1">
        <f t="shared" si="7"/>
        <v>39.59044368600683</v>
      </c>
      <c r="D40" s="11">
        <f t="shared" si="8"/>
        <v>100</v>
      </c>
      <c r="E40" s="1">
        <f t="shared" si="9"/>
        <v>60.25</v>
      </c>
      <c r="F40" s="1">
        <f t="shared" si="9"/>
        <v>39.75</v>
      </c>
      <c r="G40" s="11">
        <f t="shared" si="9"/>
        <v>100</v>
      </c>
      <c r="H40" s="1">
        <f t="shared" si="10"/>
        <v>67.8125</v>
      </c>
      <c r="I40" s="1">
        <f t="shared" si="10"/>
        <v>32.1875</v>
      </c>
      <c r="J40" s="11">
        <f t="shared" si="10"/>
        <v>100</v>
      </c>
      <c r="K40" s="1">
        <f t="shared" si="11"/>
        <v>41.492537313432834</v>
      </c>
      <c r="L40" s="1">
        <f t="shared" si="11"/>
        <v>58.507462686567166</v>
      </c>
      <c r="M40" s="11">
        <f t="shared" si="11"/>
        <v>100</v>
      </c>
      <c r="N40" s="1">
        <f t="shared" si="12"/>
        <v>74.84276729559748</v>
      </c>
      <c r="O40" s="1">
        <f t="shared" si="12"/>
        <v>25.157232704402517</v>
      </c>
      <c r="P40" s="11">
        <f t="shared" si="12"/>
        <v>100</v>
      </c>
      <c r="Q40" s="1">
        <f t="shared" si="13"/>
        <v>60.694231750893316</v>
      </c>
      <c r="R40" s="1">
        <f t="shared" si="13"/>
        <v>39.305768249106684</v>
      </c>
      <c r="S40" s="11">
        <f t="shared" si="13"/>
        <v>100</v>
      </c>
    </row>
    <row r="41" spans="1:19" ht="12.75">
      <c r="A41" s="9">
        <v>1996</v>
      </c>
      <c r="B41" s="1">
        <f t="shared" si="7"/>
        <v>61.63328197226502</v>
      </c>
      <c r="C41" s="1">
        <f t="shared" si="7"/>
        <v>38.366718027734976</v>
      </c>
      <c r="D41" s="11">
        <f t="shared" si="8"/>
        <v>100</v>
      </c>
      <c r="E41" s="1">
        <f t="shared" si="9"/>
        <v>60.090702947845806</v>
      </c>
      <c r="F41" s="1">
        <f t="shared" si="9"/>
        <v>39.909297052154194</v>
      </c>
      <c r="G41" s="11">
        <f t="shared" si="9"/>
        <v>100</v>
      </c>
      <c r="H41" s="1">
        <f t="shared" si="10"/>
        <v>61.979166666666664</v>
      </c>
      <c r="I41" s="1">
        <f t="shared" si="10"/>
        <v>38.02083333333333</v>
      </c>
      <c r="J41" s="11">
        <f t="shared" si="10"/>
        <v>100</v>
      </c>
      <c r="K41" s="1">
        <f t="shared" si="11"/>
        <v>45.55873925501432</v>
      </c>
      <c r="L41" s="1">
        <f t="shared" si="11"/>
        <v>54.44126074498568</v>
      </c>
      <c r="M41" s="11">
        <f t="shared" si="11"/>
        <v>100</v>
      </c>
      <c r="N41" s="1">
        <f t="shared" si="12"/>
        <v>67.31843575418995</v>
      </c>
      <c r="O41" s="1">
        <f t="shared" si="12"/>
        <v>32.68156424581006</v>
      </c>
      <c r="P41" s="11">
        <f t="shared" si="12"/>
        <v>100</v>
      </c>
      <c r="Q41" s="1">
        <f t="shared" si="13"/>
        <v>59.74323704722604</v>
      </c>
      <c r="R41" s="1">
        <f t="shared" si="13"/>
        <v>40.256762952773954</v>
      </c>
      <c r="S41" s="11">
        <f t="shared" si="13"/>
        <v>100</v>
      </c>
    </row>
    <row r="42" spans="1:19" ht="12.75">
      <c r="A42" s="9">
        <v>1997</v>
      </c>
      <c r="B42" s="1">
        <f t="shared" si="7"/>
        <v>60.175438596491226</v>
      </c>
      <c r="C42" s="1">
        <f t="shared" si="7"/>
        <v>39.824561403508774</v>
      </c>
      <c r="D42" s="11">
        <f t="shared" si="8"/>
        <v>100</v>
      </c>
      <c r="E42" s="1">
        <f t="shared" si="9"/>
        <v>56.36363636363636</v>
      </c>
      <c r="F42" s="1">
        <f t="shared" si="9"/>
        <v>43.63636363636363</v>
      </c>
      <c r="G42" s="11">
        <f t="shared" si="9"/>
        <v>100</v>
      </c>
      <c r="H42" s="1">
        <f t="shared" si="10"/>
        <v>70.75718015665797</v>
      </c>
      <c r="I42" s="1">
        <f t="shared" si="10"/>
        <v>29.242819843342037</v>
      </c>
      <c r="J42" s="11">
        <f t="shared" si="10"/>
        <v>100</v>
      </c>
      <c r="K42" s="1">
        <f t="shared" si="11"/>
        <v>47.10144927536232</v>
      </c>
      <c r="L42" s="1">
        <f t="shared" si="11"/>
        <v>52.89855072463768</v>
      </c>
      <c r="M42" s="11">
        <f t="shared" si="11"/>
        <v>100</v>
      </c>
      <c r="N42" s="1">
        <f t="shared" si="12"/>
        <v>60.88992974238876</v>
      </c>
      <c r="O42" s="1">
        <f t="shared" si="12"/>
        <v>39.11007025761124</v>
      </c>
      <c r="P42" s="11">
        <f t="shared" si="12"/>
        <v>100</v>
      </c>
      <c r="Q42" s="1">
        <f t="shared" si="13"/>
        <v>59.01789811840293</v>
      </c>
      <c r="R42" s="1">
        <f t="shared" si="13"/>
        <v>40.98210188159706</v>
      </c>
      <c r="S42" s="11">
        <f t="shared" si="13"/>
        <v>100</v>
      </c>
    </row>
    <row r="43" spans="1:19" ht="12.75">
      <c r="A43" s="9">
        <v>1998</v>
      </c>
      <c r="B43" s="1">
        <f t="shared" si="7"/>
        <v>60.84507042253521</v>
      </c>
      <c r="C43" s="1">
        <f t="shared" si="7"/>
        <v>39.154929577464785</v>
      </c>
      <c r="D43" s="11">
        <f t="shared" si="8"/>
        <v>100</v>
      </c>
      <c r="E43" s="1">
        <f t="shared" si="9"/>
        <v>56.16113744075829</v>
      </c>
      <c r="F43" s="1">
        <f t="shared" si="9"/>
        <v>43.838862559241704</v>
      </c>
      <c r="G43" s="11">
        <f t="shared" si="9"/>
        <v>100</v>
      </c>
      <c r="H43" s="1">
        <f t="shared" si="10"/>
        <v>63.57142857142857</v>
      </c>
      <c r="I43" s="1">
        <f t="shared" si="10"/>
        <v>36.42857142857142</v>
      </c>
      <c r="J43" s="11">
        <f t="shared" si="10"/>
        <v>100</v>
      </c>
      <c r="K43" s="1">
        <f t="shared" si="11"/>
        <v>47.540983606557376</v>
      </c>
      <c r="L43" s="1">
        <f t="shared" si="11"/>
        <v>52.459016393442624</v>
      </c>
      <c r="M43" s="11">
        <f t="shared" si="11"/>
        <v>100</v>
      </c>
      <c r="N43" s="1">
        <f t="shared" si="12"/>
        <v>60.544217687074834</v>
      </c>
      <c r="O43" s="1">
        <f t="shared" si="12"/>
        <v>39.455782312925166</v>
      </c>
      <c r="P43" s="11">
        <f t="shared" si="12"/>
        <v>100</v>
      </c>
      <c r="Q43" s="1">
        <f t="shared" si="13"/>
        <v>57.35689588935843</v>
      </c>
      <c r="R43" s="1">
        <f t="shared" si="13"/>
        <v>42.643104110641566</v>
      </c>
      <c r="S43" s="11">
        <f t="shared" si="13"/>
        <v>100</v>
      </c>
    </row>
    <row r="44" spans="1:19" ht="12.75">
      <c r="A44" s="9">
        <v>1999</v>
      </c>
      <c r="B44" s="1">
        <f t="shared" si="7"/>
        <v>56.31229235880399</v>
      </c>
      <c r="C44" s="1">
        <f t="shared" si="7"/>
        <v>43.68770764119601</v>
      </c>
      <c r="D44" s="11">
        <f t="shared" si="8"/>
        <v>100</v>
      </c>
      <c r="E44" s="1">
        <f t="shared" si="9"/>
        <v>57.960199004975124</v>
      </c>
      <c r="F44" s="1">
        <f t="shared" si="9"/>
        <v>42.039800995024876</v>
      </c>
      <c r="G44" s="11">
        <f t="shared" si="9"/>
        <v>100</v>
      </c>
      <c r="H44" s="1">
        <f t="shared" si="10"/>
        <v>64.7196261682243</v>
      </c>
      <c r="I44" s="1">
        <f t="shared" si="10"/>
        <v>35.280373831775705</v>
      </c>
      <c r="J44" s="11">
        <f t="shared" si="10"/>
        <v>100</v>
      </c>
      <c r="K44" s="1">
        <f t="shared" si="11"/>
        <v>49.220103986135186</v>
      </c>
      <c r="L44" s="1">
        <f t="shared" si="11"/>
        <v>50.77989601386482</v>
      </c>
      <c r="M44" s="11">
        <f t="shared" si="11"/>
        <v>100</v>
      </c>
      <c r="N44" s="1">
        <f t="shared" si="12"/>
        <v>56.644880174291934</v>
      </c>
      <c r="O44" s="1">
        <f t="shared" si="12"/>
        <v>43.35511982570806</v>
      </c>
      <c r="P44" s="11">
        <f t="shared" si="12"/>
        <v>100</v>
      </c>
      <c r="Q44" s="1">
        <f t="shared" si="13"/>
        <v>56.442463533225286</v>
      </c>
      <c r="R44" s="1">
        <f t="shared" si="13"/>
        <v>43.557536466774714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MINNESOTA</v>
      </c>
      <c r="I47" s="4" t="str">
        <f>CONCATENATE("Percent of Total, New Admissions (All Races): ",$A$1)</f>
        <v>Percent of Total, New Admissions (All Races): MINNESOTA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5" ht="12.75">
      <c r="A49" s="9">
        <v>1983</v>
      </c>
      <c r="B49">
        <v>243</v>
      </c>
      <c r="C49">
        <v>296</v>
      </c>
      <c r="D49">
        <v>184</v>
      </c>
      <c r="E49">
        <v>32</v>
      </c>
      <c r="F49">
        <v>124</v>
      </c>
      <c r="G49">
        <v>879</v>
      </c>
      <c r="I49" s="9">
        <v>1983</v>
      </c>
      <c r="J49" s="1">
        <f aca="true" t="shared" si="14" ref="J49:O52">(B49/$G49)*100</f>
        <v>27.64505119453925</v>
      </c>
      <c r="K49" s="1">
        <f t="shared" si="14"/>
        <v>33.67463026166098</v>
      </c>
      <c r="L49" s="1">
        <f t="shared" si="14"/>
        <v>20.932878270762227</v>
      </c>
      <c r="M49" s="1">
        <f t="shared" si="14"/>
        <v>3.6405005688282137</v>
      </c>
      <c r="N49" s="1">
        <f t="shared" si="14"/>
        <v>14.106939704209328</v>
      </c>
      <c r="O49">
        <f t="shared" si="14"/>
        <v>100</v>
      </c>
    </row>
    <row r="50" spans="1:15" ht="12.75">
      <c r="A50" s="9">
        <v>1984</v>
      </c>
      <c r="B50">
        <v>273</v>
      </c>
      <c r="C50">
        <v>243</v>
      </c>
      <c r="D50">
        <v>154</v>
      </c>
      <c r="E50">
        <v>31</v>
      </c>
      <c r="F50">
        <v>206</v>
      </c>
      <c r="G50">
        <v>907</v>
      </c>
      <c r="I50" s="9">
        <v>1984</v>
      </c>
      <c r="J50" s="1">
        <f t="shared" si="14"/>
        <v>30.099228224917308</v>
      </c>
      <c r="K50" s="1">
        <f t="shared" si="14"/>
        <v>26.79162072767365</v>
      </c>
      <c r="L50" s="1">
        <f t="shared" si="14"/>
        <v>16.979051819184125</v>
      </c>
      <c r="M50" s="1">
        <f t="shared" si="14"/>
        <v>3.4178610804851157</v>
      </c>
      <c r="N50" s="1">
        <f t="shared" si="14"/>
        <v>22.712238147739804</v>
      </c>
      <c r="O50">
        <f t="shared" si="14"/>
        <v>100</v>
      </c>
    </row>
    <row r="51" spans="1:15" ht="12.75">
      <c r="A51" s="9">
        <v>1985</v>
      </c>
      <c r="B51">
        <v>351</v>
      </c>
      <c r="C51">
        <v>299</v>
      </c>
      <c r="D51">
        <v>246</v>
      </c>
      <c r="E51">
        <v>24</v>
      </c>
      <c r="F51">
        <v>85</v>
      </c>
      <c r="G51">
        <v>1005</v>
      </c>
      <c r="I51" s="9">
        <v>1985</v>
      </c>
      <c r="J51" s="1">
        <f t="shared" si="14"/>
        <v>34.92537313432836</v>
      </c>
      <c r="K51" s="1">
        <f t="shared" si="14"/>
        <v>29.751243781094526</v>
      </c>
      <c r="L51" s="1">
        <f t="shared" si="14"/>
        <v>24.47761194029851</v>
      </c>
      <c r="M51" s="1">
        <f t="shared" si="14"/>
        <v>2.3880597014925375</v>
      </c>
      <c r="N51" s="1">
        <f t="shared" si="14"/>
        <v>8.45771144278607</v>
      </c>
      <c r="O51">
        <f t="shared" si="14"/>
        <v>100</v>
      </c>
    </row>
    <row r="52" spans="1:15" ht="12.75">
      <c r="A52" s="9">
        <v>1986</v>
      </c>
      <c r="B52">
        <v>324</v>
      </c>
      <c r="C52">
        <v>306</v>
      </c>
      <c r="D52">
        <v>198</v>
      </c>
      <c r="E52">
        <v>47</v>
      </c>
      <c r="F52">
        <v>131</v>
      </c>
      <c r="G52">
        <v>1006</v>
      </c>
      <c r="I52" s="9">
        <v>1986</v>
      </c>
      <c r="J52" s="1">
        <f t="shared" si="14"/>
        <v>32.20675944333996</v>
      </c>
      <c r="K52" s="1">
        <f t="shared" si="14"/>
        <v>30.417495029821072</v>
      </c>
      <c r="L52" s="1">
        <f t="shared" si="14"/>
        <v>19.681908548707753</v>
      </c>
      <c r="M52" s="1">
        <f t="shared" si="14"/>
        <v>4.671968190854871</v>
      </c>
      <c r="N52" s="1">
        <f t="shared" si="14"/>
        <v>13.021868787276341</v>
      </c>
      <c r="O52">
        <f t="shared" si="14"/>
        <v>100</v>
      </c>
    </row>
    <row r="53" spans="1:15" ht="12.75">
      <c r="A53" s="9">
        <v>1987</v>
      </c>
      <c r="B53">
        <v>383</v>
      </c>
      <c r="C53">
        <v>338</v>
      </c>
      <c r="D53">
        <v>247</v>
      </c>
      <c r="E53">
        <v>64</v>
      </c>
      <c r="F53">
        <v>154</v>
      </c>
      <c r="G53">
        <v>1186</v>
      </c>
      <c r="I53" s="9">
        <v>1987</v>
      </c>
      <c r="J53" s="1">
        <f aca="true" t="shared" si="15" ref="J53:J65">(B53/$G53)*100</f>
        <v>32.29342327150084</v>
      </c>
      <c r="K53" s="1">
        <f aca="true" t="shared" si="16" ref="K53:K65">(C53/$G53)*100</f>
        <v>28.499156829679595</v>
      </c>
      <c r="L53" s="1">
        <f aca="true" t="shared" si="17" ref="L53:L65">(D53/$G53)*100</f>
        <v>20.82630691399663</v>
      </c>
      <c r="M53" s="1">
        <f aca="true" t="shared" si="18" ref="M53:M65">(E53/$G53)*100</f>
        <v>5.396290050590219</v>
      </c>
      <c r="N53" s="1">
        <f aca="true" t="shared" si="19" ref="N53:N65">(F53/$G53)*100</f>
        <v>12.984822934232715</v>
      </c>
      <c r="O53">
        <f aca="true" t="shared" si="20" ref="O53:O65">(G53/$G53)*100</f>
        <v>100</v>
      </c>
    </row>
    <row r="54" spans="1:15" ht="12.75">
      <c r="A54" s="9">
        <v>1988</v>
      </c>
      <c r="B54">
        <v>397</v>
      </c>
      <c r="C54">
        <v>378</v>
      </c>
      <c r="D54">
        <v>306</v>
      </c>
      <c r="E54">
        <v>95</v>
      </c>
      <c r="F54">
        <v>188</v>
      </c>
      <c r="G54">
        <v>1364</v>
      </c>
      <c r="I54" s="9">
        <v>1988</v>
      </c>
      <c r="J54" s="1">
        <f t="shared" si="15"/>
        <v>29.105571847507335</v>
      </c>
      <c r="K54" s="1">
        <f t="shared" si="16"/>
        <v>27.712609970674485</v>
      </c>
      <c r="L54" s="1">
        <f t="shared" si="17"/>
        <v>22.434017595307918</v>
      </c>
      <c r="M54" s="1">
        <f t="shared" si="18"/>
        <v>6.964809384164222</v>
      </c>
      <c r="N54" s="1">
        <f t="shared" si="19"/>
        <v>13.78299120234604</v>
      </c>
      <c r="O54">
        <f t="shared" si="20"/>
        <v>100</v>
      </c>
    </row>
    <row r="55" spans="1:15" ht="12.75">
      <c r="A55" s="9">
        <v>1989</v>
      </c>
      <c r="B55">
        <v>466</v>
      </c>
      <c r="C55">
        <v>390</v>
      </c>
      <c r="D55">
        <v>253</v>
      </c>
      <c r="E55">
        <v>203</v>
      </c>
      <c r="F55">
        <v>206</v>
      </c>
      <c r="G55">
        <v>1518</v>
      </c>
      <c r="I55" s="9">
        <v>1989</v>
      </c>
      <c r="J55" s="1">
        <f t="shared" si="15"/>
        <v>30.698287220026348</v>
      </c>
      <c r="K55" s="1">
        <f t="shared" si="16"/>
        <v>25.691699604743086</v>
      </c>
      <c r="L55" s="1">
        <f t="shared" si="17"/>
        <v>16.666666666666664</v>
      </c>
      <c r="M55" s="1">
        <f t="shared" si="18"/>
        <v>13.372859025032938</v>
      </c>
      <c r="N55" s="1">
        <f t="shared" si="19"/>
        <v>13.570487483530963</v>
      </c>
      <c r="O55">
        <f t="shared" si="20"/>
        <v>100</v>
      </c>
    </row>
    <row r="56" spans="1:15" ht="12.75">
      <c r="A56" s="9">
        <v>1990</v>
      </c>
      <c r="B56">
        <v>505</v>
      </c>
      <c r="C56">
        <v>376</v>
      </c>
      <c r="D56">
        <v>245</v>
      </c>
      <c r="E56">
        <v>211</v>
      </c>
      <c r="F56">
        <v>177</v>
      </c>
      <c r="G56">
        <v>1514</v>
      </c>
      <c r="I56" s="9">
        <v>1990</v>
      </c>
      <c r="J56" s="1">
        <f t="shared" si="15"/>
        <v>33.3553500660502</v>
      </c>
      <c r="K56" s="1">
        <f t="shared" si="16"/>
        <v>24.834874504623514</v>
      </c>
      <c r="L56" s="1">
        <f t="shared" si="17"/>
        <v>16.18229854689564</v>
      </c>
      <c r="M56" s="1">
        <f t="shared" si="18"/>
        <v>13.936591809775429</v>
      </c>
      <c r="N56" s="1">
        <f t="shared" si="19"/>
        <v>11.690885072655217</v>
      </c>
      <c r="O56">
        <f t="shared" si="20"/>
        <v>100</v>
      </c>
    </row>
    <row r="57" spans="1:15" ht="12.75">
      <c r="A57" s="9">
        <v>1991</v>
      </c>
      <c r="B57">
        <v>494</v>
      </c>
      <c r="C57">
        <v>401</v>
      </c>
      <c r="D57">
        <v>319</v>
      </c>
      <c r="E57">
        <v>213</v>
      </c>
      <c r="F57">
        <v>194</v>
      </c>
      <c r="G57">
        <v>1621</v>
      </c>
      <c r="I57" s="9">
        <v>1991</v>
      </c>
      <c r="J57" s="1">
        <f t="shared" si="15"/>
        <v>30.475015422578654</v>
      </c>
      <c r="K57" s="1">
        <f t="shared" si="16"/>
        <v>24.73781616286243</v>
      </c>
      <c r="L57" s="1">
        <f t="shared" si="17"/>
        <v>19.679210363972857</v>
      </c>
      <c r="M57" s="1">
        <f t="shared" si="18"/>
        <v>13.14003701418877</v>
      </c>
      <c r="N57" s="1">
        <f t="shared" si="19"/>
        <v>11.967921036397286</v>
      </c>
      <c r="O57">
        <f t="shared" si="20"/>
        <v>100</v>
      </c>
    </row>
    <row r="58" spans="1:15" ht="12.75">
      <c r="A58" s="9">
        <v>1992</v>
      </c>
      <c r="B58">
        <v>585</v>
      </c>
      <c r="C58">
        <v>376</v>
      </c>
      <c r="D58">
        <v>357</v>
      </c>
      <c r="E58">
        <v>253</v>
      </c>
      <c r="F58">
        <v>256</v>
      </c>
      <c r="G58">
        <v>1827</v>
      </c>
      <c r="I58" s="9">
        <v>1992</v>
      </c>
      <c r="J58" s="1">
        <f t="shared" si="15"/>
        <v>32.01970443349754</v>
      </c>
      <c r="K58" s="1">
        <f t="shared" si="16"/>
        <v>20.58018609742748</v>
      </c>
      <c r="L58" s="1">
        <f t="shared" si="17"/>
        <v>19.54022988505747</v>
      </c>
      <c r="M58" s="1">
        <f t="shared" si="18"/>
        <v>13.84783798576902</v>
      </c>
      <c r="N58" s="1">
        <f t="shared" si="19"/>
        <v>14.012041598248496</v>
      </c>
      <c r="O58">
        <f t="shared" si="20"/>
        <v>100</v>
      </c>
    </row>
    <row r="59" spans="1:15" ht="12.75">
      <c r="A59" s="9">
        <v>1993</v>
      </c>
      <c r="B59">
        <v>641</v>
      </c>
      <c r="C59">
        <v>520</v>
      </c>
      <c r="D59">
        <v>409</v>
      </c>
      <c r="E59">
        <v>401</v>
      </c>
      <c r="F59">
        <v>294</v>
      </c>
      <c r="G59">
        <v>2265</v>
      </c>
      <c r="I59" s="9">
        <v>1993</v>
      </c>
      <c r="J59" s="1">
        <f t="shared" si="15"/>
        <v>28.300220750551873</v>
      </c>
      <c r="K59" s="1">
        <f t="shared" si="16"/>
        <v>22.958057395143488</v>
      </c>
      <c r="L59" s="1">
        <f t="shared" si="17"/>
        <v>18.05739514348786</v>
      </c>
      <c r="M59" s="1">
        <f t="shared" si="18"/>
        <v>17.70419426048565</v>
      </c>
      <c r="N59" s="1">
        <f t="shared" si="19"/>
        <v>12.980132450331125</v>
      </c>
      <c r="O59">
        <f t="shared" si="20"/>
        <v>100</v>
      </c>
    </row>
    <row r="60" spans="1:15" ht="12.75">
      <c r="A60" s="9">
        <v>1994</v>
      </c>
      <c r="B60">
        <v>695</v>
      </c>
      <c r="C60">
        <v>422</v>
      </c>
      <c r="D60">
        <v>368</v>
      </c>
      <c r="E60">
        <v>343</v>
      </c>
      <c r="F60">
        <v>298</v>
      </c>
      <c r="G60">
        <v>2126</v>
      </c>
      <c r="I60" s="9">
        <v>1994</v>
      </c>
      <c r="J60" s="1">
        <f t="shared" si="15"/>
        <v>32.690498588899345</v>
      </c>
      <c r="K60" s="1">
        <f t="shared" si="16"/>
        <v>19.84948259642521</v>
      </c>
      <c r="L60" s="1">
        <f t="shared" si="17"/>
        <v>17.30950141110066</v>
      </c>
      <c r="M60" s="1">
        <f t="shared" si="18"/>
        <v>16.133584195672622</v>
      </c>
      <c r="N60" s="1">
        <f t="shared" si="19"/>
        <v>14.016933207902163</v>
      </c>
      <c r="O60">
        <f t="shared" si="20"/>
        <v>100</v>
      </c>
    </row>
    <row r="61" spans="1:15" ht="12.75">
      <c r="A61" s="9">
        <v>1995</v>
      </c>
      <c r="B61">
        <v>680</v>
      </c>
      <c r="C61">
        <v>451</v>
      </c>
      <c r="D61">
        <v>347</v>
      </c>
      <c r="E61">
        <v>366</v>
      </c>
      <c r="F61">
        <v>374</v>
      </c>
      <c r="G61">
        <v>2218</v>
      </c>
      <c r="I61" s="9">
        <v>1995</v>
      </c>
      <c r="J61" s="1">
        <f t="shared" si="15"/>
        <v>30.658250676284943</v>
      </c>
      <c r="K61" s="1">
        <f t="shared" si="16"/>
        <v>20.333633904418395</v>
      </c>
      <c r="L61" s="1">
        <f t="shared" si="17"/>
        <v>15.64472497745717</v>
      </c>
      <c r="M61" s="1">
        <f t="shared" si="18"/>
        <v>16.501352569882776</v>
      </c>
      <c r="N61" s="1">
        <f t="shared" si="19"/>
        <v>16.862037871956716</v>
      </c>
      <c r="O61">
        <f t="shared" si="20"/>
        <v>100</v>
      </c>
    </row>
    <row r="62" spans="1:15" ht="12.75">
      <c r="A62" s="9">
        <v>1996</v>
      </c>
      <c r="B62">
        <v>759</v>
      </c>
      <c r="C62">
        <v>504</v>
      </c>
      <c r="D62">
        <v>420</v>
      </c>
      <c r="E62">
        <v>391</v>
      </c>
      <c r="F62">
        <v>414</v>
      </c>
      <c r="G62">
        <v>2488</v>
      </c>
      <c r="I62" s="9">
        <v>1996</v>
      </c>
      <c r="J62" s="1">
        <f t="shared" si="15"/>
        <v>30.5064308681672</v>
      </c>
      <c r="K62" s="1">
        <f t="shared" si="16"/>
        <v>20.257234726688104</v>
      </c>
      <c r="L62" s="1">
        <f t="shared" si="17"/>
        <v>16.881028938906752</v>
      </c>
      <c r="M62" s="1">
        <f t="shared" si="18"/>
        <v>15.715434083601288</v>
      </c>
      <c r="N62" s="1">
        <f t="shared" si="19"/>
        <v>16.639871382636656</v>
      </c>
      <c r="O62">
        <f t="shared" si="20"/>
        <v>100</v>
      </c>
    </row>
    <row r="63" spans="1:15" ht="12.75">
      <c r="A63" s="9">
        <v>1997</v>
      </c>
      <c r="B63">
        <v>693</v>
      </c>
      <c r="C63">
        <v>442</v>
      </c>
      <c r="D63">
        <v>424</v>
      </c>
      <c r="E63">
        <v>479</v>
      </c>
      <c r="F63">
        <v>493</v>
      </c>
      <c r="G63">
        <v>2531</v>
      </c>
      <c r="I63" s="9">
        <v>1997</v>
      </c>
      <c r="J63" s="1">
        <f t="shared" si="15"/>
        <v>27.380482022915842</v>
      </c>
      <c r="K63" s="1">
        <f t="shared" si="16"/>
        <v>17.463453180561043</v>
      </c>
      <c r="L63" s="1">
        <f t="shared" si="17"/>
        <v>16.752271829316477</v>
      </c>
      <c r="M63" s="1">
        <f t="shared" si="18"/>
        <v>18.92532595811932</v>
      </c>
      <c r="N63" s="1">
        <f t="shared" si="19"/>
        <v>19.478467009087318</v>
      </c>
      <c r="O63">
        <f t="shared" si="20"/>
        <v>100</v>
      </c>
    </row>
    <row r="64" spans="1:15" ht="12.75">
      <c r="A64" s="9">
        <v>1998</v>
      </c>
      <c r="B64">
        <v>824</v>
      </c>
      <c r="C64">
        <v>481</v>
      </c>
      <c r="D64">
        <v>467</v>
      </c>
      <c r="E64">
        <v>715</v>
      </c>
      <c r="F64">
        <v>509</v>
      </c>
      <c r="G64">
        <v>2996</v>
      </c>
      <c r="I64" s="9">
        <v>1998</v>
      </c>
      <c r="J64" s="1">
        <f t="shared" si="15"/>
        <v>27.50333778371162</v>
      </c>
      <c r="K64" s="1">
        <f t="shared" si="16"/>
        <v>16.054739652870495</v>
      </c>
      <c r="L64" s="1">
        <f t="shared" si="17"/>
        <v>15.587449933244327</v>
      </c>
      <c r="M64" s="1">
        <f t="shared" si="18"/>
        <v>23.865153538050734</v>
      </c>
      <c r="N64" s="1">
        <f t="shared" si="19"/>
        <v>16.98931909212283</v>
      </c>
      <c r="O64">
        <f t="shared" si="20"/>
        <v>100</v>
      </c>
    </row>
    <row r="65" spans="1:15" ht="12.75">
      <c r="A65" s="9">
        <v>1999</v>
      </c>
      <c r="B65">
        <v>765</v>
      </c>
      <c r="C65">
        <v>460</v>
      </c>
      <c r="D65">
        <v>472</v>
      </c>
      <c r="E65">
        <v>683</v>
      </c>
      <c r="F65">
        <v>525</v>
      </c>
      <c r="G65">
        <v>2905</v>
      </c>
      <c r="I65" s="9">
        <v>1999</v>
      </c>
      <c r="J65" s="1">
        <f t="shared" si="15"/>
        <v>26.333907056798623</v>
      </c>
      <c r="K65" s="1">
        <f t="shared" si="16"/>
        <v>15.834767641996558</v>
      </c>
      <c r="L65" s="1">
        <f t="shared" si="17"/>
        <v>16.247848537005165</v>
      </c>
      <c r="M65" s="1">
        <f t="shared" si="18"/>
        <v>23.51118760757315</v>
      </c>
      <c r="N65" s="1">
        <f t="shared" si="19"/>
        <v>18.072289156626507</v>
      </c>
      <c r="O65">
        <f t="shared" si="20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MINNESOTA</v>
      </c>
      <c r="I68" s="4" t="str">
        <f>CONCATENATE("Black New Admissions: ",$A$1)</f>
        <v>Black New Admissions: MINNESOTA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15" ht="12.75">
      <c r="A70" s="9">
        <v>1983</v>
      </c>
      <c r="B70">
        <v>165</v>
      </c>
      <c r="C70">
        <v>196</v>
      </c>
      <c r="D70">
        <v>127</v>
      </c>
      <c r="E70">
        <v>30</v>
      </c>
      <c r="F70">
        <v>94</v>
      </c>
      <c r="G70">
        <v>612</v>
      </c>
      <c r="I70" s="9">
        <v>1983</v>
      </c>
      <c r="J70">
        <v>54</v>
      </c>
      <c r="K70">
        <v>66</v>
      </c>
      <c r="L70">
        <v>42</v>
      </c>
      <c r="M70">
        <v>1</v>
      </c>
      <c r="N70">
        <v>18</v>
      </c>
      <c r="O70">
        <v>181</v>
      </c>
    </row>
    <row r="71" spans="1:15" ht="12.75">
      <c r="A71" s="9">
        <v>1984</v>
      </c>
      <c r="B71">
        <v>183</v>
      </c>
      <c r="C71">
        <v>154</v>
      </c>
      <c r="D71">
        <v>107</v>
      </c>
      <c r="E71">
        <v>26</v>
      </c>
      <c r="F71">
        <v>159</v>
      </c>
      <c r="G71">
        <v>629</v>
      </c>
      <c r="I71" s="9">
        <v>1984</v>
      </c>
      <c r="J71">
        <v>59</v>
      </c>
      <c r="K71">
        <v>57</v>
      </c>
      <c r="L71">
        <v>38</v>
      </c>
      <c r="M71">
        <v>0</v>
      </c>
      <c r="N71">
        <v>35</v>
      </c>
      <c r="O71">
        <v>189</v>
      </c>
    </row>
    <row r="72" spans="1:15" ht="12.75">
      <c r="A72" s="9">
        <v>1985</v>
      </c>
      <c r="B72">
        <v>253</v>
      </c>
      <c r="C72">
        <v>198</v>
      </c>
      <c r="D72">
        <v>179</v>
      </c>
      <c r="E72">
        <v>19</v>
      </c>
      <c r="F72">
        <v>61</v>
      </c>
      <c r="G72">
        <v>710</v>
      </c>
      <c r="I72" s="9">
        <v>1985</v>
      </c>
      <c r="J72">
        <v>57</v>
      </c>
      <c r="K72">
        <v>66</v>
      </c>
      <c r="L72">
        <v>45</v>
      </c>
      <c r="M72">
        <v>3</v>
      </c>
      <c r="N72">
        <v>15</v>
      </c>
      <c r="O72">
        <v>186</v>
      </c>
    </row>
    <row r="73" spans="1:15" ht="12.75">
      <c r="A73" s="9">
        <v>1986</v>
      </c>
      <c r="B73">
        <v>229</v>
      </c>
      <c r="C73">
        <v>193</v>
      </c>
      <c r="D73">
        <v>143</v>
      </c>
      <c r="E73">
        <v>38</v>
      </c>
      <c r="F73">
        <v>107</v>
      </c>
      <c r="G73">
        <v>710</v>
      </c>
      <c r="I73" s="9">
        <v>1986</v>
      </c>
      <c r="J73">
        <v>58</v>
      </c>
      <c r="K73">
        <v>82</v>
      </c>
      <c r="L73">
        <v>41</v>
      </c>
      <c r="M73">
        <v>3</v>
      </c>
      <c r="N73">
        <v>7</v>
      </c>
      <c r="O73">
        <v>191</v>
      </c>
    </row>
    <row r="74" spans="1:15" ht="12.75">
      <c r="A74" s="9">
        <v>1987</v>
      </c>
      <c r="B74">
        <v>256</v>
      </c>
      <c r="C74">
        <v>206</v>
      </c>
      <c r="D74">
        <v>164</v>
      </c>
      <c r="E74">
        <v>45</v>
      </c>
      <c r="F74">
        <v>103</v>
      </c>
      <c r="G74">
        <v>774</v>
      </c>
      <c r="I74" s="9">
        <v>1987</v>
      </c>
      <c r="J74">
        <v>80</v>
      </c>
      <c r="K74">
        <v>95</v>
      </c>
      <c r="L74">
        <v>62</v>
      </c>
      <c r="M74">
        <v>13</v>
      </c>
      <c r="N74">
        <v>27</v>
      </c>
      <c r="O74">
        <v>277</v>
      </c>
    </row>
    <row r="75" spans="1:15" ht="12.75">
      <c r="A75" s="9">
        <v>1988</v>
      </c>
      <c r="B75">
        <v>252</v>
      </c>
      <c r="C75">
        <v>212</v>
      </c>
      <c r="D75">
        <v>202</v>
      </c>
      <c r="E75">
        <v>64</v>
      </c>
      <c r="F75">
        <v>119</v>
      </c>
      <c r="G75">
        <v>849</v>
      </c>
      <c r="I75" s="9">
        <v>1988</v>
      </c>
      <c r="J75">
        <v>99</v>
      </c>
      <c r="K75">
        <v>118</v>
      </c>
      <c r="L75">
        <v>86</v>
      </c>
      <c r="M75">
        <v>23</v>
      </c>
      <c r="N75">
        <v>49</v>
      </c>
      <c r="O75">
        <v>375</v>
      </c>
    </row>
    <row r="76" spans="1:15" ht="12.75">
      <c r="A76" s="9">
        <v>1989</v>
      </c>
      <c r="B76">
        <v>286</v>
      </c>
      <c r="C76">
        <v>238</v>
      </c>
      <c r="D76">
        <v>179</v>
      </c>
      <c r="E76">
        <v>115</v>
      </c>
      <c r="F76">
        <v>146</v>
      </c>
      <c r="G76">
        <v>964</v>
      </c>
      <c r="I76" s="9">
        <v>1989</v>
      </c>
      <c r="J76">
        <v>124</v>
      </c>
      <c r="K76">
        <v>116</v>
      </c>
      <c r="L76">
        <v>60</v>
      </c>
      <c r="M76">
        <v>74</v>
      </c>
      <c r="N76">
        <v>37</v>
      </c>
      <c r="O76">
        <v>411</v>
      </c>
    </row>
    <row r="77" spans="1:15" ht="12.75">
      <c r="A77" s="9">
        <v>1990</v>
      </c>
      <c r="B77">
        <v>299</v>
      </c>
      <c r="C77">
        <v>216</v>
      </c>
      <c r="D77">
        <v>167</v>
      </c>
      <c r="E77">
        <v>111</v>
      </c>
      <c r="F77">
        <v>125</v>
      </c>
      <c r="G77">
        <v>918</v>
      </c>
      <c r="I77" s="9">
        <v>1990</v>
      </c>
      <c r="J77">
        <v>128</v>
      </c>
      <c r="K77">
        <v>115</v>
      </c>
      <c r="L77">
        <v>58</v>
      </c>
      <c r="M77">
        <v>87</v>
      </c>
      <c r="N77">
        <v>28</v>
      </c>
      <c r="O77">
        <v>416</v>
      </c>
    </row>
    <row r="78" spans="1:15" ht="12.75">
      <c r="A78" s="9">
        <v>1991</v>
      </c>
      <c r="B78">
        <v>298</v>
      </c>
      <c r="C78">
        <v>209</v>
      </c>
      <c r="D78">
        <v>204</v>
      </c>
      <c r="E78">
        <v>90</v>
      </c>
      <c r="F78">
        <v>137</v>
      </c>
      <c r="G78">
        <v>938</v>
      </c>
      <c r="I78" s="9">
        <v>1991</v>
      </c>
      <c r="J78">
        <v>132</v>
      </c>
      <c r="K78">
        <v>132</v>
      </c>
      <c r="L78">
        <v>83</v>
      </c>
      <c r="M78">
        <v>92</v>
      </c>
      <c r="N78">
        <v>36</v>
      </c>
      <c r="O78">
        <v>475</v>
      </c>
    </row>
    <row r="79" spans="1:15" ht="12.75">
      <c r="A79" s="9">
        <v>1992</v>
      </c>
      <c r="B79">
        <v>322</v>
      </c>
      <c r="C79">
        <v>203</v>
      </c>
      <c r="D79">
        <v>237</v>
      </c>
      <c r="E79">
        <v>108</v>
      </c>
      <c r="F79">
        <v>185</v>
      </c>
      <c r="G79">
        <v>1055</v>
      </c>
      <c r="I79" s="9">
        <v>1992</v>
      </c>
      <c r="J79">
        <v>166</v>
      </c>
      <c r="K79">
        <v>132</v>
      </c>
      <c r="L79">
        <v>94</v>
      </c>
      <c r="M79">
        <v>125</v>
      </c>
      <c r="N79">
        <v>54</v>
      </c>
      <c r="O79">
        <v>571</v>
      </c>
    </row>
    <row r="80" spans="1:15" ht="12.75">
      <c r="A80" s="9">
        <v>1993</v>
      </c>
      <c r="B80">
        <v>344</v>
      </c>
      <c r="C80">
        <v>276</v>
      </c>
      <c r="D80">
        <v>229</v>
      </c>
      <c r="E80">
        <v>152</v>
      </c>
      <c r="F80">
        <v>184</v>
      </c>
      <c r="G80">
        <v>1185</v>
      </c>
      <c r="I80" s="9">
        <v>1993</v>
      </c>
      <c r="J80">
        <v>187</v>
      </c>
      <c r="K80">
        <v>186</v>
      </c>
      <c r="L80">
        <v>133</v>
      </c>
      <c r="M80">
        <v>214</v>
      </c>
      <c r="N80">
        <v>71</v>
      </c>
      <c r="O80">
        <v>791</v>
      </c>
    </row>
    <row r="81" spans="1:15" ht="12.75">
      <c r="A81" s="9">
        <v>1994</v>
      </c>
      <c r="B81">
        <v>366</v>
      </c>
      <c r="C81">
        <v>231</v>
      </c>
      <c r="D81">
        <v>223</v>
      </c>
      <c r="E81">
        <v>145</v>
      </c>
      <c r="F81">
        <v>189</v>
      </c>
      <c r="G81">
        <v>1154</v>
      </c>
      <c r="I81" s="9">
        <v>1994</v>
      </c>
      <c r="J81">
        <v>224</v>
      </c>
      <c r="K81">
        <v>149</v>
      </c>
      <c r="L81">
        <v>111</v>
      </c>
      <c r="M81">
        <v>166</v>
      </c>
      <c r="N81">
        <v>77</v>
      </c>
      <c r="O81">
        <v>727</v>
      </c>
    </row>
    <row r="82" spans="1:15" ht="12.75">
      <c r="A82" s="9">
        <v>1995</v>
      </c>
      <c r="B82">
        <v>354</v>
      </c>
      <c r="C82">
        <v>241</v>
      </c>
      <c r="D82">
        <v>217</v>
      </c>
      <c r="E82">
        <v>139</v>
      </c>
      <c r="F82">
        <v>238</v>
      </c>
      <c r="G82">
        <v>1189</v>
      </c>
      <c r="I82" s="9">
        <v>1995</v>
      </c>
      <c r="J82">
        <v>232</v>
      </c>
      <c r="K82">
        <v>159</v>
      </c>
      <c r="L82">
        <v>103</v>
      </c>
      <c r="M82">
        <v>196</v>
      </c>
      <c r="N82">
        <v>80</v>
      </c>
      <c r="O82">
        <v>770</v>
      </c>
    </row>
    <row r="83" spans="1:15" ht="12.75">
      <c r="A83" s="9">
        <v>1996</v>
      </c>
      <c r="B83">
        <v>400</v>
      </c>
      <c r="C83">
        <v>265</v>
      </c>
      <c r="D83">
        <v>238</v>
      </c>
      <c r="E83">
        <v>159</v>
      </c>
      <c r="F83">
        <v>241</v>
      </c>
      <c r="G83">
        <v>1303</v>
      </c>
      <c r="I83" s="9">
        <v>1996</v>
      </c>
      <c r="J83">
        <v>249</v>
      </c>
      <c r="K83">
        <v>176</v>
      </c>
      <c r="L83">
        <v>146</v>
      </c>
      <c r="M83">
        <v>190</v>
      </c>
      <c r="N83">
        <v>117</v>
      </c>
      <c r="O83">
        <v>878</v>
      </c>
    </row>
    <row r="84" spans="1:15" ht="12.75">
      <c r="A84" s="9">
        <v>1997</v>
      </c>
      <c r="B84">
        <v>343</v>
      </c>
      <c r="C84">
        <v>217</v>
      </c>
      <c r="D84">
        <v>271</v>
      </c>
      <c r="E84">
        <v>195</v>
      </c>
      <c r="F84">
        <v>260</v>
      </c>
      <c r="G84">
        <v>1286</v>
      </c>
      <c r="I84" s="9">
        <v>1997</v>
      </c>
      <c r="J84">
        <v>227</v>
      </c>
      <c r="K84">
        <v>168</v>
      </c>
      <c r="L84">
        <v>112</v>
      </c>
      <c r="M84">
        <v>219</v>
      </c>
      <c r="N84">
        <v>167</v>
      </c>
      <c r="O84">
        <v>893</v>
      </c>
    </row>
    <row r="85" spans="1:15" ht="12.75">
      <c r="A85" s="9">
        <v>1998</v>
      </c>
      <c r="B85">
        <v>432</v>
      </c>
      <c r="C85">
        <v>237</v>
      </c>
      <c r="D85">
        <v>267</v>
      </c>
      <c r="E85">
        <v>290</v>
      </c>
      <c r="F85">
        <v>267</v>
      </c>
      <c r="G85">
        <v>1493</v>
      </c>
      <c r="I85" s="9">
        <v>1998</v>
      </c>
      <c r="J85">
        <v>278</v>
      </c>
      <c r="K85">
        <v>185</v>
      </c>
      <c r="L85">
        <v>153</v>
      </c>
      <c r="M85">
        <v>320</v>
      </c>
      <c r="N85">
        <v>174</v>
      </c>
      <c r="O85">
        <v>1110</v>
      </c>
    </row>
    <row r="86" spans="1:15" ht="12.75">
      <c r="A86" s="9">
        <v>1999</v>
      </c>
      <c r="B86">
        <v>339</v>
      </c>
      <c r="C86">
        <v>233</v>
      </c>
      <c r="D86">
        <v>277</v>
      </c>
      <c r="E86">
        <v>284</v>
      </c>
      <c r="F86">
        <v>260</v>
      </c>
      <c r="G86">
        <v>1393</v>
      </c>
      <c r="I86" s="9">
        <v>1999</v>
      </c>
      <c r="J86">
        <v>263</v>
      </c>
      <c r="K86">
        <v>169</v>
      </c>
      <c r="L86">
        <v>151</v>
      </c>
      <c r="M86">
        <v>293</v>
      </c>
      <c r="N86">
        <v>199</v>
      </c>
      <c r="O86">
        <v>1075</v>
      </c>
    </row>
    <row r="88" spans="1:9" ht="12.75">
      <c r="A88" s="4" t="str">
        <f>CONCATENATE("Percent of Total Offenses, White New Admissions: ",$A$1)</f>
        <v>Percent of Total Offenses, White New Admissions: MINNESOTA</v>
      </c>
      <c r="I88" s="4" t="str">
        <f>CONCATENATE("Percent of Total Offenses, Black New Admissions: ",$A$1)</f>
        <v>Percent of Total Offenses, Black New Admissions: MINNESOTA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>
        <f aca="true" t="shared" si="21" ref="B90:G90">(B70/$G70)*100</f>
        <v>26.96078431372549</v>
      </c>
      <c r="C90" s="1">
        <f t="shared" si="21"/>
        <v>32.02614379084967</v>
      </c>
      <c r="D90" s="1">
        <f t="shared" si="21"/>
        <v>20.751633986928105</v>
      </c>
      <c r="E90" s="1">
        <f t="shared" si="21"/>
        <v>4.901960784313726</v>
      </c>
      <c r="F90" s="1">
        <f t="shared" si="21"/>
        <v>15.359477124183007</v>
      </c>
      <c r="G90" s="1">
        <f t="shared" si="21"/>
        <v>100</v>
      </c>
      <c r="I90" s="9">
        <v>1983</v>
      </c>
      <c r="J90" s="1">
        <f aca="true" t="shared" si="22" ref="J90:O90">(J70/$O70)*100</f>
        <v>29.83425414364641</v>
      </c>
      <c r="K90" s="1">
        <f t="shared" si="22"/>
        <v>36.46408839779006</v>
      </c>
      <c r="L90" s="1">
        <f t="shared" si="22"/>
        <v>23.204419889502763</v>
      </c>
      <c r="M90" s="1">
        <f t="shared" si="22"/>
        <v>0.5524861878453038</v>
      </c>
      <c r="N90" s="1">
        <f t="shared" si="22"/>
        <v>9.94475138121547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29.093799682034977</v>
      </c>
      <c r="C91" s="1">
        <f t="shared" si="23"/>
        <v>24.483306836248012</v>
      </c>
      <c r="D91" s="1">
        <f t="shared" si="23"/>
        <v>17.011128775834656</v>
      </c>
      <c r="E91" s="1">
        <f t="shared" si="23"/>
        <v>4.133545310015898</v>
      </c>
      <c r="F91" s="1">
        <f t="shared" si="23"/>
        <v>25.27821939586645</v>
      </c>
      <c r="G91" s="1">
        <f t="shared" si="23"/>
        <v>100</v>
      </c>
      <c r="I91" s="9">
        <v>1984</v>
      </c>
      <c r="J91" s="1">
        <f aca="true" t="shared" si="24" ref="J91:O91">(J71/$O71)*100</f>
        <v>31.216931216931215</v>
      </c>
      <c r="K91" s="1">
        <f t="shared" si="24"/>
        <v>30.158730158730158</v>
      </c>
      <c r="L91" s="1">
        <f t="shared" si="24"/>
        <v>20.105820105820104</v>
      </c>
      <c r="M91" s="1">
        <f t="shared" si="24"/>
        <v>0</v>
      </c>
      <c r="N91" s="1">
        <f t="shared" si="24"/>
        <v>18.51851851851852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35.63380281690141</v>
      </c>
      <c r="C92" s="1">
        <f t="shared" si="25"/>
        <v>27.887323943661972</v>
      </c>
      <c r="D92" s="1">
        <f t="shared" si="25"/>
        <v>25.211267605633804</v>
      </c>
      <c r="E92" s="1">
        <f t="shared" si="25"/>
        <v>2.676056338028169</v>
      </c>
      <c r="F92" s="1">
        <f t="shared" si="25"/>
        <v>8.591549295774648</v>
      </c>
      <c r="G92" s="1">
        <f t="shared" si="25"/>
        <v>100</v>
      </c>
      <c r="I92" s="9">
        <v>1985</v>
      </c>
      <c r="J92" s="1">
        <f aca="true" t="shared" si="26" ref="J92:O92">(J72/$O72)*100</f>
        <v>30.64516129032258</v>
      </c>
      <c r="K92" s="1">
        <f t="shared" si="26"/>
        <v>35.483870967741936</v>
      </c>
      <c r="L92" s="1">
        <f t="shared" si="26"/>
        <v>24.193548387096776</v>
      </c>
      <c r="M92" s="1">
        <f t="shared" si="26"/>
        <v>1.6129032258064515</v>
      </c>
      <c r="N92" s="1">
        <f t="shared" si="26"/>
        <v>8.064516129032258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32.25352112676057</v>
      </c>
      <c r="C93" s="1">
        <f t="shared" si="27"/>
        <v>27.1830985915493</v>
      </c>
      <c r="D93" s="1">
        <f t="shared" si="27"/>
        <v>20.140845070422536</v>
      </c>
      <c r="E93" s="1">
        <f t="shared" si="27"/>
        <v>5.352112676056338</v>
      </c>
      <c r="F93" s="1">
        <f t="shared" si="27"/>
        <v>15.070422535211266</v>
      </c>
      <c r="G93" s="1">
        <f t="shared" si="27"/>
        <v>100</v>
      </c>
      <c r="I93" s="9">
        <v>1986</v>
      </c>
      <c r="J93" s="1">
        <f aca="true" t="shared" si="28" ref="J93:O93">(J73/$O73)*100</f>
        <v>30.36649214659686</v>
      </c>
      <c r="K93" s="1">
        <f t="shared" si="28"/>
        <v>42.93193717277487</v>
      </c>
      <c r="L93" s="1">
        <f t="shared" si="28"/>
        <v>21.465968586387437</v>
      </c>
      <c r="M93" s="1">
        <f t="shared" si="28"/>
        <v>1.5706806282722512</v>
      </c>
      <c r="N93" s="1">
        <f t="shared" si="28"/>
        <v>3.664921465968586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33.0749354005168</v>
      </c>
      <c r="C94" s="1">
        <f t="shared" si="29"/>
        <v>26.614987080103358</v>
      </c>
      <c r="D94" s="1">
        <f t="shared" si="29"/>
        <v>21.188630490956072</v>
      </c>
      <c r="E94" s="1">
        <f t="shared" si="29"/>
        <v>5.813953488372093</v>
      </c>
      <c r="F94" s="1">
        <f t="shared" si="29"/>
        <v>13.307493540051679</v>
      </c>
      <c r="G94" s="1">
        <f t="shared" si="29"/>
        <v>100</v>
      </c>
      <c r="I94" s="9">
        <v>1987</v>
      </c>
      <c r="J94" s="1">
        <f aca="true" t="shared" si="30" ref="J94:O104">(J74/$O74)*100</f>
        <v>28.880866425992778</v>
      </c>
      <c r="K94" s="1">
        <f t="shared" si="30"/>
        <v>34.29602888086642</v>
      </c>
      <c r="L94" s="1">
        <f t="shared" si="30"/>
        <v>22.382671480144403</v>
      </c>
      <c r="M94" s="1">
        <f t="shared" si="30"/>
        <v>4.693140794223827</v>
      </c>
      <c r="N94" s="1">
        <f t="shared" si="30"/>
        <v>9.747292418772563</v>
      </c>
      <c r="O94" s="1">
        <f t="shared" si="30"/>
        <v>100</v>
      </c>
    </row>
    <row r="95" spans="1:15" ht="12.75">
      <c r="A95" s="9">
        <v>1988</v>
      </c>
      <c r="B95" s="1">
        <f t="shared" si="29"/>
        <v>29.681978798586574</v>
      </c>
      <c r="C95" s="1">
        <f t="shared" si="29"/>
        <v>24.97055359246172</v>
      </c>
      <c r="D95" s="1">
        <f t="shared" si="29"/>
        <v>23.792697290930505</v>
      </c>
      <c r="E95" s="1">
        <f t="shared" si="29"/>
        <v>7.538280329799764</v>
      </c>
      <c r="F95" s="1">
        <f t="shared" si="29"/>
        <v>14.016489988221437</v>
      </c>
      <c r="G95" s="1">
        <f t="shared" si="29"/>
        <v>100</v>
      </c>
      <c r="I95" s="9">
        <v>1988</v>
      </c>
      <c r="J95" s="1">
        <f t="shared" si="30"/>
        <v>26.400000000000002</v>
      </c>
      <c r="K95" s="1">
        <f t="shared" si="30"/>
        <v>31.466666666666665</v>
      </c>
      <c r="L95" s="1">
        <f t="shared" si="30"/>
        <v>22.933333333333334</v>
      </c>
      <c r="M95" s="1">
        <f t="shared" si="30"/>
        <v>6.133333333333333</v>
      </c>
      <c r="N95" s="1">
        <f t="shared" si="30"/>
        <v>13.066666666666665</v>
      </c>
      <c r="O95" s="1">
        <f t="shared" si="30"/>
        <v>100</v>
      </c>
    </row>
    <row r="96" spans="1:15" ht="12.75">
      <c r="A96" s="9">
        <v>1989</v>
      </c>
      <c r="B96" s="1">
        <f t="shared" si="29"/>
        <v>29.66804979253112</v>
      </c>
      <c r="C96" s="1">
        <f t="shared" si="29"/>
        <v>24.688796680497926</v>
      </c>
      <c r="D96" s="1">
        <f t="shared" si="29"/>
        <v>18.568464730290458</v>
      </c>
      <c r="E96" s="1">
        <f t="shared" si="29"/>
        <v>11.929460580912863</v>
      </c>
      <c r="F96" s="1">
        <f t="shared" si="29"/>
        <v>15.145228215767634</v>
      </c>
      <c r="G96" s="1">
        <f t="shared" si="29"/>
        <v>100</v>
      </c>
      <c r="I96" s="9">
        <v>1989</v>
      </c>
      <c r="J96" s="1">
        <f t="shared" si="30"/>
        <v>30.170316301703163</v>
      </c>
      <c r="K96" s="1">
        <f t="shared" si="30"/>
        <v>28.223844282238442</v>
      </c>
      <c r="L96" s="1">
        <f t="shared" si="30"/>
        <v>14.5985401459854</v>
      </c>
      <c r="M96" s="1">
        <f t="shared" si="30"/>
        <v>18.004866180048662</v>
      </c>
      <c r="N96" s="1">
        <f t="shared" si="30"/>
        <v>9.002433090024331</v>
      </c>
      <c r="O96" s="1">
        <f t="shared" si="30"/>
        <v>100</v>
      </c>
    </row>
    <row r="97" spans="1:15" ht="12.75">
      <c r="A97" s="9">
        <v>1990</v>
      </c>
      <c r="B97" s="1">
        <f t="shared" si="29"/>
        <v>32.570806100217865</v>
      </c>
      <c r="C97" s="1">
        <f t="shared" si="29"/>
        <v>23.52941176470588</v>
      </c>
      <c r="D97" s="1">
        <f t="shared" si="29"/>
        <v>18.191721132897605</v>
      </c>
      <c r="E97" s="1">
        <f t="shared" si="29"/>
        <v>12.091503267973856</v>
      </c>
      <c r="F97" s="1">
        <f t="shared" si="29"/>
        <v>13.616557734204793</v>
      </c>
      <c r="G97" s="1">
        <f t="shared" si="29"/>
        <v>100</v>
      </c>
      <c r="I97" s="9">
        <v>1990</v>
      </c>
      <c r="J97" s="1">
        <f t="shared" si="30"/>
        <v>30.76923076923077</v>
      </c>
      <c r="K97" s="1">
        <f t="shared" si="30"/>
        <v>27.64423076923077</v>
      </c>
      <c r="L97" s="1">
        <f t="shared" si="30"/>
        <v>13.942307692307693</v>
      </c>
      <c r="M97" s="1">
        <f t="shared" si="30"/>
        <v>20.91346153846154</v>
      </c>
      <c r="N97" s="1">
        <f t="shared" si="30"/>
        <v>6.730769230769231</v>
      </c>
      <c r="O97" s="1">
        <f t="shared" si="30"/>
        <v>100</v>
      </c>
    </row>
    <row r="98" spans="1:15" ht="12.75">
      <c r="A98" s="9">
        <v>1991</v>
      </c>
      <c r="B98" s="1">
        <f t="shared" si="29"/>
        <v>31.769722814498934</v>
      </c>
      <c r="C98" s="1">
        <f t="shared" si="29"/>
        <v>22.281449893390192</v>
      </c>
      <c r="D98" s="1">
        <f t="shared" si="29"/>
        <v>21.748400852878465</v>
      </c>
      <c r="E98" s="1">
        <f t="shared" si="29"/>
        <v>9.594882729211088</v>
      </c>
      <c r="F98" s="1">
        <f t="shared" si="29"/>
        <v>14.60554371002132</v>
      </c>
      <c r="G98" s="1">
        <f t="shared" si="29"/>
        <v>100</v>
      </c>
      <c r="I98" s="9">
        <v>1991</v>
      </c>
      <c r="J98" s="1">
        <f t="shared" si="30"/>
        <v>27.789473684210524</v>
      </c>
      <c r="K98" s="1">
        <f t="shared" si="30"/>
        <v>27.789473684210524</v>
      </c>
      <c r="L98" s="1">
        <f t="shared" si="30"/>
        <v>17.473684210526315</v>
      </c>
      <c r="M98" s="1">
        <f t="shared" si="30"/>
        <v>19.36842105263158</v>
      </c>
      <c r="N98" s="1">
        <f t="shared" si="30"/>
        <v>7.578947368421053</v>
      </c>
      <c r="O98" s="1">
        <f t="shared" si="30"/>
        <v>100</v>
      </c>
    </row>
    <row r="99" spans="1:15" ht="12.75">
      <c r="A99" s="9">
        <v>1992</v>
      </c>
      <c r="B99" s="1">
        <f t="shared" si="29"/>
        <v>30.52132701421801</v>
      </c>
      <c r="C99" s="1">
        <f t="shared" si="29"/>
        <v>19.24170616113744</v>
      </c>
      <c r="D99" s="1">
        <f t="shared" si="29"/>
        <v>22.464454976303315</v>
      </c>
      <c r="E99" s="1">
        <f t="shared" si="29"/>
        <v>10.23696682464455</v>
      </c>
      <c r="F99" s="1">
        <f t="shared" si="29"/>
        <v>17.535545023696685</v>
      </c>
      <c r="G99" s="1">
        <f t="shared" si="29"/>
        <v>100</v>
      </c>
      <c r="I99" s="9">
        <v>1992</v>
      </c>
      <c r="J99" s="1">
        <f t="shared" si="30"/>
        <v>29.071803852889666</v>
      </c>
      <c r="K99" s="1">
        <f t="shared" si="30"/>
        <v>23.117338003502628</v>
      </c>
      <c r="L99" s="1">
        <f t="shared" si="30"/>
        <v>16.46234676007005</v>
      </c>
      <c r="M99" s="1">
        <f t="shared" si="30"/>
        <v>21.891418563922944</v>
      </c>
      <c r="N99" s="1">
        <f t="shared" si="30"/>
        <v>9.457092819614711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29.0295358649789</v>
      </c>
      <c r="C100" s="1">
        <f t="shared" si="29"/>
        <v>23.29113924050633</v>
      </c>
      <c r="D100" s="1">
        <f t="shared" si="29"/>
        <v>19.324894514767934</v>
      </c>
      <c r="E100" s="1">
        <f t="shared" si="29"/>
        <v>12.827004219409282</v>
      </c>
      <c r="F100" s="1">
        <f t="shared" si="29"/>
        <v>15.527426160337555</v>
      </c>
      <c r="G100" s="1">
        <f t="shared" si="29"/>
        <v>100</v>
      </c>
      <c r="I100" s="9">
        <v>1993</v>
      </c>
      <c r="J100" s="1">
        <f t="shared" si="30"/>
        <v>23.640960809102403</v>
      </c>
      <c r="K100" s="1">
        <f t="shared" si="30"/>
        <v>23.514538558786345</v>
      </c>
      <c r="L100" s="1">
        <f t="shared" si="30"/>
        <v>16.8141592920354</v>
      </c>
      <c r="M100" s="1">
        <f t="shared" si="30"/>
        <v>27.054361567635905</v>
      </c>
      <c r="N100" s="1">
        <f t="shared" si="30"/>
        <v>8.97597977243995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31.715771230502597</v>
      </c>
      <c r="C101" s="1">
        <f t="shared" si="29"/>
        <v>20.01733102253033</v>
      </c>
      <c r="D101" s="1">
        <f t="shared" si="29"/>
        <v>19.32409012131716</v>
      </c>
      <c r="E101" s="1">
        <f t="shared" si="29"/>
        <v>12.564991334488735</v>
      </c>
      <c r="F101" s="1">
        <f t="shared" si="29"/>
        <v>16.377816291161178</v>
      </c>
      <c r="G101" s="1">
        <f t="shared" si="29"/>
        <v>100</v>
      </c>
      <c r="I101" s="9">
        <v>1994</v>
      </c>
      <c r="J101" s="1">
        <f t="shared" si="30"/>
        <v>30.81155433287483</v>
      </c>
      <c r="K101" s="1">
        <f t="shared" si="30"/>
        <v>20.495185694635488</v>
      </c>
      <c r="L101" s="1">
        <f t="shared" si="30"/>
        <v>15.268225584594223</v>
      </c>
      <c r="M101" s="1">
        <f t="shared" si="30"/>
        <v>22.833562585969737</v>
      </c>
      <c r="N101" s="1">
        <f t="shared" si="30"/>
        <v>10.591471801925723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29.77291841883936</v>
      </c>
      <c r="C102" s="1">
        <f t="shared" si="29"/>
        <v>20.269133725820016</v>
      </c>
      <c r="D102" s="1">
        <f t="shared" si="29"/>
        <v>18.250630782169893</v>
      </c>
      <c r="E102" s="1">
        <f t="shared" si="29"/>
        <v>11.69049621530698</v>
      </c>
      <c r="F102" s="1">
        <f t="shared" si="29"/>
        <v>20.016820857863753</v>
      </c>
      <c r="G102" s="1">
        <f t="shared" si="29"/>
        <v>100</v>
      </c>
      <c r="I102" s="9">
        <v>1995</v>
      </c>
      <c r="J102" s="1">
        <f t="shared" si="30"/>
        <v>30.129870129870127</v>
      </c>
      <c r="K102" s="1">
        <f t="shared" si="30"/>
        <v>20.64935064935065</v>
      </c>
      <c r="L102" s="1">
        <f t="shared" si="30"/>
        <v>13.376623376623375</v>
      </c>
      <c r="M102" s="1">
        <f t="shared" si="30"/>
        <v>25.454545454545453</v>
      </c>
      <c r="N102" s="1">
        <f t="shared" si="30"/>
        <v>10.38961038961039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30.69838833461243</v>
      </c>
      <c r="C103" s="1">
        <f t="shared" si="29"/>
        <v>20.337682271680738</v>
      </c>
      <c r="D103" s="1">
        <f t="shared" si="29"/>
        <v>18.2655410590944</v>
      </c>
      <c r="E103" s="1">
        <f t="shared" si="29"/>
        <v>12.202609363008442</v>
      </c>
      <c r="F103" s="1">
        <f t="shared" si="29"/>
        <v>18.49577897160399</v>
      </c>
      <c r="G103" s="1">
        <f t="shared" si="29"/>
        <v>100</v>
      </c>
      <c r="I103" s="9">
        <v>1996</v>
      </c>
      <c r="J103" s="1">
        <f t="shared" si="30"/>
        <v>28.35990888382688</v>
      </c>
      <c r="K103" s="1">
        <f t="shared" si="30"/>
        <v>20.045558086560362</v>
      </c>
      <c r="L103" s="1">
        <f t="shared" si="30"/>
        <v>16.62870159453303</v>
      </c>
      <c r="M103" s="1">
        <f t="shared" si="30"/>
        <v>21.64009111617312</v>
      </c>
      <c r="N103" s="1">
        <f t="shared" si="30"/>
        <v>13.325740318906606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26.67185069984448</v>
      </c>
      <c r="C104" s="1">
        <f t="shared" si="29"/>
        <v>16.874027993779162</v>
      </c>
      <c r="D104" s="1">
        <f t="shared" si="29"/>
        <v>21.073094867807153</v>
      </c>
      <c r="E104" s="1">
        <f t="shared" si="29"/>
        <v>15.163297045101087</v>
      </c>
      <c r="F104" s="1">
        <f t="shared" si="29"/>
        <v>20.21772939346812</v>
      </c>
      <c r="G104" s="1">
        <f t="shared" si="29"/>
        <v>100</v>
      </c>
      <c r="I104" s="9">
        <v>1997</v>
      </c>
      <c r="J104" s="1">
        <f t="shared" si="30"/>
        <v>25.41993281075028</v>
      </c>
      <c r="K104" s="1">
        <f t="shared" si="30"/>
        <v>18.81298992161254</v>
      </c>
      <c r="L104" s="1">
        <f t="shared" si="30"/>
        <v>12.541993281075028</v>
      </c>
      <c r="M104" s="1">
        <f t="shared" si="30"/>
        <v>24.52407614781635</v>
      </c>
      <c r="N104" s="1">
        <f t="shared" si="30"/>
        <v>18.701007838745802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28.935030140656398</v>
      </c>
      <c r="C105" s="1">
        <f t="shared" si="29"/>
        <v>15.874079035498994</v>
      </c>
      <c r="D105" s="1">
        <f t="shared" si="29"/>
        <v>17.883456128600134</v>
      </c>
      <c r="E105" s="1">
        <f t="shared" si="29"/>
        <v>19.42397856664434</v>
      </c>
      <c r="F105" s="1">
        <f t="shared" si="29"/>
        <v>17.883456128600134</v>
      </c>
      <c r="G105" s="1">
        <f t="shared" si="29"/>
        <v>100</v>
      </c>
      <c r="I105" s="9">
        <v>1998</v>
      </c>
      <c r="J105" s="1">
        <f aca="true" t="shared" si="31" ref="J105:O105">(J85/$O85)*100</f>
        <v>25.045045045045043</v>
      </c>
      <c r="K105" s="1">
        <f t="shared" si="31"/>
        <v>16.666666666666664</v>
      </c>
      <c r="L105" s="1">
        <f t="shared" si="31"/>
        <v>13.783783783783784</v>
      </c>
      <c r="M105" s="1">
        <f t="shared" si="31"/>
        <v>28.82882882882883</v>
      </c>
      <c r="N105" s="1">
        <f t="shared" si="31"/>
        <v>15.675675675675677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24.335965541995694</v>
      </c>
      <c r="C106" s="1">
        <f t="shared" si="29"/>
        <v>16.726489590811198</v>
      </c>
      <c r="D106" s="1">
        <f t="shared" si="29"/>
        <v>19.885139985642496</v>
      </c>
      <c r="E106" s="1">
        <f t="shared" si="29"/>
        <v>20.38765254845657</v>
      </c>
      <c r="F106" s="1">
        <f t="shared" si="29"/>
        <v>18.664752333094043</v>
      </c>
      <c r="G106" s="1">
        <f t="shared" si="29"/>
        <v>100</v>
      </c>
      <c r="I106" s="9">
        <v>1999</v>
      </c>
      <c r="J106" s="1">
        <f aca="true" t="shared" si="32" ref="J106:O106">(J86/$O86)*100</f>
        <v>24.46511627906977</v>
      </c>
      <c r="K106" s="1">
        <f t="shared" si="32"/>
        <v>15.720930232558139</v>
      </c>
      <c r="L106" s="1">
        <f t="shared" si="32"/>
        <v>14.046511627906977</v>
      </c>
      <c r="M106" s="1">
        <f t="shared" si="32"/>
        <v>27.25581395348837</v>
      </c>
      <c r="N106" s="1">
        <f t="shared" si="32"/>
        <v>18.511627906976745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MINNESOTA</v>
      </c>
      <c r="I108" s="4" t="str">
        <f>CONCATENATE("Percent of Total, Admissions by Admission-Type, All Races: ",$A$1)</f>
        <v>Percent of Total, Admissions by Admission-Type, All Races: MINNESOTA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B110">
        <v>879</v>
      </c>
      <c r="C110">
        <v>294</v>
      </c>
      <c r="D110">
        <v>0</v>
      </c>
      <c r="E110">
        <v>144</v>
      </c>
      <c r="F110" s="2">
        <f>SUM(C110:D110)</f>
        <v>294</v>
      </c>
      <c r="G110">
        <v>1317</v>
      </c>
      <c r="I110" s="9">
        <v>1983</v>
      </c>
      <c r="J110" s="1">
        <f>(B110/$G110)*100</f>
        <v>66.74259681093395</v>
      </c>
      <c r="K110" s="1">
        <f>((C110+D110)/$G110)*100</f>
        <v>22.323462414578586</v>
      </c>
      <c r="L110" s="1">
        <f>(E110/$G110)*100</f>
        <v>10.933940774487471</v>
      </c>
      <c r="M110" s="1">
        <f>(G110/$G110)*100</f>
        <v>100</v>
      </c>
    </row>
    <row r="111" spans="1:13" ht="12.75">
      <c r="A111" s="9">
        <v>1984</v>
      </c>
      <c r="B111">
        <v>907</v>
      </c>
      <c r="C111">
        <v>328</v>
      </c>
      <c r="D111">
        <v>0</v>
      </c>
      <c r="E111">
        <v>109</v>
      </c>
      <c r="F111" s="2">
        <f>SUM(C111:D111)</f>
        <v>328</v>
      </c>
      <c r="G111">
        <v>1344</v>
      </c>
      <c r="I111" s="9">
        <v>1984</v>
      </c>
      <c r="J111" s="1">
        <f>(B111/$G111)*100</f>
        <v>67.48511904761905</v>
      </c>
      <c r="K111" s="1">
        <f>((C111+D111)/$G111)*100</f>
        <v>24.404761904761905</v>
      </c>
      <c r="L111" s="1">
        <f>(E111/$G111)*100</f>
        <v>8.110119047619047</v>
      </c>
      <c r="M111" s="1">
        <f>(G111/$G111)*100</f>
        <v>100</v>
      </c>
    </row>
    <row r="112" spans="1:13" ht="12.75">
      <c r="A112" s="9">
        <v>1985</v>
      </c>
      <c r="B112">
        <v>1005</v>
      </c>
      <c r="C112">
        <v>343</v>
      </c>
      <c r="D112">
        <v>0</v>
      </c>
      <c r="E112">
        <v>122</v>
      </c>
      <c r="F112" s="2">
        <f>SUM(C112:D112)</f>
        <v>343</v>
      </c>
      <c r="G112">
        <v>1470</v>
      </c>
      <c r="I112" s="9">
        <v>1985</v>
      </c>
      <c r="J112" s="1">
        <f>(B112/$G112)*100</f>
        <v>68.36734693877551</v>
      </c>
      <c r="K112" s="1">
        <f>((C112+D112)/$G112)*100</f>
        <v>23.333333333333332</v>
      </c>
      <c r="L112" s="1">
        <f>(E112/$G112)*100</f>
        <v>8.299319727891156</v>
      </c>
      <c r="M112" s="1">
        <f>(G112/$G112)*100</f>
        <v>100</v>
      </c>
    </row>
    <row r="113" spans="1:13" ht="12.75">
      <c r="A113" s="9">
        <v>1986</v>
      </c>
      <c r="B113">
        <v>1006</v>
      </c>
      <c r="C113">
        <v>319</v>
      </c>
      <c r="D113">
        <v>1</v>
      </c>
      <c r="E113">
        <v>114</v>
      </c>
      <c r="F113" s="2">
        <f>SUM(C113:D113)</f>
        <v>320</v>
      </c>
      <c r="G113">
        <v>1440</v>
      </c>
      <c r="I113" s="9">
        <v>1986</v>
      </c>
      <c r="J113" s="1">
        <f>(B113/$G113)*100</f>
        <v>69.86111111111111</v>
      </c>
      <c r="K113" s="1">
        <f>((C113+D113)/$G113)*100</f>
        <v>22.22222222222222</v>
      </c>
      <c r="L113" s="1">
        <f>(E113/$G113)*100</f>
        <v>7.916666666666666</v>
      </c>
      <c r="M113" s="1">
        <f>(G113/$G113)*100</f>
        <v>100</v>
      </c>
    </row>
    <row r="114" spans="1:13" ht="12.75">
      <c r="A114" s="9">
        <v>1987</v>
      </c>
      <c r="B114">
        <v>1186</v>
      </c>
      <c r="C114">
        <v>377</v>
      </c>
      <c r="D114">
        <v>0</v>
      </c>
      <c r="E114">
        <v>67</v>
      </c>
      <c r="F114" s="2">
        <f aca="true" t="shared" si="33" ref="F114:F126">SUM(C114:D114)</f>
        <v>377</v>
      </c>
      <c r="G114">
        <v>1630</v>
      </c>
      <c r="I114" s="9">
        <v>1987</v>
      </c>
      <c r="J114" s="1">
        <f aca="true" t="shared" si="34" ref="J114:J126">(B114/$G114)*100</f>
        <v>72.76073619631902</v>
      </c>
      <c r="K114" s="1">
        <f aca="true" t="shared" si="35" ref="K114:K126">((C114+D114)/$G114)*100</f>
        <v>23.12883435582822</v>
      </c>
      <c r="L114" s="1">
        <f aca="true" t="shared" si="36" ref="L114:L126">(E114/$G114)*100</f>
        <v>4.110429447852761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1364</v>
      </c>
      <c r="C115">
        <v>419</v>
      </c>
      <c r="D115">
        <v>2</v>
      </c>
      <c r="E115">
        <v>49</v>
      </c>
      <c r="F115" s="2">
        <f t="shared" si="33"/>
        <v>421</v>
      </c>
      <c r="G115">
        <v>1834</v>
      </c>
      <c r="I115" s="9">
        <v>1988</v>
      </c>
      <c r="J115" s="1">
        <f t="shared" si="34"/>
        <v>74.37295528898582</v>
      </c>
      <c r="K115" s="1">
        <f t="shared" si="35"/>
        <v>22.955288985823337</v>
      </c>
      <c r="L115" s="1">
        <f t="shared" si="36"/>
        <v>2.6717557251908395</v>
      </c>
      <c r="M115" s="1">
        <f t="shared" si="37"/>
        <v>100</v>
      </c>
    </row>
    <row r="116" spans="1:13" ht="12.75">
      <c r="A116" s="9">
        <v>1989</v>
      </c>
      <c r="B116">
        <v>1518</v>
      </c>
      <c r="C116">
        <v>497</v>
      </c>
      <c r="D116">
        <v>1</v>
      </c>
      <c r="E116">
        <v>44</v>
      </c>
      <c r="F116" s="2">
        <f t="shared" si="33"/>
        <v>498</v>
      </c>
      <c r="G116">
        <v>2060</v>
      </c>
      <c r="I116" s="9">
        <v>1989</v>
      </c>
      <c r="J116" s="1">
        <f t="shared" si="34"/>
        <v>73.68932038834951</v>
      </c>
      <c r="K116" s="1">
        <f t="shared" si="35"/>
        <v>24.174757281553397</v>
      </c>
      <c r="L116" s="1">
        <f t="shared" si="36"/>
        <v>2.1359223300970873</v>
      </c>
      <c r="M116" s="1">
        <f t="shared" si="37"/>
        <v>100</v>
      </c>
    </row>
    <row r="117" spans="1:13" ht="12.75">
      <c r="A117" s="9">
        <v>1990</v>
      </c>
      <c r="B117">
        <v>1514</v>
      </c>
      <c r="C117">
        <v>487</v>
      </c>
      <c r="D117">
        <v>0</v>
      </c>
      <c r="E117">
        <v>56</v>
      </c>
      <c r="F117" s="2">
        <f t="shared" si="33"/>
        <v>487</v>
      </c>
      <c r="G117">
        <v>2057</v>
      </c>
      <c r="I117" s="9">
        <v>1990</v>
      </c>
      <c r="J117" s="1">
        <f t="shared" si="34"/>
        <v>73.60233349538163</v>
      </c>
      <c r="K117" s="1">
        <f t="shared" si="35"/>
        <v>23.675255226057367</v>
      </c>
      <c r="L117" s="1">
        <f t="shared" si="36"/>
        <v>2.7224112785610113</v>
      </c>
      <c r="M117" s="1">
        <f t="shared" si="37"/>
        <v>100</v>
      </c>
    </row>
    <row r="118" spans="1:13" ht="12.75">
      <c r="A118" s="9">
        <v>1991</v>
      </c>
      <c r="B118">
        <v>1621</v>
      </c>
      <c r="C118">
        <v>568</v>
      </c>
      <c r="D118">
        <v>0</v>
      </c>
      <c r="E118">
        <v>42</v>
      </c>
      <c r="F118" s="2">
        <f t="shared" si="33"/>
        <v>568</v>
      </c>
      <c r="G118">
        <v>2231</v>
      </c>
      <c r="I118" s="9">
        <v>1991</v>
      </c>
      <c r="J118" s="1">
        <f t="shared" si="34"/>
        <v>72.65800089645899</v>
      </c>
      <c r="K118" s="1">
        <f t="shared" si="35"/>
        <v>25.45943523083819</v>
      </c>
      <c r="L118" s="1">
        <f t="shared" si="36"/>
        <v>1.8825638727028238</v>
      </c>
      <c r="M118" s="1">
        <f t="shared" si="37"/>
        <v>100</v>
      </c>
    </row>
    <row r="119" spans="1:13" ht="12.75">
      <c r="A119" s="9">
        <v>1992</v>
      </c>
      <c r="B119">
        <v>1827</v>
      </c>
      <c r="C119">
        <v>664</v>
      </c>
      <c r="D119">
        <v>2</v>
      </c>
      <c r="E119">
        <v>64</v>
      </c>
      <c r="F119" s="2">
        <f t="shared" si="33"/>
        <v>666</v>
      </c>
      <c r="G119">
        <v>2557</v>
      </c>
      <c r="I119" s="9">
        <v>1992</v>
      </c>
      <c r="J119" s="1">
        <f t="shared" si="34"/>
        <v>71.45091904575675</v>
      </c>
      <c r="K119" s="1">
        <f t="shared" si="35"/>
        <v>26.04614782948768</v>
      </c>
      <c r="L119" s="1">
        <f t="shared" si="36"/>
        <v>2.5029331247555726</v>
      </c>
      <c r="M119" s="1">
        <f t="shared" si="37"/>
        <v>100</v>
      </c>
    </row>
    <row r="120" spans="1:13" ht="12.75">
      <c r="A120" s="9">
        <v>1993</v>
      </c>
      <c r="B120">
        <v>2265</v>
      </c>
      <c r="C120">
        <v>728</v>
      </c>
      <c r="D120">
        <v>1</v>
      </c>
      <c r="E120">
        <v>46</v>
      </c>
      <c r="F120" s="2">
        <f t="shared" si="33"/>
        <v>729</v>
      </c>
      <c r="G120">
        <v>3040</v>
      </c>
      <c r="I120" s="9">
        <v>1993</v>
      </c>
      <c r="J120" s="1">
        <f t="shared" si="34"/>
        <v>74.50657894736842</v>
      </c>
      <c r="K120" s="1">
        <f t="shared" si="35"/>
        <v>23.980263157894736</v>
      </c>
      <c r="L120" s="1">
        <f t="shared" si="36"/>
        <v>1.513157894736842</v>
      </c>
      <c r="M120" s="1">
        <f t="shared" si="37"/>
        <v>100</v>
      </c>
    </row>
    <row r="121" spans="1:13" ht="12.75">
      <c r="A121" s="9">
        <v>1994</v>
      </c>
      <c r="B121">
        <v>2126</v>
      </c>
      <c r="C121">
        <v>901</v>
      </c>
      <c r="D121">
        <v>0</v>
      </c>
      <c r="E121">
        <v>29</v>
      </c>
      <c r="F121" s="2">
        <f t="shared" si="33"/>
        <v>901</v>
      </c>
      <c r="G121">
        <v>3056</v>
      </c>
      <c r="I121" s="9">
        <v>1994</v>
      </c>
      <c r="J121" s="1">
        <f t="shared" si="34"/>
        <v>69.56806282722513</v>
      </c>
      <c r="K121" s="1">
        <f t="shared" si="35"/>
        <v>29.482984293193716</v>
      </c>
      <c r="L121" s="1">
        <f t="shared" si="36"/>
        <v>0.9489528795811518</v>
      </c>
      <c r="M121" s="1">
        <f t="shared" si="37"/>
        <v>100</v>
      </c>
    </row>
    <row r="122" spans="1:13" ht="12.75">
      <c r="A122" s="9">
        <v>1995</v>
      </c>
      <c r="B122">
        <v>2218</v>
      </c>
      <c r="C122">
        <v>780</v>
      </c>
      <c r="D122">
        <v>3</v>
      </c>
      <c r="E122">
        <v>23</v>
      </c>
      <c r="F122" s="2">
        <f t="shared" si="33"/>
        <v>783</v>
      </c>
      <c r="G122">
        <v>3024</v>
      </c>
      <c r="I122" s="9">
        <v>1995</v>
      </c>
      <c r="J122" s="1">
        <f t="shared" si="34"/>
        <v>73.34656084656085</v>
      </c>
      <c r="K122" s="1">
        <f t="shared" si="35"/>
        <v>25.892857142857146</v>
      </c>
      <c r="L122" s="1">
        <f t="shared" si="36"/>
        <v>0.7605820105820106</v>
      </c>
      <c r="M122" s="1">
        <f t="shared" si="37"/>
        <v>100</v>
      </c>
    </row>
    <row r="123" spans="1:13" ht="12.75">
      <c r="A123" s="9">
        <v>1996</v>
      </c>
      <c r="B123">
        <v>2488</v>
      </c>
      <c r="C123">
        <v>833</v>
      </c>
      <c r="D123">
        <v>1</v>
      </c>
      <c r="E123">
        <v>51</v>
      </c>
      <c r="F123" s="2">
        <f t="shared" si="33"/>
        <v>834</v>
      </c>
      <c r="G123">
        <v>3373</v>
      </c>
      <c r="I123" s="9">
        <v>1996</v>
      </c>
      <c r="J123" s="1">
        <f t="shared" si="34"/>
        <v>73.76222946931516</v>
      </c>
      <c r="K123" s="1">
        <f t="shared" si="35"/>
        <v>24.72576341535725</v>
      </c>
      <c r="L123" s="1">
        <f t="shared" si="36"/>
        <v>1.5120071153276016</v>
      </c>
      <c r="M123" s="1">
        <f t="shared" si="37"/>
        <v>100</v>
      </c>
    </row>
    <row r="124" spans="1:13" ht="12.75">
      <c r="A124" s="9">
        <v>1997</v>
      </c>
      <c r="B124">
        <v>2531</v>
      </c>
      <c r="C124">
        <v>1040</v>
      </c>
      <c r="D124">
        <v>0</v>
      </c>
      <c r="E124">
        <v>24</v>
      </c>
      <c r="F124" s="2">
        <f t="shared" si="33"/>
        <v>1040</v>
      </c>
      <c r="G124">
        <v>3595</v>
      </c>
      <c r="I124" s="9">
        <v>1997</v>
      </c>
      <c r="J124" s="1">
        <f t="shared" si="34"/>
        <v>70.40333796940195</v>
      </c>
      <c r="K124" s="1">
        <f t="shared" si="35"/>
        <v>28.929068150208625</v>
      </c>
      <c r="L124" s="1">
        <f t="shared" si="36"/>
        <v>0.6675938803894298</v>
      </c>
      <c r="M124" s="1">
        <f t="shared" si="37"/>
        <v>100</v>
      </c>
    </row>
    <row r="125" spans="1:13" ht="12.75">
      <c r="A125" s="9">
        <v>1998</v>
      </c>
      <c r="B125">
        <v>2996</v>
      </c>
      <c r="C125">
        <v>1049</v>
      </c>
      <c r="D125">
        <v>0</v>
      </c>
      <c r="E125">
        <v>16</v>
      </c>
      <c r="F125" s="2">
        <f t="shared" si="33"/>
        <v>1049</v>
      </c>
      <c r="G125">
        <v>4061</v>
      </c>
      <c r="I125" s="9">
        <v>1998</v>
      </c>
      <c r="J125" s="1">
        <f t="shared" si="34"/>
        <v>73.774932282689</v>
      </c>
      <c r="K125" s="1">
        <f t="shared" si="35"/>
        <v>25.831076089633093</v>
      </c>
      <c r="L125" s="1">
        <f t="shared" si="36"/>
        <v>0.39399162767791185</v>
      </c>
      <c r="M125" s="1">
        <f t="shared" si="37"/>
        <v>100</v>
      </c>
    </row>
    <row r="126" spans="1:13" ht="12.75">
      <c r="A126" s="9">
        <v>1999</v>
      </c>
      <c r="B126">
        <v>2905</v>
      </c>
      <c r="C126">
        <v>1190</v>
      </c>
      <c r="D126">
        <v>1</v>
      </c>
      <c r="E126">
        <v>20</v>
      </c>
      <c r="F126" s="2">
        <f t="shared" si="33"/>
        <v>1191</v>
      </c>
      <c r="G126">
        <v>4116</v>
      </c>
      <c r="I126" s="9">
        <v>1999</v>
      </c>
      <c r="J126" s="1">
        <f t="shared" si="34"/>
        <v>70.578231292517</v>
      </c>
      <c r="K126" s="1">
        <f t="shared" si="35"/>
        <v>28.93586005830904</v>
      </c>
      <c r="L126" s="1">
        <f t="shared" si="36"/>
        <v>0.4859086491739553</v>
      </c>
      <c r="M126" s="1">
        <f t="shared" si="37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55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37</v>
      </c>
    </row>
    <row r="2" spans="1:44" ht="12.75">
      <c r="A2" s="30" t="str">
        <f>CONCATENATE("Total Admissions, All Races: ",$A$1)</f>
        <v>Total Admissions, All Races: MINNESOTA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MINNESOTA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MINNESOTA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MINNESOTA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MINNESOTA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B4">
        <v>879</v>
      </c>
      <c r="C4">
        <v>298</v>
      </c>
      <c r="D4">
        <v>112</v>
      </c>
      <c r="E4">
        <v>1</v>
      </c>
      <c r="F4">
        <v>27</v>
      </c>
      <c r="G4" s="2"/>
      <c r="H4" s="2">
        <f>SUM(B4:G4)</f>
        <v>1317</v>
      </c>
      <c r="J4" s="9">
        <v>1983</v>
      </c>
      <c r="K4" s="2">
        <f>B4</f>
        <v>879</v>
      </c>
      <c r="L4" s="2">
        <f>C4</f>
        <v>298</v>
      </c>
      <c r="M4" s="2">
        <f aca="true" t="shared" si="1" ref="M4:M21">N4-K4-L4</f>
        <v>140</v>
      </c>
      <c r="N4" s="2">
        <f>H4</f>
        <v>1317</v>
      </c>
      <c r="P4" s="9">
        <f aca="true" t="shared" si="2" ref="P4:P21">A4</f>
        <v>1983</v>
      </c>
      <c r="Q4" s="7">
        <f aca="true" t="shared" si="3" ref="Q4:W7">(B4/$H4)*100</f>
        <v>66.74259681093395</v>
      </c>
      <c r="R4" s="7">
        <f t="shared" si="3"/>
        <v>22.627182991647686</v>
      </c>
      <c r="S4" s="7">
        <f t="shared" si="3"/>
        <v>8.5041761579347</v>
      </c>
      <c r="T4" s="7">
        <f t="shared" si="3"/>
        <v>0.07593014426727411</v>
      </c>
      <c r="U4" s="7">
        <f t="shared" si="3"/>
        <v>2.050113895216401</v>
      </c>
      <c r="V4" s="7">
        <f t="shared" si="3"/>
        <v>0</v>
      </c>
      <c r="W4" s="7">
        <f t="shared" si="3"/>
        <v>100</v>
      </c>
      <c r="Z4" s="9">
        <v>1983</v>
      </c>
      <c r="AA4">
        <v>3954332</v>
      </c>
      <c r="AB4">
        <v>65393</v>
      </c>
      <c r="AC4" s="2">
        <v>38224</v>
      </c>
      <c r="AD4">
        <v>45686</v>
      </c>
      <c r="AE4">
        <v>37810</v>
      </c>
      <c r="AG4">
        <f>SUM(AA4:AE4)</f>
        <v>4141445</v>
      </c>
      <c r="AJ4" s="9">
        <v>1983</v>
      </c>
      <c r="AK4" s="1">
        <f aca="true" t="shared" si="4" ref="AK4:AO7">(B4/AA4)*100000</f>
        <v>22.228786050336694</v>
      </c>
      <c r="AL4" s="1">
        <f t="shared" si="4"/>
        <v>455.70626825501205</v>
      </c>
      <c r="AM4" s="1">
        <f t="shared" si="4"/>
        <v>293.0096274591879</v>
      </c>
      <c r="AN4" s="1">
        <f t="shared" si="4"/>
        <v>2.188854353631309</v>
      </c>
      <c r="AO4" s="1">
        <f t="shared" si="4"/>
        <v>71.40967997884157</v>
      </c>
      <c r="AP4" s="1"/>
      <c r="AQ4" s="1">
        <f>(H4/AG4)*100000</f>
        <v>31.80049475485006</v>
      </c>
      <c r="AR4" s="1">
        <f>(SUM(D4:F4)/SUM(AC4:AE4))*100000</f>
        <v>115.01807426881366</v>
      </c>
    </row>
    <row r="5" spans="1:44" ht="12.75">
      <c r="A5" s="9">
        <v>1984</v>
      </c>
      <c r="B5">
        <v>878</v>
      </c>
      <c r="C5">
        <v>303</v>
      </c>
      <c r="D5">
        <v>134</v>
      </c>
      <c r="E5">
        <v>0</v>
      </c>
      <c r="F5">
        <v>29</v>
      </c>
      <c r="G5" s="2"/>
      <c r="H5" s="2">
        <f aca="true" t="shared" si="5" ref="H5:H21">SUM(B5:G5)</f>
        <v>1344</v>
      </c>
      <c r="J5" s="9">
        <v>1984</v>
      </c>
      <c r="K5" s="2">
        <f aca="true" t="shared" si="6" ref="K5:L21">B5</f>
        <v>878</v>
      </c>
      <c r="L5" s="2">
        <f t="shared" si="6"/>
        <v>303</v>
      </c>
      <c r="M5" s="2">
        <f t="shared" si="1"/>
        <v>163</v>
      </c>
      <c r="N5" s="2">
        <f aca="true" t="shared" si="7" ref="N5:N21">H5</f>
        <v>1344</v>
      </c>
      <c r="P5" s="9">
        <f t="shared" si="2"/>
        <v>1984</v>
      </c>
      <c r="Q5" s="7">
        <f t="shared" si="3"/>
        <v>65.32738095238095</v>
      </c>
      <c r="R5" s="7">
        <f t="shared" si="3"/>
        <v>22.544642857142858</v>
      </c>
      <c r="S5" s="7">
        <f t="shared" si="3"/>
        <v>9.970238095238097</v>
      </c>
      <c r="T5" s="7">
        <f t="shared" si="3"/>
        <v>0</v>
      </c>
      <c r="U5" s="7">
        <f t="shared" si="3"/>
        <v>2.1577380952380953</v>
      </c>
      <c r="V5" s="7">
        <f t="shared" si="3"/>
        <v>0</v>
      </c>
      <c r="W5" s="7">
        <f t="shared" si="3"/>
        <v>100</v>
      </c>
      <c r="Z5" s="9">
        <v>1984</v>
      </c>
      <c r="AA5">
        <v>3960066</v>
      </c>
      <c r="AB5">
        <v>68974</v>
      </c>
      <c r="AC5" s="2">
        <v>39433</v>
      </c>
      <c r="AD5">
        <v>49504</v>
      </c>
      <c r="AE5">
        <v>39726</v>
      </c>
      <c r="AG5">
        <f>SUM(AA5:AE5)</f>
        <v>4157703</v>
      </c>
      <c r="AJ5" s="9">
        <v>1984</v>
      </c>
      <c r="AK5" s="1">
        <f t="shared" si="4"/>
        <v>22.17134764925635</v>
      </c>
      <c r="AL5" s="1">
        <f t="shared" si="4"/>
        <v>439.29596659610866</v>
      </c>
      <c r="AM5" s="1">
        <f t="shared" si="4"/>
        <v>339.81690462303146</v>
      </c>
      <c r="AN5" s="1">
        <f t="shared" si="4"/>
        <v>0</v>
      </c>
      <c r="AO5" s="1">
        <f t="shared" si="4"/>
        <v>73.0000503448623</v>
      </c>
      <c r="AP5" s="1"/>
      <c r="AQ5" s="1">
        <f>(H5/AG5)*100000</f>
        <v>32.325541290467356</v>
      </c>
      <c r="AR5" s="1">
        <f>(SUM(D5:F5)/SUM(AC5:AE5))*100000</f>
        <v>126.6875480907487</v>
      </c>
    </row>
    <row r="6" spans="1:44" ht="12.75">
      <c r="A6" s="9">
        <v>1985</v>
      </c>
      <c r="B6">
        <v>980</v>
      </c>
      <c r="C6">
        <v>326</v>
      </c>
      <c r="D6">
        <v>125</v>
      </c>
      <c r="E6">
        <v>2</v>
      </c>
      <c r="F6">
        <v>37</v>
      </c>
      <c r="G6" s="2"/>
      <c r="H6" s="2">
        <f t="shared" si="5"/>
        <v>1470</v>
      </c>
      <c r="J6" s="9">
        <v>1985</v>
      </c>
      <c r="K6" s="2">
        <f t="shared" si="6"/>
        <v>980</v>
      </c>
      <c r="L6" s="2">
        <f t="shared" si="6"/>
        <v>326</v>
      </c>
      <c r="M6" s="2">
        <f t="shared" si="1"/>
        <v>164</v>
      </c>
      <c r="N6" s="2">
        <f t="shared" si="7"/>
        <v>1470</v>
      </c>
      <c r="P6" s="9">
        <f t="shared" si="2"/>
        <v>1985</v>
      </c>
      <c r="Q6" s="7">
        <f t="shared" si="3"/>
        <v>66.66666666666666</v>
      </c>
      <c r="R6" s="7">
        <f t="shared" si="3"/>
        <v>22.176870748299322</v>
      </c>
      <c r="S6" s="7">
        <f t="shared" si="3"/>
        <v>8.503401360544217</v>
      </c>
      <c r="T6" s="7">
        <f t="shared" si="3"/>
        <v>0.13605442176870747</v>
      </c>
      <c r="U6" s="7">
        <f t="shared" si="3"/>
        <v>2.517006802721088</v>
      </c>
      <c r="V6" s="7">
        <f t="shared" si="3"/>
        <v>0</v>
      </c>
      <c r="W6" s="7">
        <f t="shared" si="3"/>
        <v>100</v>
      </c>
      <c r="Z6" s="9">
        <v>1985</v>
      </c>
      <c r="AA6">
        <v>3974882</v>
      </c>
      <c r="AB6">
        <v>73186</v>
      </c>
      <c r="AC6" s="2">
        <v>40780</v>
      </c>
      <c r="AD6">
        <v>53709</v>
      </c>
      <c r="AE6">
        <v>41739</v>
      </c>
      <c r="AG6">
        <f>SUM(AA6:AE6)</f>
        <v>4184296</v>
      </c>
      <c r="AJ6" s="9">
        <v>1985</v>
      </c>
      <c r="AK6" s="1">
        <f t="shared" si="4"/>
        <v>24.654819941824687</v>
      </c>
      <c r="AL6" s="1">
        <f t="shared" si="4"/>
        <v>445.44038477304406</v>
      </c>
      <c r="AM6" s="1">
        <f t="shared" si="4"/>
        <v>306.52280529671407</v>
      </c>
      <c r="AN6" s="1">
        <f t="shared" si="4"/>
        <v>3.723770690200898</v>
      </c>
      <c r="AO6" s="1">
        <f t="shared" si="4"/>
        <v>88.64611035242818</v>
      </c>
      <c r="AP6" s="1"/>
      <c r="AQ6" s="1">
        <f>(H6/AG6)*100000</f>
        <v>35.13135781981007</v>
      </c>
      <c r="AR6" s="1">
        <f>(SUM(D6:F6)/SUM(AC6:AE6))*100000</f>
        <v>120.38641101682474</v>
      </c>
    </row>
    <row r="7" spans="1:44" ht="12.75">
      <c r="A7" s="9">
        <v>1986</v>
      </c>
      <c r="B7">
        <v>984</v>
      </c>
      <c r="C7">
        <v>288</v>
      </c>
      <c r="D7">
        <v>132</v>
      </c>
      <c r="E7">
        <v>1</v>
      </c>
      <c r="F7">
        <v>35</v>
      </c>
      <c r="G7" s="2"/>
      <c r="H7" s="2">
        <f t="shared" si="5"/>
        <v>1440</v>
      </c>
      <c r="J7" s="9">
        <v>1986</v>
      </c>
      <c r="K7" s="2">
        <f t="shared" si="6"/>
        <v>984</v>
      </c>
      <c r="L7" s="2">
        <f t="shared" si="6"/>
        <v>288</v>
      </c>
      <c r="M7" s="2">
        <f t="shared" si="1"/>
        <v>168</v>
      </c>
      <c r="N7" s="2">
        <f t="shared" si="7"/>
        <v>1440</v>
      </c>
      <c r="P7" s="9">
        <f t="shared" si="2"/>
        <v>1986</v>
      </c>
      <c r="Q7" s="7">
        <f t="shared" si="3"/>
        <v>68.33333333333333</v>
      </c>
      <c r="R7" s="7">
        <f t="shared" si="3"/>
        <v>20</v>
      </c>
      <c r="S7" s="7">
        <f t="shared" si="3"/>
        <v>9.166666666666666</v>
      </c>
      <c r="T7" s="7">
        <f t="shared" si="3"/>
        <v>0.06944444444444445</v>
      </c>
      <c r="U7" s="7">
        <f t="shared" si="3"/>
        <v>2.430555555555556</v>
      </c>
      <c r="V7" s="7">
        <f t="shared" si="3"/>
        <v>0</v>
      </c>
      <c r="W7" s="7">
        <f t="shared" si="3"/>
        <v>100</v>
      </c>
      <c r="Z7" s="9">
        <v>1986</v>
      </c>
      <c r="AA7">
        <v>3984300</v>
      </c>
      <c r="AB7">
        <v>77103</v>
      </c>
      <c r="AC7" s="2">
        <v>42105</v>
      </c>
      <c r="AD7">
        <v>57952</v>
      </c>
      <c r="AE7">
        <v>43752</v>
      </c>
      <c r="AG7">
        <f>SUM(AA7:AE7)</f>
        <v>4205212</v>
      </c>
      <c r="AJ7" s="9">
        <v>1986</v>
      </c>
      <c r="AK7" s="1">
        <f t="shared" si="4"/>
        <v>24.696935471726526</v>
      </c>
      <c r="AL7" s="1">
        <f t="shared" si="4"/>
        <v>373.5263219329987</v>
      </c>
      <c r="AM7" s="1">
        <f t="shared" si="4"/>
        <v>313.5019593872462</v>
      </c>
      <c r="AN7" s="1">
        <f t="shared" si="4"/>
        <v>1.7255659856432912</v>
      </c>
      <c r="AO7" s="1">
        <f t="shared" si="4"/>
        <v>79.99634302431889</v>
      </c>
      <c r="AP7" s="1"/>
      <c r="AQ7" s="1">
        <f>(H7/AG7)*100000</f>
        <v>34.243220080224255</v>
      </c>
      <c r="AR7" s="1">
        <f>(SUM(D7:F7)/SUM(AC7:AE7))*100000</f>
        <v>116.82161756218316</v>
      </c>
    </row>
    <row r="8" spans="1:44" ht="12.75">
      <c r="A8" s="9">
        <v>1987</v>
      </c>
      <c r="B8">
        <v>1025</v>
      </c>
      <c r="C8">
        <v>409</v>
      </c>
      <c r="D8">
        <v>159</v>
      </c>
      <c r="E8">
        <v>0</v>
      </c>
      <c r="F8">
        <v>37</v>
      </c>
      <c r="G8" s="2"/>
      <c r="H8" s="2">
        <f t="shared" si="5"/>
        <v>1630</v>
      </c>
      <c r="J8" s="9">
        <v>1987</v>
      </c>
      <c r="K8" s="2">
        <f t="shared" si="6"/>
        <v>1025</v>
      </c>
      <c r="L8" s="2">
        <f t="shared" si="6"/>
        <v>409</v>
      </c>
      <c r="M8" s="2">
        <f t="shared" si="1"/>
        <v>196</v>
      </c>
      <c r="N8" s="2">
        <f t="shared" si="7"/>
        <v>1630</v>
      </c>
      <c r="P8" s="9">
        <f t="shared" si="2"/>
        <v>1987</v>
      </c>
      <c r="Q8" s="7">
        <f aca="true" t="shared" si="8" ref="Q8:Q21">(B8/$H8)*100</f>
        <v>62.88343558282209</v>
      </c>
      <c r="R8" s="7">
        <f aca="true" t="shared" si="9" ref="R8:W19">(C8/$H8)*100</f>
        <v>25.0920245398773</v>
      </c>
      <c r="S8" s="7">
        <f t="shared" si="9"/>
        <v>9.754601226993866</v>
      </c>
      <c r="T8" s="7">
        <f t="shared" si="9"/>
        <v>0</v>
      </c>
      <c r="U8" s="7">
        <f t="shared" si="9"/>
        <v>2.2699386503067487</v>
      </c>
      <c r="V8" s="7">
        <f t="shared" si="9"/>
        <v>0</v>
      </c>
      <c r="W8" s="7">
        <f t="shared" si="9"/>
        <v>100</v>
      </c>
      <c r="Z8" s="9">
        <v>1987</v>
      </c>
      <c r="AA8">
        <v>4002329</v>
      </c>
      <c r="AB8">
        <v>81008</v>
      </c>
      <c r="AC8" s="2">
        <v>43547</v>
      </c>
      <c r="AD8">
        <v>62214</v>
      </c>
      <c r="AE8">
        <v>46042</v>
      </c>
      <c r="AG8">
        <f aca="true" t="shared" si="10" ref="AG8:AG20">SUM(AA8:AE8)</f>
        <v>4235140</v>
      </c>
      <c r="AJ8" s="9">
        <v>1987</v>
      </c>
      <c r="AK8" s="1">
        <f aca="true" t="shared" si="11" ref="AK8:AK20">(B8/AA8)*100000</f>
        <v>25.61008852595576</v>
      </c>
      <c r="AL8" s="1">
        <f aca="true" t="shared" si="12" ref="AL8:AO19">(C8/AB8)*100000</f>
        <v>504.8884060833498</v>
      </c>
      <c r="AM8" s="1">
        <f t="shared" si="12"/>
        <v>365.1227409465635</v>
      </c>
      <c r="AN8" s="1">
        <f t="shared" si="12"/>
        <v>0</v>
      </c>
      <c r="AO8" s="1">
        <f t="shared" si="12"/>
        <v>80.36140914816906</v>
      </c>
      <c r="AP8" s="1"/>
      <c r="AQ8" s="1">
        <f aca="true" t="shared" si="13" ref="AQ8:AQ20">(H8/AG8)*100000</f>
        <v>38.48751162889538</v>
      </c>
      <c r="AR8" s="1">
        <f aca="true" t="shared" si="14" ref="AR8:AR20">(SUM(D8:F8)/SUM(AC8:AE8))*100000</f>
        <v>129.11470787797344</v>
      </c>
    </row>
    <row r="9" spans="1:44" ht="12.75">
      <c r="A9" s="9">
        <v>1988</v>
      </c>
      <c r="B9">
        <v>1125</v>
      </c>
      <c r="C9">
        <v>518</v>
      </c>
      <c r="D9">
        <v>146</v>
      </c>
      <c r="E9">
        <v>0</v>
      </c>
      <c r="F9">
        <v>45</v>
      </c>
      <c r="G9" s="2"/>
      <c r="H9" s="2">
        <f t="shared" si="5"/>
        <v>1834</v>
      </c>
      <c r="J9" s="9">
        <v>1988</v>
      </c>
      <c r="K9" s="2">
        <f t="shared" si="6"/>
        <v>1125</v>
      </c>
      <c r="L9" s="2">
        <f t="shared" si="6"/>
        <v>518</v>
      </c>
      <c r="M9" s="2">
        <f t="shared" si="1"/>
        <v>191</v>
      </c>
      <c r="N9" s="2">
        <f t="shared" si="7"/>
        <v>1834</v>
      </c>
      <c r="P9" s="9">
        <f t="shared" si="2"/>
        <v>1988</v>
      </c>
      <c r="Q9" s="7">
        <f t="shared" si="8"/>
        <v>61.34133042529989</v>
      </c>
      <c r="R9" s="7">
        <f t="shared" si="9"/>
        <v>28.24427480916031</v>
      </c>
      <c r="S9" s="7">
        <f t="shared" si="9"/>
        <v>7.960741548527809</v>
      </c>
      <c r="T9" s="7">
        <f t="shared" si="9"/>
        <v>0</v>
      </c>
      <c r="U9" s="7">
        <f t="shared" si="9"/>
        <v>2.4536532170119956</v>
      </c>
      <c r="V9" s="7">
        <f t="shared" si="9"/>
        <v>0</v>
      </c>
      <c r="W9" s="7">
        <f t="shared" si="9"/>
        <v>100</v>
      </c>
      <c r="Z9" s="9">
        <v>1988</v>
      </c>
      <c r="AA9">
        <v>4049209</v>
      </c>
      <c r="AB9">
        <v>85612</v>
      </c>
      <c r="AC9">
        <v>45307</v>
      </c>
      <c r="AD9">
        <v>67139</v>
      </c>
      <c r="AE9">
        <v>48900</v>
      </c>
      <c r="AG9">
        <f t="shared" si="10"/>
        <v>4296167</v>
      </c>
      <c r="AJ9" s="9">
        <v>1988</v>
      </c>
      <c r="AK9" s="1">
        <f t="shared" si="11"/>
        <v>27.783204077635904</v>
      </c>
      <c r="AL9" s="1">
        <f t="shared" si="12"/>
        <v>605.055366070177</v>
      </c>
      <c r="AM9" s="1">
        <f t="shared" si="12"/>
        <v>322.24601055024607</v>
      </c>
      <c r="AN9" s="1">
        <f t="shared" si="12"/>
        <v>0</v>
      </c>
      <c r="AO9" s="1">
        <f t="shared" si="12"/>
        <v>92.02453987730061</v>
      </c>
      <c r="AP9" s="1"/>
      <c r="AQ9" s="1">
        <f t="shared" si="13"/>
        <v>42.68921575907082</v>
      </c>
      <c r="AR9" s="1">
        <f t="shared" si="14"/>
        <v>118.37913552241767</v>
      </c>
    </row>
    <row r="10" spans="1:44" ht="12.75">
      <c r="A10" s="9">
        <v>1989</v>
      </c>
      <c r="B10">
        <v>1268</v>
      </c>
      <c r="C10">
        <v>581</v>
      </c>
      <c r="D10">
        <v>163</v>
      </c>
      <c r="E10">
        <v>0</v>
      </c>
      <c r="F10">
        <v>48</v>
      </c>
      <c r="G10" s="2"/>
      <c r="H10" s="2">
        <f t="shared" si="5"/>
        <v>2060</v>
      </c>
      <c r="J10" s="9">
        <v>1989</v>
      </c>
      <c r="K10" s="2">
        <f t="shared" si="6"/>
        <v>1268</v>
      </c>
      <c r="L10" s="2">
        <f t="shared" si="6"/>
        <v>581</v>
      </c>
      <c r="M10" s="2">
        <f t="shared" si="1"/>
        <v>211</v>
      </c>
      <c r="N10" s="2">
        <f t="shared" si="7"/>
        <v>2060</v>
      </c>
      <c r="P10" s="9">
        <f t="shared" si="2"/>
        <v>1989</v>
      </c>
      <c r="Q10" s="7">
        <f t="shared" si="8"/>
        <v>61.55339805825243</v>
      </c>
      <c r="R10" s="7">
        <f t="shared" si="9"/>
        <v>28.203883495145632</v>
      </c>
      <c r="S10" s="7">
        <f t="shared" si="9"/>
        <v>7.9126213592233015</v>
      </c>
      <c r="T10" s="7">
        <f t="shared" si="9"/>
        <v>0</v>
      </c>
      <c r="U10" s="7">
        <f t="shared" si="9"/>
        <v>2.3300970873786406</v>
      </c>
      <c r="V10" s="7">
        <f t="shared" si="9"/>
        <v>0</v>
      </c>
      <c r="W10" s="7">
        <f t="shared" si="9"/>
        <v>100</v>
      </c>
      <c r="Z10" s="9">
        <v>1989</v>
      </c>
      <c r="AA10">
        <v>4077162</v>
      </c>
      <c r="AB10">
        <v>89993</v>
      </c>
      <c r="AC10">
        <v>46988</v>
      </c>
      <c r="AD10">
        <v>72285</v>
      </c>
      <c r="AE10">
        <v>51621</v>
      </c>
      <c r="AG10">
        <f t="shared" si="10"/>
        <v>4338049</v>
      </c>
      <c r="AJ10" s="9">
        <v>1989</v>
      </c>
      <c r="AK10" s="1">
        <f t="shared" si="11"/>
        <v>31.10006421133131</v>
      </c>
      <c r="AL10" s="1">
        <f t="shared" si="12"/>
        <v>645.6057693376151</v>
      </c>
      <c r="AM10" s="1">
        <f t="shared" si="12"/>
        <v>346.89708010555887</v>
      </c>
      <c r="AN10" s="1">
        <f t="shared" si="12"/>
        <v>0</v>
      </c>
      <c r="AO10" s="1">
        <f t="shared" si="12"/>
        <v>92.98541291334922</v>
      </c>
      <c r="AP10" s="1"/>
      <c r="AQ10" s="1">
        <f t="shared" si="13"/>
        <v>47.48678495793847</v>
      </c>
      <c r="AR10" s="1">
        <f t="shared" si="14"/>
        <v>123.46834880101116</v>
      </c>
    </row>
    <row r="11" spans="1:44" ht="12.75">
      <c r="A11" s="9">
        <v>1990</v>
      </c>
      <c r="B11">
        <v>1189</v>
      </c>
      <c r="C11">
        <v>619</v>
      </c>
      <c r="D11">
        <v>176</v>
      </c>
      <c r="E11">
        <v>1</v>
      </c>
      <c r="F11">
        <v>72</v>
      </c>
      <c r="G11" s="2"/>
      <c r="H11" s="2">
        <f t="shared" si="5"/>
        <v>2057</v>
      </c>
      <c r="J11" s="9">
        <v>1990</v>
      </c>
      <c r="K11" s="2">
        <f t="shared" si="6"/>
        <v>1189</v>
      </c>
      <c r="L11" s="2">
        <f t="shared" si="6"/>
        <v>619</v>
      </c>
      <c r="M11" s="2">
        <f t="shared" si="1"/>
        <v>249</v>
      </c>
      <c r="N11" s="2">
        <f t="shared" si="7"/>
        <v>2057</v>
      </c>
      <c r="P11" s="9">
        <f t="shared" si="2"/>
        <v>1990</v>
      </c>
      <c r="Q11" s="7">
        <f t="shared" si="8"/>
        <v>57.802625182304325</v>
      </c>
      <c r="R11" s="7">
        <f t="shared" si="9"/>
        <v>30.092367525522608</v>
      </c>
      <c r="S11" s="7">
        <f t="shared" si="9"/>
        <v>8.55614973262032</v>
      </c>
      <c r="T11" s="7">
        <f t="shared" si="9"/>
        <v>0.04861448711716091</v>
      </c>
      <c r="U11" s="7">
        <f t="shared" si="9"/>
        <v>3.500243072435586</v>
      </c>
      <c r="V11" s="7">
        <f t="shared" si="9"/>
        <v>0</v>
      </c>
      <c r="W11" s="7">
        <f t="shared" si="9"/>
        <v>100</v>
      </c>
      <c r="Z11" s="9">
        <v>1990</v>
      </c>
      <c r="AA11">
        <v>4113443</v>
      </c>
      <c r="AB11">
        <v>93778</v>
      </c>
      <c r="AC11" s="2">
        <v>48434</v>
      </c>
      <c r="AD11">
        <v>77328</v>
      </c>
      <c r="AE11">
        <v>54300</v>
      </c>
      <c r="AG11">
        <f t="shared" si="10"/>
        <v>4387283</v>
      </c>
      <c r="AJ11" s="9">
        <v>1990</v>
      </c>
      <c r="AK11" s="1">
        <f t="shared" si="11"/>
        <v>28.905226108639404</v>
      </c>
      <c r="AL11" s="1">
        <f t="shared" si="12"/>
        <v>660.0695259015973</v>
      </c>
      <c r="AM11" s="1">
        <f t="shared" si="12"/>
        <v>363.38109592435063</v>
      </c>
      <c r="AN11" s="1">
        <f t="shared" si="12"/>
        <v>1.2931926339747568</v>
      </c>
      <c r="AO11" s="1">
        <f t="shared" si="12"/>
        <v>132.59668508287294</v>
      </c>
      <c r="AP11" s="1"/>
      <c r="AQ11" s="1">
        <f t="shared" si="13"/>
        <v>46.88550977905916</v>
      </c>
      <c r="AR11" s="1">
        <f t="shared" si="14"/>
        <v>138.28570159167398</v>
      </c>
    </row>
    <row r="12" spans="1:44" ht="12.75">
      <c r="A12" s="9">
        <v>1991</v>
      </c>
      <c r="B12">
        <v>1254</v>
      </c>
      <c r="C12">
        <v>689</v>
      </c>
      <c r="D12">
        <v>191</v>
      </c>
      <c r="E12">
        <v>0</v>
      </c>
      <c r="F12">
        <v>97</v>
      </c>
      <c r="G12" s="2"/>
      <c r="H12" s="2">
        <f t="shared" si="5"/>
        <v>2231</v>
      </c>
      <c r="J12" s="9">
        <v>1991</v>
      </c>
      <c r="K12" s="2">
        <f t="shared" si="6"/>
        <v>1254</v>
      </c>
      <c r="L12" s="2">
        <f t="shared" si="6"/>
        <v>689</v>
      </c>
      <c r="M12" s="2">
        <f t="shared" si="1"/>
        <v>288</v>
      </c>
      <c r="N12" s="2">
        <f t="shared" si="7"/>
        <v>2231</v>
      </c>
      <c r="P12" s="9">
        <f t="shared" si="2"/>
        <v>1991</v>
      </c>
      <c r="Q12" s="7">
        <f t="shared" si="8"/>
        <v>56.20797848498431</v>
      </c>
      <c r="R12" s="7">
        <f t="shared" si="9"/>
        <v>30.88301210219632</v>
      </c>
      <c r="S12" s="7">
        <f t="shared" si="9"/>
        <v>8.561183325862842</v>
      </c>
      <c r="T12" s="7">
        <f t="shared" si="9"/>
        <v>0</v>
      </c>
      <c r="U12" s="7">
        <f t="shared" si="9"/>
        <v>4.3478260869565215</v>
      </c>
      <c r="V12" s="7">
        <f t="shared" si="9"/>
        <v>0</v>
      </c>
      <c r="W12" s="7">
        <f t="shared" si="9"/>
        <v>100</v>
      </c>
      <c r="Z12" s="9">
        <v>1991</v>
      </c>
      <c r="AA12">
        <v>4142776</v>
      </c>
      <c r="AB12">
        <v>97016</v>
      </c>
      <c r="AC12" s="2">
        <v>49346</v>
      </c>
      <c r="AD12">
        <v>81523</v>
      </c>
      <c r="AE12">
        <v>56768</v>
      </c>
      <c r="AG12">
        <f t="shared" si="10"/>
        <v>4427429</v>
      </c>
      <c r="AJ12" s="9">
        <v>1991</v>
      </c>
      <c r="AK12" s="1">
        <f t="shared" si="11"/>
        <v>30.269558383074536</v>
      </c>
      <c r="AL12" s="1">
        <f t="shared" si="12"/>
        <v>710.1921332563701</v>
      </c>
      <c r="AM12" s="1">
        <f t="shared" si="12"/>
        <v>387.0627811778057</v>
      </c>
      <c r="AN12" s="1">
        <f t="shared" si="12"/>
        <v>0</v>
      </c>
      <c r="AO12" s="1">
        <f t="shared" si="12"/>
        <v>170.87091319052988</v>
      </c>
      <c r="AP12" s="1"/>
      <c r="AQ12" s="1">
        <f t="shared" si="13"/>
        <v>50.390418457303326</v>
      </c>
      <c r="AR12" s="1">
        <f t="shared" si="14"/>
        <v>153.48785154313916</v>
      </c>
    </row>
    <row r="13" spans="1:44" ht="12.75">
      <c r="A13" s="9">
        <v>1992</v>
      </c>
      <c r="B13">
        <v>1451</v>
      </c>
      <c r="C13">
        <v>810</v>
      </c>
      <c r="D13">
        <v>198</v>
      </c>
      <c r="E13">
        <v>0</v>
      </c>
      <c r="F13">
        <v>98</v>
      </c>
      <c r="G13" s="2"/>
      <c r="H13" s="2">
        <f t="shared" si="5"/>
        <v>2557</v>
      </c>
      <c r="J13" s="9">
        <v>1992</v>
      </c>
      <c r="K13" s="2">
        <f t="shared" si="6"/>
        <v>1451</v>
      </c>
      <c r="L13" s="2">
        <f t="shared" si="6"/>
        <v>810</v>
      </c>
      <c r="M13" s="2">
        <f t="shared" si="1"/>
        <v>296</v>
      </c>
      <c r="N13" s="2">
        <f t="shared" si="7"/>
        <v>2557</v>
      </c>
      <c r="P13" s="9">
        <f t="shared" si="2"/>
        <v>1992</v>
      </c>
      <c r="Q13" s="7">
        <f t="shared" si="8"/>
        <v>56.746186937817754</v>
      </c>
      <c r="R13" s="7">
        <f t="shared" si="9"/>
        <v>31.67774736018772</v>
      </c>
      <c r="S13" s="7">
        <f t="shared" si="9"/>
        <v>7.743449354712554</v>
      </c>
      <c r="T13" s="7">
        <f t="shared" si="9"/>
        <v>0</v>
      </c>
      <c r="U13" s="7">
        <f t="shared" si="9"/>
        <v>3.832616347281971</v>
      </c>
      <c r="V13" s="7">
        <f t="shared" si="9"/>
        <v>0</v>
      </c>
      <c r="W13" s="7">
        <f t="shared" si="9"/>
        <v>100</v>
      </c>
      <c r="Z13" s="9">
        <v>1992</v>
      </c>
      <c r="AA13">
        <v>4170461</v>
      </c>
      <c r="AB13">
        <v>102591</v>
      </c>
      <c r="AC13" s="2">
        <v>50716</v>
      </c>
      <c r="AD13">
        <v>87713</v>
      </c>
      <c r="AE13">
        <v>60022</v>
      </c>
      <c r="AG13">
        <f t="shared" si="10"/>
        <v>4471503</v>
      </c>
      <c r="AJ13" s="9">
        <v>1992</v>
      </c>
      <c r="AK13" s="1">
        <f t="shared" si="11"/>
        <v>34.79231672469783</v>
      </c>
      <c r="AL13" s="1">
        <f t="shared" si="12"/>
        <v>789.5429423633651</v>
      </c>
      <c r="AM13" s="1">
        <f t="shared" si="12"/>
        <v>390.4093382758893</v>
      </c>
      <c r="AN13" s="1">
        <f t="shared" si="12"/>
        <v>0</v>
      </c>
      <c r="AO13" s="1">
        <f t="shared" si="12"/>
        <v>163.27346639565494</v>
      </c>
      <c r="AP13" s="1"/>
      <c r="AQ13" s="1">
        <f t="shared" si="13"/>
        <v>57.184351659833396</v>
      </c>
      <c r="AR13" s="1">
        <f t="shared" si="14"/>
        <v>149.1552070788255</v>
      </c>
    </row>
    <row r="14" spans="1:44" ht="12.75">
      <c r="A14" s="9">
        <v>1993</v>
      </c>
      <c r="B14">
        <v>1548</v>
      </c>
      <c r="C14">
        <v>1117</v>
      </c>
      <c r="D14">
        <v>247</v>
      </c>
      <c r="E14">
        <v>0</v>
      </c>
      <c r="F14">
        <v>128</v>
      </c>
      <c r="G14" s="2"/>
      <c r="H14" s="2">
        <f t="shared" si="5"/>
        <v>3040</v>
      </c>
      <c r="J14" s="9">
        <v>1993</v>
      </c>
      <c r="K14" s="2">
        <f t="shared" si="6"/>
        <v>1548</v>
      </c>
      <c r="L14" s="2">
        <f t="shared" si="6"/>
        <v>1117</v>
      </c>
      <c r="M14" s="2">
        <f t="shared" si="1"/>
        <v>375</v>
      </c>
      <c r="N14" s="2">
        <f t="shared" si="7"/>
        <v>3040</v>
      </c>
      <c r="P14" s="9">
        <f t="shared" si="2"/>
        <v>1993</v>
      </c>
      <c r="Q14" s="7">
        <f t="shared" si="8"/>
        <v>50.921052631578945</v>
      </c>
      <c r="R14" s="7">
        <f t="shared" si="9"/>
        <v>36.74342105263158</v>
      </c>
      <c r="S14" s="7">
        <f t="shared" si="9"/>
        <v>8.125</v>
      </c>
      <c r="T14" s="7">
        <f t="shared" si="9"/>
        <v>0</v>
      </c>
      <c r="U14" s="7">
        <f t="shared" si="9"/>
        <v>4.2105263157894735</v>
      </c>
      <c r="V14" s="7">
        <f t="shared" si="9"/>
        <v>0</v>
      </c>
      <c r="W14" s="7">
        <f t="shared" si="9"/>
        <v>100</v>
      </c>
      <c r="Z14" s="9">
        <v>1993</v>
      </c>
      <c r="AA14">
        <v>4205303</v>
      </c>
      <c r="AB14" s="2">
        <v>107986</v>
      </c>
      <c r="AC14" s="2">
        <v>51494</v>
      </c>
      <c r="AD14">
        <v>92779</v>
      </c>
      <c r="AE14">
        <v>64147</v>
      </c>
      <c r="AG14">
        <f t="shared" si="10"/>
        <v>4521709</v>
      </c>
      <c r="AJ14" s="9">
        <v>1993</v>
      </c>
      <c r="AK14" s="1">
        <f t="shared" si="11"/>
        <v>36.810665010345275</v>
      </c>
      <c r="AL14" s="1">
        <f t="shared" si="12"/>
        <v>1034.3933472857593</v>
      </c>
      <c r="AM14" s="1">
        <f t="shared" si="12"/>
        <v>479.66753408164055</v>
      </c>
      <c r="AN14" s="1">
        <f t="shared" si="12"/>
        <v>0</v>
      </c>
      <c r="AO14" s="1">
        <f t="shared" si="12"/>
        <v>199.54167770901213</v>
      </c>
      <c r="AP14" s="1"/>
      <c r="AQ14" s="1">
        <f t="shared" si="13"/>
        <v>67.23121722339938</v>
      </c>
      <c r="AR14" s="1">
        <f t="shared" si="14"/>
        <v>179.92515113712696</v>
      </c>
    </row>
    <row r="15" spans="1:44" ht="12.75">
      <c r="A15" s="9">
        <v>1994</v>
      </c>
      <c r="B15">
        <v>1565</v>
      </c>
      <c r="C15">
        <v>1138</v>
      </c>
      <c r="D15">
        <v>228</v>
      </c>
      <c r="E15">
        <v>0</v>
      </c>
      <c r="F15">
        <v>125</v>
      </c>
      <c r="G15" s="2"/>
      <c r="H15" s="2">
        <f t="shared" si="5"/>
        <v>3056</v>
      </c>
      <c r="J15" s="9">
        <v>1994</v>
      </c>
      <c r="K15" s="2">
        <f t="shared" si="6"/>
        <v>1565</v>
      </c>
      <c r="L15" s="2">
        <f t="shared" si="6"/>
        <v>1138</v>
      </c>
      <c r="M15" s="2">
        <f t="shared" si="1"/>
        <v>353</v>
      </c>
      <c r="N15" s="2">
        <f t="shared" si="7"/>
        <v>3056</v>
      </c>
      <c r="P15" s="9">
        <f t="shared" si="2"/>
        <v>1994</v>
      </c>
      <c r="Q15" s="7">
        <f t="shared" si="8"/>
        <v>51.210732984293195</v>
      </c>
      <c r="R15" s="7">
        <f t="shared" si="9"/>
        <v>37.23821989528796</v>
      </c>
      <c r="S15" s="7">
        <f t="shared" si="9"/>
        <v>7.460732984293193</v>
      </c>
      <c r="T15" s="7">
        <f t="shared" si="9"/>
        <v>0</v>
      </c>
      <c r="U15" s="7">
        <f t="shared" si="9"/>
        <v>4.090314136125654</v>
      </c>
      <c r="V15" s="7">
        <f t="shared" si="9"/>
        <v>0</v>
      </c>
      <c r="W15" s="7">
        <f t="shared" si="9"/>
        <v>100</v>
      </c>
      <c r="Z15" s="9">
        <v>1994</v>
      </c>
      <c r="AA15">
        <v>4234718</v>
      </c>
      <c r="AB15" s="2">
        <v>113801</v>
      </c>
      <c r="AC15" s="2">
        <v>52382</v>
      </c>
      <c r="AD15">
        <v>98201</v>
      </c>
      <c r="AE15">
        <v>66926</v>
      </c>
      <c r="AG15">
        <f t="shared" si="10"/>
        <v>4566028</v>
      </c>
      <c r="AJ15" s="9">
        <v>1994</v>
      </c>
      <c r="AK15" s="1">
        <f t="shared" si="11"/>
        <v>36.95641598803037</v>
      </c>
      <c r="AL15" s="1">
        <f t="shared" si="12"/>
        <v>999.9912127309954</v>
      </c>
      <c r="AM15" s="1">
        <f t="shared" si="12"/>
        <v>435.2640219922875</v>
      </c>
      <c r="AN15" s="1">
        <f t="shared" si="12"/>
        <v>0</v>
      </c>
      <c r="AO15" s="1">
        <f t="shared" si="12"/>
        <v>186.77345127454203</v>
      </c>
      <c r="AP15" s="1"/>
      <c r="AQ15" s="1">
        <f t="shared" si="13"/>
        <v>66.92906832809611</v>
      </c>
      <c r="AR15" s="1">
        <f t="shared" si="14"/>
        <v>162.29213503809038</v>
      </c>
    </row>
    <row r="16" spans="1:44" ht="12.75">
      <c r="A16" s="9">
        <v>1995</v>
      </c>
      <c r="B16">
        <v>1531</v>
      </c>
      <c r="C16">
        <v>1114</v>
      </c>
      <c r="D16">
        <v>239</v>
      </c>
      <c r="E16">
        <v>0</v>
      </c>
      <c r="F16">
        <v>140</v>
      </c>
      <c r="G16" s="2"/>
      <c r="H16" s="2">
        <f t="shared" si="5"/>
        <v>3024</v>
      </c>
      <c r="J16" s="9">
        <v>1995</v>
      </c>
      <c r="K16" s="2">
        <f t="shared" si="6"/>
        <v>1531</v>
      </c>
      <c r="L16" s="2">
        <f t="shared" si="6"/>
        <v>1114</v>
      </c>
      <c r="M16" s="2">
        <f t="shared" si="1"/>
        <v>379</v>
      </c>
      <c r="N16" s="2">
        <f t="shared" si="7"/>
        <v>3024</v>
      </c>
      <c r="P16" s="9">
        <f t="shared" si="2"/>
        <v>1995</v>
      </c>
      <c r="Q16" s="7">
        <f t="shared" si="8"/>
        <v>50.62830687830689</v>
      </c>
      <c r="R16" s="7">
        <f t="shared" si="9"/>
        <v>36.838624338624335</v>
      </c>
      <c r="S16" s="7">
        <f t="shared" si="9"/>
        <v>7.903439153439154</v>
      </c>
      <c r="T16" s="7">
        <f t="shared" si="9"/>
        <v>0</v>
      </c>
      <c r="U16" s="7">
        <f t="shared" si="9"/>
        <v>4.62962962962963</v>
      </c>
      <c r="V16" s="7">
        <f t="shared" si="9"/>
        <v>0</v>
      </c>
      <c r="W16" s="7">
        <f t="shared" si="9"/>
        <v>100</v>
      </c>
      <c r="Z16" s="9">
        <v>1995</v>
      </c>
      <c r="AA16">
        <v>4258422</v>
      </c>
      <c r="AB16" s="2">
        <v>119009</v>
      </c>
      <c r="AC16" s="2">
        <v>53175</v>
      </c>
      <c r="AD16">
        <v>103968</v>
      </c>
      <c r="AE16">
        <v>70871</v>
      </c>
      <c r="AG16">
        <f t="shared" si="10"/>
        <v>4605445</v>
      </c>
      <c r="AJ16" s="9">
        <v>1995</v>
      </c>
      <c r="AK16" s="1">
        <f t="shared" si="11"/>
        <v>35.95228467258529</v>
      </c>
      <c r="AL16" s="1">
        <f t="shared" si="12"/>
        <v>936.0636590509961</v>
      </c>
      <c r="AM16" s="1">
        <f t="shared" si="12"/>
        <v>449.4593323930419</v>
      </c>
      <c r="AN16" s="1">
        <f t="shared" si="12"/>
        <v>0</v>
      </c>
      <c r="AO16" s="1">
        <f t="shared" si="12"/>
        <v>197.54201295311202</v>
      </c>
      <c r="AP16" s="1"/>
      <c r="AQ16" s="1">
        <f t="shared" si="13"/>
        <v>65.66140731243127</v>
      </c>
      <c r="AR16" s="1">
        <f t="shared" si="14"/>
        <v>166.21786381537976</v>
      </c>
    </row>
    <row r="17" spans="1:44" ht="12.75">
      <c r="A17" s="9">
        <v>1996</v>
      </c>
      <c r="B17">
        <v>1659</v>
      </c>
      <c r="C17">
        <v>1267</v>
      </c>
      <c r="D17">
        <v>263</v>
      </c>
      <c r="E17">
        <v>4</v>
      </c>
      <c r="F17">
        <v>180</v>
      </c>
      <c r="G17" s="2"/>
      <c r="H17" s="2">
        <f t="shared" si="5"/>
        <v>3373</v>
      </c>
      <c r="J17" s="9">
        <v>1996</v>
      </c>
      <c r="K17" s="2">
        <f t="shared" si="6"/>
        <v>1659</v>
      </c>
      <c r="L17" s="2">
        <f t="shared" si="6"/>
        <v>1267</v>
      </c>
      <c r="M17" s="2">
        <f t="shared" si="1"/>
        <v>447</v>
      </c>
      <c r="N17" s="2">
        <f t="shared" si="7"/>
        <v>3373</v>
      </c>
      <c r="P17" s="9">
        <f t="shared" si="2"/>
        <v>1996</v>
      </c>
      <c r="Q17" s="7">
        <f t="shared" si="8"/>
        <v>49.184702045656685</v>
      </c>
      <c r="R17" s="7">
        <f t="shared" si="9"/>
        <v>37.563000296471984</v>
      </c>
      <c r="S17" s="7">
        <f t="shared" si="9"/>
        <v>7.797213163356063</v>
      </c>
      <c r="T17" s="7">
        <f t="shared" si="9"/>
        <v>0.11858879335902757</v>
      </c>
      <c r="U17" s="7">
        <f t="shared" si="9"/>
        <v>5.336495701156241</v>
      </c>
      <c r="V17" s="7">
        <f t="shared" si="9"/>
        <v>0</v>
      </c>
      <c r="W17" s="7">
        <f t="shared" si="9"/>
        <v>100</v>
      </c>
      <c r="Z17" s="9">
        <v>1996</v>
      </c>
      <c r="AA17">
        <v>4286348</v>
      </c>
      <c r="AB17">
        <v>123864</v>
      </c>
      <c r="AC17" s="2">
        <v>53505</v>
      </c>
      <c r="AD17">
        <v>108443</v>
      </c>
      <c r="AE17">
        <v>75563</v>
      </c>
      <c r="AG17">
        <f t="shared" si="10"/>
        <v>4647723</v>
      </c>
      <c r="AJ17" s="9">
        <v>1996</v>
      </c>
      <c r="AK17" s="1">
        <f t="shared" si="11"/>
        <v>38.70427692758498</v>
      </c>
      <c r="AL17" s="1">
        <f t="shared" si="12"/>
        <v>1022.8960795711426</v>
      </c>
      <c r="AM17" s="1">
        <f t="shared" si="12"/>
        <v>491.5428464629474</v>
      </c>
      <c r="AN17" s="1">
        <f t="shared" si="12"/>
        <v>3.688573720756527</v>
      </c>
      <c r="AO17" s="1">
        <f t="shared" si="12"/>
        <v>238.21182324682715</v>
      </c>
      <c r="AP17" s="1"/>
      <c r="AQ17" s="1">
        <f t="shared" si="13"/>
        <v>72.57317185210908</v>
      </c>
      <c r="AR17" s="1">
        <f t="shared" si="14"/>
        <v>188.20180960039747</v>
      </c>
    </row>
    <row r="18" spans="1:44" ht="12.75">
      <c r="A18" s="9">
        <v>1997</v>
      </c>
      <c r="B18">
        <v>1732</v>
      </c>
      <c r="C18">
        <v>1356</v>
      </c>
      <c r="D18">
        <v>298</v>
      </c>
      <c r="E18">
        <v>2</v>
      </c>
      <c r="F18">
        <v>207</v>
      </c>
      <c r="G18" s="2"/>
      <c r="H18" s="2">
        <f t="shared" si="5"/>
        <v>3595</v>
      </c>
      <c r="J18" s="9">
        <v>1997</v>
      </c>
      <c r="K18" s="2">
        <f t="shared" si="6"/>
        <v>1732</v>
      </c>
      <c r="L18" s="2">
        <f t="shared" si="6"/>
        <v>1356</v>
      </c>
      <c r="M18" s="2">
        <f t="shared" si="1"/>
        <v>507</v>
      </c>
      <c r="N18" s="2">
        <f t="shared" si="7"/>
        <v>3595</v>
      </c>
      <c r="P18" s="9">
        <f t="shared" si="2"/>
        <v>1997</v>
      </c>
      <c r="Q18" s="7">
        <f t="shared" si="8"/>
        <v>48.17802503477051</v>
      </c>
      <c r="R18" s="7">
        <f t="shared" si="9"/>
        <v>37.719054242002784</v>
      </c>
      <c r="S18" s="7">
        <f t="shared" si="9"/>
        <v>8.289290681502086</v>
      </c>
      <c r="T18" s="7">
        <f t="shared" si="9"/>
        <v>0.055632823365785816</v>
      </c>
      <c r="U18" s="7">
        <f t="shared" si="9"/>
        <v>5.757997218358832</v>
      </c>
      <c r="V18" s="7">
        <f t="shared" si="9"/>
        <v>0</v>
      </c>
      <c r="W18" s="7">
        <f t="shared" si="9"/>
        <v>100</v>
      </c>
      <c r="Z18" s="9">
        <v>1997</v>
      </c>
      <c r="AA18">
        <v>4307944</v>
      </c>
      <c r="AB18">
        <v>129395</v>
      </c>
      <c r="AC18" s="2">
        <v>54161</v>
      </c>
      <c r="AD18">
        <v>114948</v>
      </c>
      <c r="AE18">
        <v>81278</v>
      </c>
      <c r="AG18">
        <f t="shared" si="10"/>
        <v>4687726</v>
      </c>
      <c r="AJ18" s="9">
        <v>1997</v>
      </c>
      <c r="AK18" s="1">
        <f t="shared" si="11"/>
        <v>40.20479374847955</v>
      </c>
      <c r="AL18" s="1">
        <f t="shared" si="12"/>
        <v>1047.9539394876153</v>
      </c>
      <c r="AM18" s="1">
        <f t="shared" si="12"/>
        <v>550.2114067317812</v>
      </c>
      <c r="AN18" s="1">
        <f t="shared" si="12"/>
        <v>1.7399171799422348</v>
      </c>
      <c r="AO18" s="1">
        <f t="shared" si="12"/>
        <v>254.6814636186914</v>
      </c>
      <c r="AP18" s="1"/>
      <c r="AQ18" s="1">
        <f t="shared" si="13"/>
        <v>76.6896358703559</v>
      </c>
      <c r="AR18" s="1">
        <f t="shared" si="14"/>
        <v>202.48655081933165</v>
      </c>
    </row>
    <row r="19" spans="1:44" ht="12.75">
      <c r="A19" s="9">
        <v>1998</v>
      </c>
      <c r="B19">
        <v>1921</v>
      </c>
      <c r="C19">
        <v>1621</v>
      </c>
      <c r="D19">
        <v>287</v>
      </c>
      <c r="E19">
        <v>4</v>
      </c>
      <c r="F19">
        <v>228</v>
      </c>
      <c r="G19" s="2"/>
      <c r="H19" s="2">
        <f t="shared" si="5"/>
        <v>4061</v>
      </c>
      <c r="J19" s="9">
        <v>1998</v>
      </c>
      <c r="K19" s="2">
        <f t="shared" si="6"/>
        <v>1921</v>
      </c>
      <c r="L19" s="2">
        <f t="shared" si="6"/>
        <v>1621</v>
      </c>
      <c r="M19" s="2">
        <f t="shared" si="1"/>
        <v>519</v>
      </c>
      <c r="N19" s="2">
        <f t="shared" si="7"/>
        <v>4061</v>
      </c>
      <c r="P19" s="9">
        <f t="shared" si="2"/>
        <v>1998</v>
      </c>
      <c r="Q19" s="7">
        <f t="shared" si="8"/>
        <v>47.30361979807929</v>
      </c>
      <c r="R19" s="7">
        <f t="shared" si="9"/>
        <v>39.91627677911844</v>
      </c>
      <c r="S19" s="7">
        <f t="shared" si="9"/>
        <v>7.067224821472544</v>
      </c>
      <c r="T19" s="7">
        <f t="shared" si="9"/>
        <v>0.09849790691947796</v>
      </c>
      <c r="U19" s="7">
        <f t="shared" si="9"/>
        <v>5.614380694410244</v>
      </c>
      <c r="V19" s="7">
        <f t="shared" si="9"/>
        <v>0</v>
      </c>
      <c r="W19" s="7">
        <f t="shared" si="9"/>
        <v>100</v>
      </c>
      <c r="Z19" s="9">
        <v>1998</v>
      </c>
      <c r="AA19">
        <v>4327225</v>
      </c>
      <c r="AB19">
        <v>136023</v>
      </c>
      <c r="AC19" s="2">
        <v>54712</v>
      </c>
      <c r="AD19">
        <v>121170</v>
      </c>
      <c r="AE19">
        <v>87281</v>
      </c>
      <c r="AG19">
        <f t="shared" si="10"/>
        <v>4726411</v>
      </c>
      <c r="AJ19" s="9">
        <v>1998</v>
      </c>
      <c r="AK19" s="1">
        <f t="shared" si="11"/>
        <v>44.39334677535834</v>
      </c>
      <c r="AL19" s="1">
        <f t="shared" si="12"/>
        <v>1191.710225476574</v>
      </c>
      <c r="AM19" s="1">
        <f t="shared" si="12"/>
        <v>524.5649948822927</v>
      </c>
      <c r="AN19" s="1">
        <f t="shared" si="12"/>
        <v>3.3011471486341506</v>
      </c>
      <c r="AO19" s="1">
        <f t="shared" si="12"/>
        <v>261.22523802431226</v>
      </c>
      <c r="AP19" s="1"/>
      <c r="AQ19" s="1">
        <f t="shared" si="13"/>
        <v>85.92143171637</v>
      </c>
      <c r="AR19" s="1">
        <f t="shared" si="14"/>
        <v>197.2161740062243</v>
      </c>
    </row>
    <row r="20" spans="1:44" ht="12.75">
      <c r="A20" s="9">
        <v>1999</v>
      </c>
      <c r="B20">
        <v>1873</v>
      </c>
      <c r="C20">
        <v>1631</v>
      </c>
      <c r="D20">
        <v>356</v>
      </c>
      <c r="E20">
        <v>1</v>
      </c>
      <c r="F20">
        <v>255</v>
      </c>
      <c r="G20" s="2"/>
      <c r="H20" s="2">
        <f t="shared" si="5"/>
        <v>4116</v>
      </c>
      <c r="J20" s="9">
        <v>1999</v>
      </c>
      <c r="K20" s="2">
        <f t="shared" si="6"/>
        <v>1873</v>
      </c>
      <c r="L20" s="2">
        <f t="shared" si="6"/>
        <v>1631</v>
      </c>
      <c r="M20" s="2">
        <f t="shared" si="1"/>
        <v>612</v>
      </c>
      <c r="N20" s="2">
        <f t="shared" si="7"/>
        <v>4116</v>
      </c>
      <c r="P20" s="9">
        <f t="shared" si="2"/>
        <v>1999</v>
      </c>
      <c r="Q20" s="7">
        <f t="shared" si="8"/>
        <v>45.50534499514091</v>
      </c>
      <c r="R20" s="7">
        <f aca="true" t="shared" si="15" ref="R20:W21">(C20/$H20)*100</f>
        <v>39.625850340136054</v>
      </c>
      <c r="S20" s="7">
        <f t="shared" si="15"/>
        <v>8.649173955296405</v>
      </c>
      <c r="T20" s="7">
        <f t="shared" si="15"/>
        <v>0.024295432458697763</v>
      </c>
      <c r="U20" s="7">
        <f t="shared" si="15"/>
        <v>6.19533527696793</v>
      </c>
      <c r="V20" s="7">
        <f t="shared" si="15"/>
        <v>0</v>
      </c>
      <c r="W20" s="7">
        <f t="shared" si="15"/>
        <v>100</v>
      </c>
      <c r="Z20" s="9">
        <v>1999</v>
      </c>
      <c r="AA20">
        <v>4356987</v>
      </c>
      <c r="AB20">
        <v>143079</v>
      </c>
      <c r="AC20" s="2">
        <v>55475</v>
      </c>
      <c r="AD20">
        <v>127378</v>
      </c>
      <c r="AE20">
        <v>92589</v>
      </c>
      <c r="AG20">
        <f t="shared" si="10"/>
        <v>4775508</v>
      </c>
      <c r="AJ20" s="9">
        <v>1999</v>
      </c>
      <c r="AK20" s="1">
        <f t="shared" si="11"/>
        <v>42.988422962932866</v>
      </c>
      <c r="AL20" s="1">
        <f>(C20/AB20)*100000</f>
        <v>1139.9296891926838</v>
      </c>
      <c r="AM20" s="1">
        <f>(D20/AC20)*100000</f>
        <v>641.7305092383957</v>
      </c>
      <c r="AN20" s="1">
        <f>(E20/AD20)*100000</f>
        <v>0.7850649248692868</v>
      </c>
      <c r="AO20" s="1">
        <f>(F20/AE20)*100000</f>
        <v>275.41068593461426</v>
      </c>
      <c r="AP20" s="1"/>
      <c r="AQ20" s="1">
        <f t="shared" si="13"/>
        <v>86.1897833696436</v>
      </c>
      <c r="AR20" s="1">
        <f t="shared" si="14"/>
        <v>222.18833729060927</v>
      </c>
    </row>
    <row r="21" spans="1:23" s="4" customFormat="1" ht="12.75">
      <c r="A21" s="13" t="s">
        <v>13</v>
      </c>
      <c r="B21" s="21">
        <f aca="true" t="shared" si="16" ref="B21:G21">SUM(B4:B20)</f>
        <v>22862</v>
      </c>
      <c r="C21" s="21">
        <f t="shared" si="16"/>
        <v>14085</v>
      </c>
      <c r="D21" s="21">
        <f t="shared" si="16"/>
        <v>3454</v>
      </c>
      <c r="E21" s="21">
        <f t="shared" si="16"/>
        <v>16</v>
      </c>
      <c r="F21" s="21">
        <f t="shared" si="16"/>
        <v>1788</v>
      </c>
      <c r="G21" s="21">
        <f t="shared" si="16"/>
        <v>0</v>
      </c>
      <c r="H21" s="21">
        <f t="shared" si="5"/>
        <v>42205</v>
      </c>
      <c r="J21" s="13" t="s">
        <v>13</v>
      </c>
      <c r="K21" s="21">
        <f t="shared" si="6"/>
        <v>22862</v>
      </c>
      <c r="L21" s="21">
        <f t="shared" si="6"/>
        <v>14085</v>
      </c>
      <c r="M21" s="21">
        <f t="shared" si="1"/>
        <v>5258</v>
      </c>
      <c r="N21" s="21">
        <f t="shared" si="7"/>
        <v>42205</v>
      </c>
      <c r="P21" s="13" t="str">
        <f t="shared" si="2"/>
        <v>Total</v>
      </c>
      <c r="Q21" s="22">
        <f t="shared" si="8"/>
        <v>54.16893732970027</v>
      </c>
      <c r="R21" s="22">
        <f t="shared" si="15"/>
        <v>33.372823125222126</v>
      </c>
      <c r="S21" s="22">
        <f t="shared" si="15"/>
        <v>8.183864471034237</v>
      </c>
      <c r="T21" s="22">
        <f t="shared" si="15"/>
        <v>0.03791020021324488</v>
      </c>
      <c r="U21" s="22">
        <f t="shared" si="15"/>
        <v>4.236464873830115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MINNESOTA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MINNESOTA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MINNESOTA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MINNESOTA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MINNESOTA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B25">
        <v>612</v>
      </c>
      <c r="C25">
        <v>181</v>
      </c>
      <c r="D25">
        <v>68</v>
      </c>
      <c r="E25">
        <v>1</v>
      </c>
      <c r="F25">
        <v>17</v>
      </c>
      <c r="G25" s="2"/>
      <c r="H25" s="2">
        <f>SUM(B25:G25)</f>
        <v>879</v>
      </c>
      <c r="J25" s="9">
        <v>1983</v>
      </c>
      <c r="K25" s="2">
        <f>B25</f>
        <v>612</v>
      </c>
      <c r="L25" s="2">
        <f>C25</f>
        <v>181</v>
      </c>
      <c r="M25" s="2">
        <f aca="true" t="shared" si="18" ref="M25:M42">N25-K25-L25</f>
        <v>86</v>
      </c>
      <c r="N25" s="2">
        <f>H25</f>
        <v>879</v>
      </c>
      <c r="P25" s="9">
        <f aca="true" t="shared" si="19" ref="P25:P42">A25</f>
        <v>1983</v>
      </c>
      <c r="Q25" s="2">
        <f aca="true" t="shared" si="20" ref="Q25:W28">(B25/$H25)*100</f>
        <v>69.6245733788396</v>
      </c>
      <c r="R25" s="2">
        <f t="shared" si="20"/>
        <v>20.591581342434583</v>
      </c>
      <c r="S25" s="1">
        <f t="shared" si="20"/>
        <v>7.736063708759955</v>
      </c>
      <c r="T25" s="1">
        <f t="shared" si="20"/>
        <v>0.11376564277588168</v>
      </c>
      <c r="U25" s="1">
        <f t="shared" si="20"/>
        <v>1.9340159271899888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3954332</v>
      </c>
      <c r="AB25" s="2">
        <f>AB4</f>
        <v>65393</v>
      </c>
      <c r="AC25" s="1">
        <f>AC4</f>
        <v>38224</v>
      </c>
      <c r="AD25" s="1">
        <f>AD4</f>
        <v>45686</v>
      </c>
      <c r="AE25" s="1">
        <f>AE4</f>
        <v>37810</v>
      </c>
      <c r="AF25" s="1"/>
      <c r="AG25" s="2">
        <f aca="true" t="shared" si="21" ref="AG25:AG41">AG4</f>
        <v>4141445</v>
      </c>
      <c r="AJ25" s="9">
        <v>1983</v>
      </c>
      <c r="AK25" s="1">
        <f aca="true" t="shared" si="22" ref="AK25:AO28">(B25/AA25)*100000</f>
        <v>15.476697454841931</v>
      </c>
      <c r="AL25" s="1">
        <f t="shared" si="22"/>
        <v>276.7880354166348</v>
      </c>
      <c r="AM25" s="1">
        <f t="shared" si="22"/>
        <v>177.89870238593554</v>
      </c>
      <c r="AN25" s="1">
        <f t="shared" si="22"/>
        <v>2.188854353631309</v>
      </c>
      <c r="AO25" s="1">
        <f t="shared" si="22"/>
        <v>44.9616503570484</v>
      </c>
      <c r="AP25" s="1"/>
      <c r="AQ25" s="1">
        <f>(H25/AG25)*100000</f>
        <v>21.22447599811177</v>
      </c>
      <c r="AR25" s="1">
        <f>(SUM(D25:F25)/SUM(AC25:AE25))*100000</f>
        <v>70.65395990798554</v>
      </c>
    </row>
    <row r="26" spans="1:44" ht="12.75">
      <c r="A26" s="9">
        <v>1984</v>
      </c>
      <c r="B26">
        <v>629</v>
      </c>
      <c r="C26">
        <v>189</v>
      </c>
      <c r="D26">
        <v>70</v>
      </c>
      <c r="E26">
        <v>0</v>
      </c>
      <c r="F26">
        <v>19</v>
      </c>
      <c r="G26" s="2"/>
      <c r="H26" s="2">
        <f aca="true" t="shared" si="23" ref="H26:H42">SUM(B26:G26)</f>
        <v>907</v>
      </c>
      <c r="J26" s="9">
        <v>1984</v>
      </c>
      <c r="K26" s="2">
        <f aca="true" t="shared" si="24" ref="K26:L41">B26</f>
        <v>629</v>
      </c>
      <c r="L26" s="2">
        <f t="shared" si="24"/>
        <v>189</v>
      </c>
      <c r="M26" s="2">
        <f t="shared" si="18"/>
        <v>89</v>
      </c>
      <c r="N26" s="2">
        <f aca="true" t="shared" si="25" ref="N26:N41">H26</f>
        <v>907</v>
      </c>
      <c r="P26" s="9">
        <f t="shared" si="19"/>
        <v>1984</v>
      </c>
      <c r="Q26" s="2">
        <f t="shared" si="20"/>
        <v>69.34950385887542</v>
      </c>
      <c r="R26" s="2">
        <f t="shared" si="20"/>
        <v>20.83792723263506</v>
      </c>
      <c r="S26" s="1">
        <f t="shared" si="20"/>
        <v>7.717750826901875</v>
      </c>
      <c r="T26" s="1">
        <f t="shared" si="20"/>
        <v>0</v>
      </c>
      <c r="U26" s="1">
        <f t="shared" si="20"/>
        <v>2.0948180815876514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3960066</v>
      </c>
      <c r="AB26" s="2">
        <f t="shared" si="26"/>
        <v>68974</v>
      </c>
      <c r="AC26" s="1">
        <f t="shared" si="26"/>
        <v>39433</v>
      </c>
      <c r="AD26" s="1">
        <f t="shared" si="26"/>
        <v>49504</v>
      </c>
      <c r="AE26" s="1">
        <f t="shared" si="26"/>
        <v>39726</v>
      </c>
      <c r="AF26" s="1"/>
      <c r="AG26" s="2">
        <f t="shared" si="21"/>
        <v>4157703</v>
      </c>
      <c r="AJ26" s="9">
        <v>1984</v>
      </c>
      <c r="AK26" s="1">
        <f t="shared" si="22"/>
        <v>15.883573657610759</v>
      </c>
      <c r="AL26" s="1">
        <f t="shared" si="22"/>
        <v>274.01629599559254</v>
      </c>
      <c r="AM26" s="1">
        <f t="shared" si="22"/>
        <v>177.51629345979256</v>
      </c>
      <c r="AN26" s="1">
        <f t="shared" si="22"/>
        <v>0</v>
      </c>
      <c r="AO26" s="1">
        <f t="shared" si="22"/>
        <v>47.827619191461515</v>
      </c>
      <c r="AP26" s="1"/>
      <c r="AQ26" s="1">
        <f>(H26/AG26)*100000</f>
        <v>21.814930022659148</v>
      </c>
      <c r="AR26" s="1">
        <f>(SUM(D26:F26)/SUM(AC26:AE26))*100000</f>
        <v>69.17295570599161</v>
      </c>
    </row>
    <row r="27" spans="1:44" ht="12.75">
      <c r="A27" s="9">
        <v>1985</v>
      </c>
      <c r="B27">
        <v>710</v>
      </c>
      <c r="C27">
        <v>186</v>
      </c>
      <c r="D27">
        <v>78</v>
      </c>
      <c r="E27">
        <v>2</v>
      </c>
      <c r="F27">
        <v>29</v>
      </c>
      <c r="G27" s="2"/>
      <c r="H27" s="2">
        <f t="shared" si="23"/>
        <v>1005</v>
      </c>
      <c r="J27" s="9">
        <v>1985</v>
      </c>
      <c r="K27" s="2">
        <f t="shared" si="24"/>
        <v>710</v>
      </c>
      <c r="L27" s="2">
        <f t="shared" si="24"/>
        <v>186</v>
      </c>
      <c r="M27" s="2">
        <f t="shared" si="18"/>
        <v>109</v>
      </c>
      <c r="N27" s="2">
        <f t="shared" si="25"/>
        <v>1005</v>
      </c>
      <c r="P27" s="9">
        <f t="shared" si="19"/>
        <v>1985</v>
      </c>
      <c r="Q27" s="2">
        <f t="shared" si="20"/>
        <v>70.64676616915423</v>
      </c>
      <c r="R27" s="2">
        <f t="shared" si="20"/>
        <v>18.507462686567163</v>
      </c>
      <c r="S27" s="1">
        <f t="shared" si="20"/>
        <v>7.761194029850746</v>
      </c>
      <c r="T27" s="1">
        <f t="shared" si="20"/>
        <v>0.1990049751243781</v>
      </c>
      <c r="U27" s="1">
        <f t="shared" si="20"/>
        <v>2.8855721393034823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3974882</v>
      </c>
      <c r="AB27" s="2">
        <f t="shared" si="26"/>
        <v>73186</v>
      </c>
      <c r="AC27" s="1">
        <f t="shared" si="26"/>
        <v>40780</v>
      </c>
      <c r="AD27" s="1">
        <f t="shared" si="26"/>
        <v>53709</v>
      </c>
      <c r="AE27" s="1">
        <f t="shared" si="26"/>
        <v>41739</v>
      </c>
      <c r="AF27" s="1"/>
      <c r="AG27" s="2">
        <f t="shared" si="21"/>
        <v>4184296</v>
      </c>
      <c r="AJ27" s="9">
        <v>1985</v>
      </c>
      <c r="AK27" s="1">
        <f t="shared" si="22"/>
        <v>17.862165468056663</v>
      </c>
      <c r="AL27" s="1">
        <f t="shared" si="22"/>
        <v>254.14696799934416</v>
      </c>
      <c r="AM27" s="1">
        <f t="shared" si="22"/>
        <v>191.27023050514958</v>
      </c>
      <c r="AN27" s="1">
        <f t="shared" si="22"/>
        <v>3.723770690200898</v>
      </c>
      <c r="AO27" s="1">
        <f t="shared" si="22"/>
        <v>69.47938378974101</v>
      </c>
      <c r="AP27" s="1"/>
      <c r="AQ27" s="1">
        <f>(H27/AG27)*100000</f>
        <v>24.018377284972193</v>
      </c>
      <c r="AR27" s="1">
        <f>(SUM(D27:F27)/SUM(AC27:AE27))*100000</f>
        <v>80.01291951727985</v>
      </c>
    </row>
    <row r="28" spans="1:44" ht="12.75">
      <c r="A28" s="9">
        <v>1986</v>
      </c>
      <c r="B28">
        <v>710</v>
      </c>
      <c r="C28">
        <v>191</v>
      </c>
      <c r="D28">
        <v>77</v>
      </c>
      <c r="E28">
        <v>0</v>
      </c>
      <c r="F28">
        <v>28</v>
      </c>
      <c r="G28" s="2"/>
      <c r="H28" s="2">
        <f t="shared" si="23"/>
        <v>1006</v>
      </c>
      <c r="J28" s="9">
        <v>1986</v>
      </c>
      <c r="K28" s="2">
        <f t="shared" si="24"/>
        <v>710</v>
      </c>
      <c r="L28" s="2">
        <f t="shared" si="24"/>
        <v>191</v>
      </c>
      <c r="M28" s="2">
        <f t="shared" si="18"/>
        <v>105</v>
      </c>
      <c r="N28" s="2">
        <f t="shared" si="25"/>
        <v>1006</v>
      </c>
      <c r="P28" s="9">
        <f t="shared" si="19"/>
        <v>1986</v>
      </c>
      <c r="Q28" s="2">
        <f t="shared" si="20"/>
        <v>70.57654075546719</v>
      </c>
      <c r="R28" s="2">
        <f t="shared" si="20"/>
        <v>18.986083499005964</v>
      </c>
      <c r="S28" s="1">
        <f t="shared" si="20"/>
        <v>7.654075546719683</v>
      </c>
      <c r="T28" s="1">
        <f t="shared" si="20"/>
        <v>0</v>
      </c>
      <c r="U28" s="1">
        <f t="shared" si="20"/>
        <v>2.783300198807157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3984300</v>
      </c>
      <c r="AB28" s="2">
        <f t="shared" si="26"/>
        <v>77103</v>
      </c>
      <c r="AC28" s="1">
        <f t="shared" si="26"/>
        <v>42105</v>
      </c>
      <c r="AD28" s="1">
        <f t="shared" si="26"/>
        <v>57952</v>
      </c>
      <c r="AE28" s="1">
        <f t="shared" si="26"/>
        <v>43752</v>
      </c>
      <c r="AF28" s="1"/>
      <c r="AG28" s="2">
        <f t="shared" si="21"/>
        <v>4205212</v>
      </c>
      <c r="AJ28" s="9">
        <v>1986</v>
      </c>
      <c r="AK28" s="1">
        <f t="shared" si="22"/>
        <v>17.819943277363652</v>
      </c>
      <c r="AL28" s="1">
        <f t="shared" si="22"/>
        <v>247.72058155973176</v>
      </c>
      <c r="AM28" s="1">
        <f t="shared" si="22"/>
        <v>182.8761429758936</v>
      </c>
      <c r="AN28" s="1">
        <f t="shared" si="22"/>
        <v>0</v>
      </c>
      <c r="AO28" s="1">
        <f t="shared" si="22"/>
        <v>63.99707441945512</v>
      </c>
      <c r="AP28" s="1"/>
      <c r="AQ28" s="1">
        <f>(H28/AG28)*100000</f>
        <v>23.922694028267777</v>
      </c>
      <c r="AR28" s="1">
        <f>(SUM(D28:F28)/SUM(AC28:AE28))*100000</f>
        <v>73.01351097636449</v>
      </c>
    </row>
    <row r="29" spans="1:44" ht="12.75">
      <c r="A29" s="9">
        <v>1987</v>
      </c>
      <c r="B29">
        <v>774</v>
      </c>
      <c r="C29">
        <v>277</v>
      </c>
      <c r="D29">
        <v>105</v>
      </c>
      <c r="E29">
        <v>0</v>
      </c>
      <c r="F29">
        <v>30</v>
      </c>
      <c r="G29" s="2"/>
      <c r="H29" s="2">
        <f t="shared" si="23"/>
        <v>1186</v>
      </c>
      <c r="J29" s="9">
        <v>1987</v>
      </c>
      <c r="K29" s="2">
        <f t="shared" si="24"/>
        <v>774</v>
      </c>
      <c r="L29" s="2">
        <f t="shared" si="24"/>
        <v>277</v>
      </c>
      <c r="M29" s="2">
        <f t="shared" si="18"/>
        <v>135</v>
      </c>
      <c r="N29" s="2">
        <f t="shared" si="25"/>
        <v>1186</v>
      </c>
      <c r="P29" s="9">
        <f t="shared" si="19"/>
        <v>1987</v>
      </c>
      <c r="Q29" s="2">
        <f aca="true" t="shared" si="27" ref="Q29:Q42">(B29/$H29)*100</f>
        <v>65.26138279932546</v>
      </c>
      <c r="R29" s="2">
        <f aca="true" t="shared" si="28" ref="R29:W40">(C29/$H29)*100</f>
        <v>23.355817875210793</v>
      </c>
      <c r="S29" s="1">
        <f t="shared" si="28"/>
        <v>8.853288364249579</v>
      </c>
      <c r="T29" s="1">
        <f t="shared" si="28"/>
        <v>0</v>
      </c>
      <c r="U29" s="1">
        <f t="shared" si="28"/>
        <v>2.5295109612141653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4002329</v>
      </c>
      <c r="AB29" s="2">
        <f t="shared" si="26"/>
        <v>81008</v>
      </c>
      <c r="AC29" s="1">
        <f t="shared" si="26"/>
        <v>43547</v>
      </c>
      <c r="AD29" s="1">
        <f t="shared" si="26"/>
        <v>62214</v>
      </c>
      <c r="AE29" s="1">
        <f t="shared" si="26"/>
        <v>46042</v>
      </c>
      <c r="AF29" s="1"/>
      <c r="AG29" s="2">
        <f t="shared" si="21"/>
        <v>4235140</v>
      </c>
      <c r="AJ29" s="9">
        <v>1987</v>
      </c>
      <c r="AK29" s="1">
        <f aca="true" t="shared" si="29" ref="AK29:AK41">(B29/AA29)*100000</f>
        <v>19.338740018624158</v>
      </c>
      <c r="AL29" s="1">
        <f aca="true" t="shared" si="30" ref="AL29:AL40">(C29/AB29)*100000</f>
        <v>341.9415366383567</v>
      </c>
      <c r="AM29" s="1">
        <f aca="true" t="shared" si="31" ref="AM29:AM40">(D29/AC29)*100000</f>
        <v>241.11879119112683</v>
      </c>
      <c r="AN29" s="1">
        <f aca="true" t="shared" si="32" ref="AN29:AN40">(E29/AD29)*100000</f>
        <v>0</v>
      </c>
      <c r="AO29" s="1">
        <f aca="true" t="shared" si="33" ref="AO29:AO40">(F29/AE29)*100000</f>
        <v>65.15789930932627</v>
      </c>
      <c r="AP29" s="1"/>
      <c r="AQ29" s="1">
        <f aca="true" t="shared" si="34" ref="AQ29:AQ41">(H29/AG29)*100000</f>
        <v>28.003796804828173</v>
      </c>
      <c r="AR29" s="1">
        <f aca="true" t="shared" si="35" ref="AR29:AR41">(SUM(D29:F29)/SUM(AC29:AE29))*100000</f>
        <v>88.93104879350211</v>
      </c>
    </row>
    <row r="30" spans="1:44" ht="12.75">
      <c r="A30" s="9">
        <v>1988</v>
      </c>
      <c r="B30">
        <v>849</v>
      </c>
      <c r="C30">
        <v>375</v>
      </c>
      <c r="D30">
        <v>104</v>
      </c>
      <c r="E30">
        <v>0</v>
      </c>
      <c r="F30">
        <v>36</v>
      </c>
      <c r="G30" s="2"/>
      <c r="H30" s="2">
        <f t="shared" si="23"/>
        <v>1364</v>
      </c>
      <c r="J30" s="9">
        <v>1988</v>
      </c>
      <c r="K30" s="2">
        <f t="shared" si="24"/>
        <v>849</v>
      </c>
      <c r="L30" s="2">
        <f t="shared" si="24"/>
        <v>375</v>
      </c>
      <c r="M30" s="2">
        <f t="shared" si="18"/>
        <v>140</v>
      </c>
      <c r="N30" s="2">
        <f t="shared" si="25"/>
        <v>1364</v>
      </c>
      <c r="P30" s="9">
        <f t="shared" si="19"/>
        <v>1988</v>
      </c>
      <c r="Q30" s="2">
        <f t="shared" si="27"/>
        <v>62.24340175953079</v>
      </c>
      <c r="R30" s="2">
        <f t="shared" si="28"/>
        <v>27.49266862170088</v>
      </c>
      <c r="S30" s="1">
        <f t="shared" si="28"/>
        <v>7.624633431085044</v>
      </c>
      <c r="T30" s="1">
        <f t="shared" si="28"/>
        <v>0</v>
      </c>
      <c r="U30" s="1">
        <f t="shared" si="28"/>
        <v>2.6392961876832843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4049209</v>
      </c>
      <c r="AB30" s="2">
        <f t="shared" si="26"/>
        <v>85612</v>
      </c>
      <c r="AC30" s="1">
        <f t="shared" si="26"/>
        <v>45307</v>
      </c>
      <c r="AD30" s="1">
        <f t="shared" si="26"/>
        <v>67139</v>
      </c>
      <c r="AE30" s="1">
        <f t="shared" si="26"/>
        <v>48900</v>
      </c>
      <c r="AF30" s="1"/>
      <c r="AG30" s="2">
        <f t="shared" si="21"/>
        <v>4296167</v>
      </c>
      <c r="AJ30" s="9">
        <v>1988</v>
      </c>
      <c r="AK30" s="1">
        <f t="shared" si="29"/>
        <v>20.96705801058923</v>
      </c>
      <c r="AL30" s="1">
        <f t="shared" si="30"/>
        <v>438.02270709713594</v>
      </c>
      <c r="AM30" s="1">
        <f t="shared" si="31"/>
        <v>229.54510340565474</v>
      </c>
      <c r="AN30" s="1">
        <f t="shared" si="32"/>
        <v>0</v>
      </c>
      <c r="AO30" s="1">
        <f t="shared" si="33"/>
        <v>73.61963190184049</v>
      </c>
      <c r="AP30" s="1"/>
      <c r="AQ30" s="1">
        <f t="shared" si="34"/>
        <v>31.74923134971243</v>
      </c>
      <c r="AR30" s="1">
        <f t="shared" si="35"/>
        <v>86.77004697978258</v>
      </c>
    </row>
    <row r="31" spans="1:44" ht="12.75">
      <c r="A31" s="9">
        <v>1989</v>
      </c>
      <c r="B31">
        <v>964</v>
      </c>
      <c r="C31">
        <v>411</v>
      </c>
      <c r="D31">
        <v>111</v>
      </c>
      <c r="E31">
        <v>0</v>
      </c>
      <c r="F31">
        <v>32</v>
      </c>
      <c r="G31" s="2"/>
      <c r="H31" s="2">
        <f t="shared" si="23"/>
        <v>1518</v>
      </c>
      <c r="J31" s="9">
        <v>1989</v>
      </c>
      <c r="K31" s="2">
        <f t="shared" si="24"/>
        <v>964</v>
      </c>
      <c r="L31" s="2">
        <f t="shared" si="24"/>
        <v>411</v>
      </c>
      <c r="M31" s="2">
        <f t="shared" si="18"/>
        <v>143</v>
      </c>
      <c r="N31" s="2">
        <f t="shared" si="25"/>
        <v>1518</v>
      </c>
      <c r="P31" s="9">
        <f t="shared" si="19"/>
        <v>1989</v>
      </c>
      <c r="Q31" s="2">
        <f t="shared" si="27"/>
        <v>63.50461133069829</v>
      </c>
      <c r="R31" s="2">
        <f t="shared" si="28"/>
        <v>27.07509881422925</v>
      </c>
      <c r="S31" s="1">
        <f t="shared" si="28"/>
        <v>7.312252964426877</v>
      </c>
      <c r="T31" s="1">
        <f t="shared" si="28"/>
        <v>0</v>
      </c>
      <c r="U31" s="1">
        <f t="shared" si="28"/>
        <v>2.1080368906455864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4077162</v>
      </c>
      <c r="AB31" s="2">
        <f t="shared" si="26"/>
        <v>89993</v>
      </c>
      <c r="AC31" s="1">
        <f t="shared" si="26"/>
        <v>46988</v>
      </c>
      <c r="AD31" s="1">
        <f t="shared" si="26"/>
        <v>72285</v>
      </c>
      <c r="AE31" s="1">
        <f t="shared" si="26"/>
        <v>51621</v>
      </c>
      <c r="AF31" s="1"/>
      <c r="AG31" s="2">
        <f t="shared" si="21"/>
        <v>4338049</v>
      </c>
      <c r="AJ31" s="9">
        <v>1989</v>
      </c>
      <c r="AK31" s="1">
        <f t="shared" si="29"/>
        <v>23.64389739725819</v>
      </c>
      <c r="AL31" s="1">
        <f t="shared" si="30"/>
        <v>456.70218794795153</v>
      </c>
      <c r="AM31" s="1">
        <f t="shared" si="31"/>
        <v>236.23052694304928</v>
      </c>
      <c r="AN31" s="1">
        <f t="shared" si="32"/>
        <v>0</v>
      </c>
      <c r="AO31" s="1">
        <f t="shared" si="33"/>
        <v>61.99027527556615</v>
      </c>
      <c r="AP31" s="1"/>
      <c r="AQ31" s="1">
        <f t="shared" si="34"/>
        <v>34.992689109781836</v>
      </c>
      <c r="AR31" s="1">
        <f t="shared" si="35"/>
        <v>83.67760132011657</v>
      </c>
    </row>
    <row r="32" spans="1:44" ht="12.75">
      <c r="A32" s="9">
        <v>1990</v>
      </c>
      <c r="B32">
        <v>918</v>
      </c>
      <c r="C32">
        <v>416</v>
      </c>
      <c r="D32">
        <v>116</v>
      </c>
      <c r="E32">
        <v>1</v>
      </c>
      <c r="F32">
        <v>63</v>
      </c>
      <c r="G32" s="2"/>
      <c r="H32" s="2">
        <f t="shared" si="23"/>
        <v>1514</v>
      </c>
      <c r="J32" s="9">
        <v>1990</v>
      </c>
      <c r="K32" s="2">
        <f t="shared" si="24"/>
        <v>918</v>
      </c>
      <c r="L32" s="2">
        <f t="shared" si="24"/>
        <v>416</v>
      </c>
      <c r="M32" s="2">
        <f t="shared" si="18"/>
        <v>180</v>
      </c>
      <c r="N32" s="2">
        <f t="shared" si="25"/>
        <v>1514</v>
      </c>
      <c r="P32" s="9">
        <f t="shared" si="19"/>
        <v>1990</v>
      </c>
      <c r="Q32" s="2">
        <f t="shared" si="27"/>
        <v>60.634081902245704</v>
      </c>
      <c r="R32" s="2">
        <f t="shared" si="28"/>
        <v>27.476882430647294</v>
      </c>
      <c r="S32" s="1">
        <f t="shared" si="28"/>
        <v>7.661822985468956</v>
      </c>
      <c r="T32" s="1">
        <f t="shared" si="28"/>
        <v>0.06605019815059446</v>
      </c>
      <c r="U32" s="1">
        <f t="shared" si="28"/>
        <v>4.16116248348745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4113443</v>
      </c>
      <c r="AB32" s="2">
        <f t="shared" si="26"/>
        <v>93778</v>
      </c>
      <c r="AC32" s="1">
        <f t="shared" si="26"/>
        <v>48434</v>
      </c>
      <c r="AD32" s="1">
        <f t="shared" si="26"/>
        <v>77328</v>
      </c>
      <c r="AE32" s="1">
        <f t="shared" si="26"/>
        <v>54300</v>
      </c>
      <c r="AF32" s="1"/>
      <c r="AG32" s="2">
        <f t="shared" si="21"/>
        <v>4387283</v>
      </c>
      <c r="AJ32" s="9">
        <v>1990</v>
      </c>
      <c r="AK32" s="1">
        <f t="shared" si="29"/>
        <v>22.31707112508913</v>
      </c>
      <c r="AL32" s="1">
        <f t="shared" si="30"/>
        <v>443.60084454776177</v>
      </c>
      <c r="AM32" s="1">
        <f t="shared" si="31"/>
        <v>239.50117685923112</v>
      </c>
      <c r="AN32" s="1">
        <f t="shared" si="32"/>
        <v>1.2931926339747568</v>
      </c>
      <c r="AO32" s="1">
        <f t="shared" si="33"/>
        <v>116.02209944751381</v>
      </c>
      <c r="AP32" s="1"/>
      <c r="AQ32" s="1">
        <f t="shared" si="34"/>
        <v>34.50882926859288</v>
      </c>
      <c r="AR32" s="1">
        <f t="shared" si="35"/>
        <v>99.96556741566793</v>
      </c>
    </row>
    <row r="33" spans="1:44" ht="12.75">
      <c r="A33" s="9">
        <v>1991</v>
      </c>
      <c r="B33">
        <v>938</v>
      </c>
      <c r="C33">
        <v>475</v>
      </c>
      <c r="D33">
        <v>133</v>
      </c>
      <c r="E33">
        <v>0</v>
      </c>
      <c r="F33">
        <v>75</v>
      </c>
      <c r="G33" s="2"/>
      <c r="H33" s="2">
        <f t="shared" si="23"/>
        <v>1621</v>
      </c>
      <c r="J33" s="9">
        <v>1991</v>
      </c>
      <c r="K33" s="2">
        <f t="shared" si="24"/>
        <v>938</v>
      </c>
      <c r="L33" s="2">
        <f t="shared" si="24"/>
        <v>475</v>
      </c>
      <c r="M33" s="2">
        <f t="shared" si="18"/>
        <v>208</v>
      </c>
      <c r="N33" s="2">
        <f t="shared" si="25"/>
        <v>1621</v>
      </c>
      <c r="P33" s="9">
        <f t="shared" si="19"/>
        <v>1991</v>
      </c>
      <c r="Q33" s="2">
        <f t="shared" si="27"/>
        <v>57.865515114127085</v>
      </c>
      <c r="R33" s="2">
        <f t="shared" si="28"/>
        <v>29.302899444787165</v>
      </c>
      <c r="S33" s="1">
        <f t="shared" si="28"/>
        <v>8.204811844540409</v>
      </c>
      <c r="T33" s="1">
        <f t="shared" si="28"/>
        <v>0</v>
      </c>
      <c r="U33" s="1">
        <f t="shared" si="28"/>
        <v>4.626773596545342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4142776</v>
      </c>
      <c r="AB33" s="2">
        <f t="shared" si="26"/>
        <v>97016</v>
      </c>
      <c r="AC33" s="1">
        <f t="shared" si="26"/>
        <v>49346</v>
      </c>
      <c r="AD33" s="1">
        <f t="shared" si="26"/>
        <v>81523</v>
      </c>
      <c r="AE33" s="1">
        <f t="shared" si="26"/>
        <v>56768</v>
      </c>
      <c r="AF33" s="1"/>
      <c r="AG33" s="2">
        <f t="shared" si="21"/>
        <v>4427429</v>
      </c>
      <c r="AJ33" s="9">
        <v>1991</v>
      </c>
      <c r="AK33" s="1">
        <f t="shared" si="29"/>
        <v>22.64182277777027</v>
      </c>
      <c r="AL33" s="1">
        <f t="shared" si="30"/>
        <v>489.6099612435062</v>
      </c>
      <c r="AM33" s="1">
        <f t="shared" si="31"/>
        <v>269.52539212904793</v>
      </c>
      <c r="AN33" s="1">
        <f t="shared" si="32"/>
        <v>0</v>
      </c>
      <c r="AO33" s="1">
        <f t="shared" si="33"/>
        <v>132.11668545659526</v>
      </c>
      <c r="AP33" s="1"/>
      <c r="AQ33" s="1">
        <f t="shared" si="34"/>
        <v>36.612670694436886</v>
      </c>
      <c r="AR33" s="1">
        <f t="shared" si="35"/>
        <v>110.85233722560051</v>
      </c>
    </row>
    <row r="34" spans="1:44" ht="12.75">
      <c r="A34" s="9">
        <v>1992</v>
      </c>
      <c r="B34">
        <v>1055</v>
      </c>
      <c r="C34">
        <v>571</v>
      </c>
      <c r="D34">
        <v>121</v>
      </c>
      <c r="E34">
        <v>0</v>
      </c>
      <c r="F34">
        <v>80</v>
      </c>
      <c r="G34" s="2"/>
      <c r="H34" s="2">
        <f t="shared" si="23"/>
        <v>1827</v>
      </c>
      <c r="J34" s="9">
        <v>1992</v>
      </c>
      <c r="K34" s="2">
        <f t="shared" si="24"/>
        <v>1055</v>
      </c>
      <c r="L34" s="2">
        <f t="shared" si="24"/>
        <v>571</v>
      </c>
      <c r="M34" s="2">
        <f t="shared" si="18"/>
        <v>201</v>
      </c>
      <c r="N34" s="2">
        <f t="shared" si="25"/>
        <v>1827</v>
      </c>
      <c r="P34" s="9">
        <f t="shared" si="19"/>
        <v>1992</v>
      </c>
      <c r="Q34" s="2">
        <f t="shared" si="27"/>
        <v>57.74493705528189</v>
      </c>
      <c r="R34" s="2">
        <f t="shared" si="28"/>
        <v>31.25342090859332</v>
      </c>
      <c r="S34" s="1">
        <f t="shared" si="28"/>
        <v>6.62287903667214</v>
      </c>
      <c r="T34" s="1">
        <f t="shared" si="28"/>
        <v>0</v>
      </c>
      <c r="U34" s="1">
        <f t="shared" si="28"/>
        <v>4.378762999452655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4170461</v>
      </c>
      <c r="AB34" s="2">
        <f t="shared" si="26"/>
        <v>102591</v>
      </c>
      <c r="AC34" s="1">
        <f t="shared" si="26"/>
        <v>50716</v>
      </c>
      <c r="AD34" s="1">
        <f t="shared" si="26"/>
        <v>87713</v>
      </c>
      <c r="AE34" s="1">
        <f t="shared" si="26"/>
        <v>60022</v>
      </c>
      <c r="AF34" s="1"/>
      <c r="AG34" s="2">
        <f t="shared" si="21"/>
        <v>4471503</v>
      </c>
      <c r="AJ34" s="9">
        <v>1992</v>
      </c>
      <c r="AK34" s="1">
        <f t="shared" si="29"/>
        <v>25.2969635730918</v>
      </c>
      <c r="AL34" s="1">
        <f t="shared" si="30"/>
        <v>556.5790371475081</v>
      </c>
      <c r="AM34" s="1">
        <f t="shared" si="31"/>
        <v>238.58348450193236</v>
      </c>
      <c r="AN34" s="1">
        <f t="shared" si="32"/>
        <v>0</v>
      </c>
      <c r="AO34" s="1">
        <f t="shared" si="33"/>
        <v>133.28446236379995</v>
      </c>
      <c r="AP34" s="1"/>
      <c r="AQ34" s="1">
        <f t="shared" si="34"/>
        <v>40.85874481130841</v>
      </c>
      <c r="AR34" s="1">
        <f t="shared" si="35"/>
        <v>101.2844480501484</v>
      </c>
    </row>
    <row r="35" spans="1:44" ht="12.75">
      <c r="A35" s="9">
        <v>1993</v>
      </c>
      <c r="B35">
        <v>1185</v>
      </c>
      <c r="C35">
        <v>791</v>
      </c>
      <c r="D35">
        <v>177</v>
      </c>
      <c r="E35">
        <v>0</v>
      </c>
      <c r="F35">
        <v>112</v>
      </c>
      <c r="G35" s="2"/>
      <c r="H35" s="2">
        <f t="shared" si="23"/>
        <v>2265</v>
      </c>
      <c r="J35" s="9">
        <v>1993</v>
      </c>
      <c r="K35" s="2">
        <f t="shared" si="24"/>
        <v>1185</v>
      </c>
      <c r="L35" s="2">
        <f t="shared" si="24"/>
        <v>791</v>
      </c>
      <c r="M35" s="2">
        <f t="shared" si="18"/>
        <v>289</v>
      </c>
      <c r="N35" s="2">
        <f t="shared" si="25"/>
        <v>2265</v>
      </c>
      <c r="P35" s="9">
        <f t="shared" si="19"/>
        <v>1993</v>
      </c>
      <c r="Q35" s="2">
        <f t="shared" si="27"/>
        <v>52.317880794701985</v>
      </c>
      <c r="R35" s="2">
        <f t="shared" si="28"/>
        <v>34.92273730684327</v>
      </c>
      <c r="S35" s="1">
        <f t="shared" si="28"/>
        <v>7.81456953642384</v>
      </c>
      <c r="T35" s="1">
        <f t="shared" si="28"/>
        <v>0</v>
      </c>
      <c r="U35" s="1">
        <f t="shared" si="28"/>
        <v>4.9448123620309055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4205303</v>
      </c>
      <c r="AB35" s="2">
        <f t="shared" si="26"/>
        <v>107986</v>
      </c>
      <c r="AC35" s="1">
        <f t="shared" si="26"/>
        <v>51494</v>
      </c>
      <c r="AD35" s="1">
        <f t="shared" si="26"/>
        <v>92779</v>
      </c>
      <c r="AE35" s="1">
        <f t="shared" si="26"/>
        <v>64147</v>
      </c>
      <c r="AF35" s="1"/>
      <c r="AG35" s="2">
        <f t="shared" si="21"/>
        <v>4521709</v>
      </c>
      <c r="AJ35" s="9">
        <v>1993</v>
      </c>
      <c r="AK35" s="1">
        <f t="shared" si="29"/>
        <v>28.178706742415468</v>
      </c>
      <c r="AL35" s="1">
        <f t="shared" si="30"/>
        <v>732.5023614172208</v>
      </c>
      <c r="AM35" s="1">
        <f t="shared" si="31"/>
        <v>343.7293665281392</v>
      </c>
      <c r="AN35" s="1">
        <f t="shared" si="32"/>
        <v>0</v>
      </c>
      <c r="AO35" s="1">
        <f t="shared" si="33"/>
        <v>174.59896799538558</v>
      </c>
      <c r="AP35" s="1"/>
      <c r="AQ35" s="1">
        <f t="shared" si="34"/>
        <v>50.09167993782882</v>
      </c>
      <c r="AR35" s="1">
        <f t="shared" si="35"/>
        <v>138.66231647634584</v>
      </c>
    </row>
    <row r="36" spans="1:44" ht="12.75">
      <c r="A36" s="9">
        <v>1994</v>
      </c>
      <c r="B36">
        <v>1154</v>
      </c>
      <c r="C36">
        <v>727</v>
      </c>
      <c r="D36">
        <v>144</v>
      </c>
      <c r="E36">
        <v>0</v>
      </c>
      <c r="F36">
        <v>101</v>
      </c>
      <c r="G36" s="2"/>
      <c r="H36" s="2">
        <f t="shared" si="23"/>
        <v>2126</v>
      </c>
      <c r="J36" s="9">
        <v>1994</v>
      </c>
      <c r="K36" s="2">
        <f t="shared" si="24"/>
        <v>1154</v>
      </c>
      <c r="L36" s="2">
        <f t="shared" si="24"/>
        <v>727</v>
      </c>
      <c r="M36" s="2">
        <f t="shared" si="18"/>
        <v>245</v>
      </c>
      <c r="N36" s="2">
        <f t="shared" si="25"/>
        <v>2126</v>
      </c>
      <c r="P36" s="9">
        <f t="shared" si="19"/>
        <v>1994</v>
      </c>
      <c r="Q36" s="2">
        <f t="shared" si="27"/>
        <v>54.280338664158045</v>
      </c>
      <c r="R36" s="2">
        <f t="shared" si="28"/>
        <v>34.19567262464723</v>
      </c>
      <c r="S36" s="1">
        <f t="shared" si="28"/>
        <v>6.773283160865475</v>
      </c>
      <c r="T36" s="1">
        <f t="shared" si="28"/>
        <v>0</v>
      </c>
      <c r="U36" s="1">
        <f t="shared" si="28"/>
        <v>4.750705550329257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4234718</v>
      </c>
      <c r="AB36" s="2">
        <f t="shared" si="26"/>
        <v>113801</v>
      </c>
      <c r="AC36" s="1">
        <f t="shared" si="26"/>
        <v>52382</v>
      </c>
      <c r="AD36" s="1">
        <f t="shared" si="26"/>
        <v>98201</v>
      </c>
      <c r="AE36" s="1">
        <f t="shared" si="26"/>
        <v>66926</v>
      </c>
      <c r="AF36" s="1"/>
      <c r="AG36" s="2">
        <f t="shared" si="21"/>
        <v>4566028</v>
      </c>
      <c r="AJ36" s="9">
        <v>1994</v>
      </c>
      <c r="AK36" s="1">
        <f t="shared" si="29"/>
        <v>27.25092910555083</v>
      </c>
      <c r="AL36" s="1">
        <f t="shared" si="30"/>
        <v>638.8344566392211</v>
      </c>
      <c r="AM36" s="1">
        <f t="shared" si="31"/>
        <v>274.90359283723416</v>
      </c>
      <c r="AN36" s="1">
        <f t="shared" si="32"/>
        <v>0</v>
      </c>
      <c r="AO36" s="1">
        <f t="shared" si="33"/>
        <v>150.91294862982997</v>
      </c>
      <c r="AP36" s="1"/>
      <c r="AQ36" s="1">
        <f t="shared" si="34"/>
        <v>46.561256304166335</v>
      </c>
      <c r="AR36" s="1">
        <f t="shared" si="35"/>
        <v>112.6390172360684</v>
      </c>
    </row>
    <row r="37" spans="1:44" ht="12.75">
      <c r="A37" s="9">
        <v>1995</v>
      </c>
      <c r="B37">
        <v>1189</v>
      </c>
      <c r="C37">
        <v>770</v>
      </c>
      <c r="D37">
        <v>149</v>
      </c>
      <c r="E37">
        <v>0</v>
      </c>
      <c r="F37">
        <v>110</v>
      </c>
      <c r="G37" s="2"/>
      <c r="H37" s="2">
        <f t="shared" si="23"/>
        <v>2218</v>
      </c>
      <c r="J37" s="9">
        <v>1995</v>
      </c>
      <c r="K37" s="2">
        <f t="shared" si="24"/>
        <v>1189</v>
      </c>
      <c r="L37" s="2">
        <f t="shared" si="24"/>
        <v>770</v>
      </c>
      <c r="M37" s="2">
        <f t="shared" si="18"/>
        <v>259</v>
      </c>
      <c r="N37" s="2">
        <f t="shared" si="25"/>
        <v>2218</v>
      </c>
      <c r="P37" s="9">
        <f t="shared" si="19"/>
        <v>1995</v>
      </c>
      <c r="Q37" s="2">
        <f t="shared" si="27"/>
        <v>53.60685302073941</v>
      </c>
      <c r="R37" s="2">
        <f t="shared" si="28"/>
        <v>34.71596032461677</v>
      </c>
      <c r="S37" s="1">
        <f t="shared" si="28"/>
        <v>6.7177637511271415</v>
      </c>
      <c r="T37" s="1">
        <f t="shared" si="28"/>
        <v>0</v>
      </c>
      <c r="U37" s="1">
        <f t="shared" si="28"/>
        <v>4.959422903516682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4258422</v>
      </c>
      <c r="AB37" s="2">
        <f t="shared" si="26"/>
        <v>119009</v>
      </c>
      <c r="AC37" s="1">
        <f t="shared" si="26"/>
        <v>53175</v>
      </c>
      <c r="AD37" s="1">
        <f t="shared" si="26"/>
        <v>103968</v>
      </c>
      <c r="AE37" s="1">
        <f t="shared" si="26"/>
        <v>70871</v>
      </c>
      <c r="AF37" s="1"/>
      <c r="AG37" s="2">
        <f t="shared" si="21"/>
        <v>4605445</v>
      </c>
      <c r="AJ37" s="9">
        <v>1995</v>
      </c>
      <c r="AK37" s="1">
        <f t="shared" si="29"/>
        <v>27.9211407418053</v>
      </c>
      <c r="AL37" s="1">
        <f t="shared" si="30"/>
        <v>647.0098900083187</v>
      </c>
      <c r="AM37" s="1">
        <f t="shared" si="31"/>
        <v>280.20686412787967</v>
      </c>
      <c r="AN37" s="1">
        <f t="shared" si="32"/>
        <v>0</v>
      </c>
      <c r="AO37" s="1">
        <f t="shared" si="33"/>
        <v>155.21158160601655</v>
      </c>
      <c r="AP37" s="1"/>
      <c r="AQ37" s="1">
        <f t="shared" si="34"/>
        <v>48.160384067120546</v>
      </c>
      <c r="AR37" s="1">
        <f t="shared" si="35"/>
        <v>113.58951643320147</v>
      </c>
    </row>
    <row r="38" spans="1:44" ht="12.75">
      <c r="A38" s="9">
        <v>1996</v>
      </c>
      <c r="B38">
        <v>1303</v>
      </c>
      <c r="C38">
        <v>878</v>
      </c>
      <c r="D38">
        <v>165</v>
      </c>
      <c r="E38">
        <v>4</v>
      </c>
      <c r="F38">
        <v>138</v>
      </c>
      <c r="G38" s="2"/>
      <c r="H38" s="2">
        <f t="shared" si="23"/>
        <v>2488</v>
      </c>
      <c r="J38" s="9">
        <v>1996</v>
      </c>
      <c r="K38" s="2">
        <f t="shared" si="24"/>
        <v>1303</v>
      </c>
      <c r="L38" s="2">
        <f t="shared" si="24"/>
        <v>878</v>
      </c>
      <c r="M38" s="2">
        <f t="shared" si="18"/>
        <v>307</v>
      </c>
      <c r="N38" s="2">
        <f t="shared" si="25"/>
        <v>2488</v>
      </c>
      <c r="P38" s="9">
        <f t="shared" si="19"/>
        <v>1996</v>
      </c>
      <c r="Q38" s="2">
        <f t="shared" si="27"/>
        <v>52.37138263665595</v>
      </c>
      <c r="R38" s="2">
        <f t="shared" si="28"/>
        <v>35.28938906752412</v>
      </c>
      <c r="S38" s="1">
        <f t="shared" si="28"/>
        <v>6.631832797427653</v>
      </c>
      <c r="T38" s="1">
        <f t="shared" si="28"/>
        <v>0.1607717041800643</v>
      </c>
      <c r="U38" s="1">
        <f t="shared" si="28"/>
        <v>5.546623794212219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4286348</v>
      </c>
      <c r="AB38" s="2">
        <f t="shared" si="26"/>
        <v>123864</v>
      </c>
      <c r="AC38" s="1">
        <f t="shared" si="26"/>
        <v>53505</v>
      </c>
      <c r="AD38" s="1">
        <f t="shared" si="26"/>
        <v>108443</v>
      </c>
      <c r="AE38" s="1">
        <f t="shared" si="26"/>
        <v>75563</v>
      </c>
      <c r="AF38" s="1"/>
      <c r="AG38" s="2">
        <f t="shared" si="21"/>
        <v>4647723</v>
      </c>
      <c r="AJ38" s="9">
        <v>1996</v>
      </c>
      <c r="AK38" s="1">
        <f t="shared" si="29"/>
        <v>30.398838358434734</v>
      </c>
      <c r="AL38" s="1">
        <f t="shared" si="30"/>
        <v>708.8419556933411</v>
      </c>
      <c r="AM38" s="1">
        <f t="shared" si="31"/>
        <v>308.3823941687693</v>
      </c>
      <c r="AN38" s="1">
        <f t="shared" si="32"/>
        <v>3.688573720756527</v>
      </c>
      <c r="AO38" s="1">
        <f t="shared" si="33"/>
        <v>182.62906448923414</v>
      </c>
      <c r="AP38" s="1"/>
      <c r="AQ38" s="1">
        <f t="shared" si="34"/>
        <v>53.53158955471313</v>
      </c>
      <c r="AR38" s="1">
        <f t="shared" si="35"/>
        <v>129.2571712468054</v>
      </c>
    </row>
    <row r="39" spans="1:44" ht="12.75">
      <c r="A39" s="9">
        <v>1997</v>
      </c>
      <c r="B39">
        <v>1286</v>
      </c>
      <c r="C39">
        <v>893</v>
      </c>
      <c r="D39">
        <v>201</v>
      </c>
      <c r="E39">
        <v>1</v>
      </c>
      <c r="F39">
        <v>150</v>
      </c>
      <c r="G39" s="2"/>
      <c r="H39" s="2">
        <f t="shared" si="23"/>
        <v>2531</v>
      </c>
      <c r="J39" s="9">
        <v>1997</v>
      </c>
      <c r="K39" s="2">
        <f t="shared" si="24"/>
        <v>1286</v>
      </c>
      <c r="L39" s="2">
        <f t="shared" si="24"/>
        <v>893</v>
      </c>
      <c r="M39" s="2">
        <f t="shared" si="18"/>
        <v>352</v>
      </c>
      <c r="N39" s="2">
        <f t="shared" si="25"/>
        <v>2531</v>
      </c>
      <c r="P39" s="9">
        <f t="shared" si="19"/>
        <v>1997</v>
      </c>
      <c r="Q39" s="2">
        <f t="shared" si="27"/>
        <v>50.80995653891742</v>
      </c>
      <c r="R39" s="2">
        <f t="shared" si="28"/>
        <v>35.28249703674437</v>
      </c>
      <c r="S39" s="1">
        <f t="shared" si="28"/>
        <v>7.941525088897669</v>
      </c>
      <c r="T39" s="1">
        <f t="shared" si="28"/>
        <v>0.03951007506914263</v>
      </c>
      <c r="U39" s="1">
        <f t="shared" si="28"/>
        <v>5.926511260371395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4307944</v>
      </c>
      <c r="AB39" s="2">
        <f t="shared" si="26"/>
        <v>129395</v>
      </c>
      <c r="AC39" s="1">
        <f t="shared" si="26"/>
        <v>54161</v>
      </c>
      <c r="AD39" s="1">
        <f t="shared" si="26"/>
        <v>114948</v>
      </c>
      <c r="AE39" s="1">
        <f t="shared" si="26"/>
        <v>81278</v>
      </c>
      <c r="AF39" s="1"/>
      <c r="AG39" s="2">
        <f t="shared" si="21"/>
        <v>4687726</v>
      </c>
      <c r="AJ39" s="9">
        <v>1997</v>
      </c>
      <c r="AK39" s="1">
        <f t="shared" si="29"/>
        <v>29.851827228951905</v>
      </c>
      <c r="AL39" s="1">
        <f t="shared" si="30"/>
        <v>690.1348583793811</v>
      </c>
      <c r="AM39" s="1">
        <f t="shared" si="31"/>
        <v>371.11574749358397</v>
      </c>
      <c r="AN39" s="1">
        <f t="shared" si="32"/>
        <v>0.8699585899711174</v>
      </c>
      <c r="AO39" s="1">
        <f t="shared" si="33"/>
        <v>184.5517852309358</v>
      </c>
      <c r="AP39" s="1"/>
      <c r="AQ39" s="1">
        <f t="shared" si="34"/>
        <v>53.99206352931038</v>
      </c>
      <c r="AR39" s="1">
        <f t="shared" si="35"/>
        <v>140.58237847811588</v>
      </c>
    </row>
    <row r="40" spans="1:44" ht="12.75">
      <c r="A40" s="9">
        <v>1998</v>
      </c>
      <c r="B40">
        <v>1493</v>
      </c>
      <c r="C40">
        <v>1110</v>
      </c>
      <c r="D40">
        <v>200</v>
      </c>
      <c r="E40">
        <v>3</v>
      </c>
      <c r="F40">
        <v>190</v>
      </c>
      <c r="G40" s="2"/>
      <c r="H40" s="2">
        <f t="shared" si="23"/>
        <v>2996</v>
      </c>
      <c r="J40" s="9">
        <v>1998</v>
      </c>
      <c r="K40" s="2">
        <f t="shared" si="24"/>
        <v>1493</v>
      </c>
      <c r="L40" s="2">
        <f t="shared" si="24"/>
        <v>1110</v>
      </c>
      <c r="M40" s="2">
        <f t="shared" si="18"/>
        <v>393</v>
      </c>
      <c r="N40" s="2">
        <f t="shared" si="25"/>
        <v>2996</v>
      </c>
      <c r="P40" s="9">
        <f t="shared" si="19"/>
        <v>1998</v>
      </c>
      <c r="Q40" s="2">
        <f t="shared" si="27"/>
        <v>49.83311081441922</v>
      </c>
      <c r="R40" s="2">
        <f t="shared" si="28"/>
        <v>37.04939919893191</v>
      </c>
      <c r="S40" s="1">
        <f t="shared" si="28"/>
        <v>6.675567423230974</v>
      </c>
      <c r="T40" s="1">
        <f t="shared" si="28"/>
        <v>0.10013351134846463</v>
      </c>
      <c r="U40" s="1">
        <f t="shared" si="28"/>
        <v>6.341789052069426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4327225</v>
      </c>
      <c r="AB40" s="2">
        <f t="shared" si="26"/>
        <v>136023</v>
      </c>
      <c r="AC40" s="1">
        <f t="shared" si="26"/>
        <v>54712</v>
      </c>
      <c r="AD40" s="1">
        <f t="shared" si="26"/>
        <v>121170</v>
      </c>
      <c r="AE40" s="1">
        <f t="shared" si="26"/>
        <v>87281</v>
      </c>
      <c r="AF40" s="1"/>
      <c r="AG40" s="2">
        <f t="shared" si="21"/>
        <v>4726411</v>
      </c>
      <c r="AJ40" s="9">
        <v>1998</v>
      </c>
      <c r="AK40" s="1">
        <f t="shared" si="29"/>
        <v>34.5024813824102</v>
      </c>
      <c r="AL40" s="1">
        <f t="shared" si="30"/>
        <v>816.03846408328</v>
      </c>
      <c r="AM40" s="1">
        <f t="shared" si="31"/>
        <v>365.5505190817371</v>
      </c>
      <c r="AN40" s="1">
        <f t="shared" si="32"/>
        <v>2.475860361475613</v>
      </c>
      <c r="AO40" s="1">
        <f t="shared" si="33"/>
        <v>217.6876983535936</v>
      </c>
      <c r="AP40" s="1"/>
      <c r="AQ40" s="1">
        <f t="shared" si="34"/>
        <v>63.388478065068824</v>
      </c>
      <c r="AR40" s="1">
        <f t="shared" si="35"/>
        <v>149.3371028602045</v>
      </c>
    </row>
    <row r="41" spans="1:44" ht="12.75">
      <c r="A41" s="9">
        <v>1999</v>
      </c>
      <c r="B41">
        <v>1393</v>
      </c>
      <c r="C41">
        <v>1075</v>
      </c>
      <c r="D41">
        <v>231</v>
      </c>
      <c r="E41">
        <v>1</v>
      </c>
      <c r="F41">
        <v>205</v>
      </c>
      <c r="G41" s="2"/>
      <c r="H41" s="2">
        <f t="shared" si="23"/>
        <v>2905</v>
      </c>
      <c r="J41" s="9">
        <v>1999</v>
      </c>
      <c r="K41" s="2">
        <f t="shared" si="24"/>
        <v>1393</v>
      </c>
      <c r="L41" s="2">
        <f t="shared" si="24"/>
        <v>1075</v>
      </c>
      <c r="M41" s="2">
        <f t="shared" si="18"/>
        <v>437</v>
      </c>
      <c r="N41" s="2">
        <f t="shared" si="25"/>
        <v>2905</v>
      </c>
      <c r="P41" s="9">
        <f t="shared" si="19"/>
        <v>1999</v>
      </c>
      <c r="Q41" s="2">
        <f t="shared" si="27"/>
        <v>47.95180722891566</v>
      </c>
      <c r="R41" s="2">
        <f aca="true" t="shared" si="36" ref="R41:W42">(C41/$H41)*100</f>
        <v>37.005163511187604</v>
      </c>
      <c r="S41" s="1">
        <f t="shared" si="36"/>
        <v>7.951807228915662</v>
      </c>
      <c r="T41" s="1">
        <f t="shared" si="36"/>
        <v>0.034423407917383825</v>
      </c>
      <c r="U41" s="1">
        <f t="shared" si="36"/>
        <v>7.056798623063683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4356987</v>
      </c>
      <c r="AB41" s="2">
        <f t="shared" si="26"/>
        <v>143079</v>
      </c>
      <c r="AC41" s="1">
        <f t="shared" si="26"/>
        <v>55475</v>
      </c>
      <c r="AD41" s="1">
        <f t="shared" si="26"/>
        <v>127378</v>
      </c>
      <c r="AE41" s="1">
        <f t="shared" si="26"/>
        <v>92589</v>
      </c>
      <c r="AF41" s="1"/>
      <c r="AG41" s="2">
        <f t="shared" si="21"/>
        <v>4775508</v>
      </c>
      <c r="AJ41" s="9">
        <v>1999</v>
      </c>
      <c r="AK41" s="1">
        <f t="shared" si="29"/>
        <v>31.971635444402292</v>
      </c>
      <c r="AL41" s="1">
        <f>(C41/AB41)*100000</f>
        <v>751.3331795721244</v>
      </c>
      <c r="AM41" s="1">
        <f>(D41/AC41)*100000</f>
        <v>416.40378548895904</v>
      </c>
      <c r="AN41" s="1">
        <f>(E41/AD41)*100000</f>
        <v>0.7850649248692868</v>
      </c>
      <c r="AO41" s="1">
        <f>(F41/AE41)*100000</f>
        <v>221.40859065331733</v>
      </c>
      <c r="AP41" s="1"/>
      <c r="AQ41" s="1">
        <f t="shared" si="34"/>
        <v>60.83122465714643</v>
      </c>
      <c r="AR41" s="1">
        <f t="shared" si="35"/>
        <v>158.65409051633375</v>
      </c>
    </row>
    <row r="42" spans="1:23" s="4" customFormat="1" ht="12.75">
      <c r="A42" s="13" t="s">
        <v>13</v>
      </c>
      <c r="B42" s="21">
        <f aca="true" t="shared" si="37" ref="B42:G42">SUM(B25:B41)</f>
        <v>17162</v>
      </c>
      <c r="C42" s="21">
        <f t="shared" si="37"/>
        <v>9516</v>
      </c>
      <c r="D42" s="21">
        <f t="shared" si="37"/>
        <v>2250</v>
      </c>
      <c r="E42" s="21">
        <f t="shared" si="37"/>
        <v>13</v>
      </c>
      <c r="F42" s="21">
        <f t="shared" si="37"/>
        <v>1415</v>
      </c>
      <c r="G42" s="21">
        <f t="shared" si="37"/>
        <v>0</v>
      </c>
      <c r="H42" s="21">
        <f t="shared" si="23"/>
        <v>30356</v>
      </c>
      <c r="J42" s="13" t="s">
        <v>13</v>
      </c>
      <c r="K42" s="21">
        <f>B42</f>
        <v>17162</v>
      </c>
      <c r="L42" s="21">
        <f>C42</f>
        <v>9516</v>
      </c>
      <c r="M42" s="21">
        <f t="shared" si="18"/>
        <v>3678</v>
      </c>
      <c r="N42" s="21">
        <f>H42</f>
        <v>30356</v>
      </c>
      <c r="P42" s="13" t="str">
        <f t="shared" si="19"/>
        <v>Total</v>
      </c>
      <c r="Q42" s="21">
        <f t="shared" si="27"/>
        <v>56.53577546448807</v>
      </c>
      <c r="R42" s="21">
        <f t="shared" si="36"/>
        <v>31.348003689550662</v>
      </c>
      <c r="S42" s="23">
        <f t="shared" si="36"/>
        <v>7.412043747529319</v>
      </c>
      <c r="T42" s="23">
        <f t="shared" si="36"/>
        <v>0.042825141652391624</v>
      </c>
      <c r="U42" s="23">
        <f t="shared" si="36"/>
        <v>4.661351956779549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MINNESOTA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MINNESOTA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MINNESOTA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MINNESOTA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MINNESOTA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>
        <f aca="true" t="shared" si="39" ref="B47:H56">B4-B25</f>
        <v>267</v>
      </c>
      <c r="C47" s="2">
        <f t="shared" si="39"/>
        <v>117</v>
      </c>
      <c r="D47">
        <f t="shared" si="39"/>
        <v>44</v>
      </c>
      <c r="E47">
        <f t="shared" si="39"/>
        <v>0</v>
      </c>
      <c r="F47">
        <f t="shared" si="39"/>
        <v>10</v>
      </c>
      <c r="G47" s="2"/>
      <c r="H47" s="2">
        <f t="shared" si="39"/>
        <v>438</v>
      </c>
      <c r="J47" s="9">
        <v>1983</v>
      </c>
      <c r="K47" s="2">
        <f aca="true" t="shared" si="40" ref="K47:N64">K4-K25</f>
        <v>267</v>
      </c>
      <c r="L47" s="2">
        <f t="shared" si="40"/>
        <v>117</v>
      </c>
      <c r="M47" s="2">
        <f t="shared" si="40"/>
        <v>54</v>
      </c>
      <c r="N47" s="2">
        <f t="shared" si="40"/>
        <v>438</v>
      </c>
      <c r="P47" s="9">
        <f>A47</f>
        <v>1983</v>
      </c>
      <c r="Q47" s="2">
        <f aca="true" t="shared" si="41" ref="Q47:W50">(B47/$H47)*100</f>
        <v>60.95890410958904</v>
      </c>
      <c r="R47" s="2">
        <f t="shared" si="41"/>
        <v>26.71232876712329</v>
      </c>
      <c r="S47" s="1">
        <f t="shared" si="41"/>
        <v>10.045662100456621</v>
      </c>
      <c r="T47" s="1">
        <f t="shared" si="41"/>
        <v>0</v>
      </c>
      <c r="U47" s="1">
        <f t="shared" si="41"/>
        <v>2.28310502283105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3954332</v>
      </c>
      <c r="AB47" s="2">
        <f aca="true" t="shared" si="42" ref="AB47:AG47">AB25</f>
        <v>65393</v>
      </c>
      <c r="AC47" s="1">
        <f t="shared" si="42"/>
        <v>38224</v>
      </c>
      <c r="AD47" s="1">
        <f t="shared" si="42"/>
        <v>45686</v>
      </c>
      <c r="AE47" s="1">
        <f t="shared" si="42"/>
        <v>37810</v>
      </c>
      <c r="AF47" s="1"/>
      <c r="AG47" s="2">
        <f t="shared" si="42"/>
        <v>4141445</v>
      </c>
      <c r="AJ47" s="9">
        <v>1983</v>
      </c>
      <c r="AK47" s="1">
        <f aca="true" t="shared" si="43" ref="AK47:AO50">(B47/AA47)*100000</f>
        <v>6.752088595494763</v>
      </c>
      <c r="AL47" s="1">
        <f t="shared" si="43"/>
        <v>178.9182328383772</v>
      </c>
      <c r="AM47" s="1">
        <f t="shared" si="43"/>
        <v>115.11092507325242</v>
      </c>
      <c r="AN47" s="1">
        <f t="shared" si="43"/>
        <v>0</v>
      </c>
      <c r="AO47" s="1">
        <f t="shared" si="43"/>
        <v>26.44802962179318</v>
      </c>
      <c r="AP47" s="1"/>
      <c r="AQ47" s="1">
        <f>(H47/AG47)*100000</f>
        <v>10.576018756738288</v>
      </c>
      <c r="AR47" s="1">
        <f>(SUM(D47:F47)/SUM(AC47:AE47))*100000</f>
        <v>44.364114360828125</v>
      </c>
    </row>
    <row r="48" spans="1:44" ht="12.75">
      <c r="A48" s="9">
        <v>1984</v>
      </c>
      <c r="B48" s="2">
        <f t="shared" si="39"/>
        <v>249</v>
      </c>
      <c r="C48" s="2">
        <f t="shared" si="39"/>
        <v>114</v>
      </c>
      <c r="D48">
        <f t="shared" si="39"/>
        <v>64</v>
      </c>
      <c r="E48">
        <f t="shared" si="39"/>
        <v>0</v>
      </c>
      <c r="F48">
        <f t="shared" si="39"/>
        <v>10</v>
      </c>
      <c r="G48" s="2"/>
      <c r="H48" s="2">
        <f t="shared" si="39"/>
        <v>437</v>
      </c>
      <c r="J48" s="9">
        <v>1984</v>
      </c>
      <c r="K48" s="2">
        <f t="shared" si="40"/>
        <v>249</v>
      </c>
      <c r="L48" s="2">
        <f t="shared" si="40"/>
        <v>114</v>
      </c>
      <c r="M48" s="2">
        <f t="shared" si="40"/>
        <v>74</v>
      </c>
      <c r="N48" s="2">
        <f t="shared" si="40"/>
        <v>437</v>
      </c>
      <c r="P48" s="9">
        <f aca="true" t="shared" si="44" ref="P48:P64">A48</f>
        <v>1984</v>
      </c>
      <c r="Q48" s="2">
        <f t="shared" si="41"/>
        <v>56.97940503432495</v>
      </c>
      <c r="R48" s="2">
        <f t="shared" si="41"/>
        <v>26.08695652173913</v>
      </c>
      <c r="S48" s="1">
        <f t="shared" si="41"/>
        <v>14.645308924485127</v>
      </c>
      <c r="T48" s="1">
        <f t="shared" si="41"/>
        <v>0</v>
      </c>
      <c r="U48" s="1">
        <f t="shared" si="41"/>
        <v>2.2883295194508007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3960066</v>
      </c>
      <c r="AB48" s="2">
        <f t="shared" si="45"/>
        <v>68974</v>
      </c>
      <c r="AC48" s="1">
        <f t="shared" si="45"/>
        <v>39433</v>
      </c>
      <c r="AD48" s="1">
        <f t="shared" si="45"/>
        <v>49504</v>
      </c>
      <c r="AE48" s="1">
        <f t="shared" si="45"/>
        <v>39726</v>
      </c>
      <c r="AF48" s="1"/>
      <c r="AG48" s="2">
        <f t="shared" si="45"/>
        <v>4157703</v>
      </c>
      <c r="AJ48" s="9">
        <v>1984</v>
      </c>
      <c r="AK48" s="1">
        <f t="shared" si="43"/>
        <v>6.287773991645594</v>
      </c>
      <c r="AL48" s="1">
        <f t="shared" si="43"/>
        <v>165.27967060051614</v>
      </c>
      <c r="AM48" s="1">
        <f t="shared" si="43"/>
        <v>162.3006111632389</v>
      </c>
      <c r="AN48" s="1">
        <f t="shared" si="43"/>
        <v>0</v>
      </c>
      <c r="AO48" s="1">
        <f t="shared" si="43"/>
        <v>25.172431153400794</v>
      </c>
      <c r="AP48" s="1"/>
      <c r="AQ48" s="1">
        <f>(H48/AG48)*100000</f>
        <v>10.51061126780821</v>
      </c>
      <c r="AR48" s="1">
        <f>(SUM(D48:F48)/SUM(AC48:AE48))*100000</f>
        <v>57.51459238475708</v>
      </c>
    </row>
    <row r="49" spans="1:44" ht="12.75">
      <c r="A49" s="9">
        <v>1985</v>
      </c>
      <c r="B49" s="2">
        <f t="shared" si="39"/>
        <v>270</v>
      </c>
      <c r="C49" s="2">
        <f t="shared" si="39"/>
        <v>140</v>
      </c>
      <c r="D49">
        <f t="shared" si="39"/>
        <v>47</v>
      </c>
      <c r="E49">
        <f t="shared" si="39"/>
        <v>0</v>
      </c>
      <c r="F49">
        <f t="shared" si="39"/>
        <v>8</v>
      </c>
      <c r="G49" s="2"/>
      <c r="H49" s="2">
        <f t="shared" si="39"/>
        <v>465</v>
      </c>
      <c r="J49" s="9">
        <v>1985</v>
      </c>
      <c r="K49" s="2">
        <f t="shared" si="40"/>
        <v>270</v>
      </c>
      <c r="L49" s="2">
        <f t="shared" si="40"/>
        <v>140</v>
      </c>
      <c r="M49" s="2">
        <f t="shared" si="40"/>
        <v>55</v>
      </c>
      <c r="N49" s="2">
        <f t="shared" si="40"/>
        <v>465</v>
      </c>
      <c r="O49" s="2"/>
      <c r="P49" s="9">
        <f t="shared" si="44"/>
        <v>1985</v>
      </c>
      <c r="Q49" s="2">
        <f t="shared" si="41"/>
        <v>58.06451612903226</v>
      </c>
      <c r="R49" s="2">
        <f t="shared" si="41"/>
        <v>30.107526881720432</v>
      </c>
      <c r="S49" s="1">
        <f t="shared" si="41"/>
        <v>10.10752688172043</v>
      </c>
      <c r="T49" s="1">
        <f t="shared" si="41"/>
        <v>0</v>
      </c>
      <c r="U49" s="1">
        <f t="shared" si="41"/>
        <v>1.7204301075268817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3974882</v>
      </c>
      <c r="AB49" s="2">
        <f t="shared" si="45"/>
        <v>73186</v>
      </c>
      <c r="AC49" s="1">
        <f t="shared" si="45"/>
        <v>40780</v>
      </c>
      <c r="AD49" s="1">
        <f t="shared" si="45"/>
        <v>53709</v>
      </c>
      <c r="AE49" s="1">
        <f t="shared" si="45"/>
        <v>41739</v>
      </c>
      <c r="AF49" s="1"/>
      <c r="AG49" s="2">
        <f t="shared" si="45"/>
        <v>4184296</v>
      </c>
      <c r="AJ49" s="9">
        <v>1985</v>
      </c>
      <c r="AK49" s="1">
        <f t="shared" si="43"/>
        <v>6.7926544737680254</v>
      </c>
      <c r="AL49" s="1">
        <f t="shared" si="43"/>
        <v>191.29341677369987</v>
      </c>
      <c r="AM49" s="1">
        <f t="shared" si="43"/>
        <v>115.2525747915645</v>
      </c>
      <c r="AN49" s="1">
        <f t="shared" si="43"/>
        <v>0</v>
      </c>
      <c r="AO49" s="1">
        <f t="shared" si="43"/>
        <v>19.166726562687174</v>
      </c>
      <c r="AP49" s="1"/>
      <c r="AQ49" s="1">
        <f>(H49/AG49)*100000</f>
        <v>11.11298053483788</v>
      </c>
      <c r="AR49" s="1">
        <f>(SUM(D49:F49)/SUM(AC49:AE49))*100000</f>
        <v>40.37349149954488</v>
      </c>
    </row>
    <row r="50" spans="1:44" ht="12.75">
      <c r="A50" s="9">
        <v>1986</v>
      </c>
      <c r="B50" s="2">
        <f t="shared" si="39"/>
        <v>274</v>
      </c>
      <c r="C50" s="2">
        <f t="shared" si="39"/>
        <v>97</v>
      </c>
      <c r="D50">
        <f t="shared" si="39"/>
        <v>55</v>
      </c>
      <c r="E50">
        <f t="shared" si="39"/>
        <v>1</v>
      </c>
      <c r="F50">
        <f t="shared" si="39"/>
        <v>7</v>
      </c>
      <c r="G50" s="2"/>
      <c r="H50" s="2">
        <f t="shared" si="39"/>
        <v>434</v>
      </c>
      <c r="J50" s="9">
        <v>1986</v>
      </c>
      <c r="K50" s="2">
        <f t="shared" si="40"/>
        <v>274</v>
      </c>
      <c r="L50" s="2">
        <f t="shared" si="40"/>
        <v>97</v>
      </c>
      <c r="M50" s="2">
        <f t="shared" si="40"/>
        <v>63</v>
      </c>
      <c r="N50" s="2">
        <f t="shared" si="40"/>
        <v>434</v>
      </c>
      <c r="O50" s="2"/>
      <c r="P50" s="9">
        <f t="shared" si="44"/>
        <v>1986</v>
      </c>
      <c r="Q50" s="2">
        <f t="shared" si="41"/>
        <v>63.133640552995395</v>
      </c>
      <c r="R50" s="2">
        <f t="shared" si="41"/>
        <v>22.350230414746544</v>
      </c>
      <c r="S50" s="1">
        <f t="shared" si="41"/>
        <v>12.672811059907835</v>
      </c>
      <c r="T50" s="1">
        <f t="shared" si="41"/>
        <v>0.2304147465437788</v>
      </c>
      <c r="U50" s="1">
        <f t="shared" si="41"/>
        <v>1.6129032258064515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3984300</v>
      </c>
      <c r="AB50" s="2">
        <f t="shared" si="45"/>
        <v>77103</v>
      </c>
      <c r="AC50" s="1">
        <f t="shared" si="45"/>
        <v>42105</v>
      </c>
      <c r="AD50" s="1">
        <f t="shared" si="45"/>
        <v>57952</v>
      </c>
      <c r="AE50" s="1">
        <f t="shared" si="45"/>
        <v>43752</v>
      </c>
      <c r="AF50" s="1"/>
      <c r="AG50" s="2">
        <f t="shared" si="45"/>
        <v>4205212</v>
      </c>
      <c r="AJ50" s="9">
        <v>1986</v>
      </c>
      <c r="AK50" s="1">
        <f t="shared" si="43"/>
        <v>6.876992194362875</v>
      </c>
      <c r="AL50" s="1">
        <f t="shared" si="43"/>
        <v>125.80574037326691</v>
      </c>
      <c r="AM50" s="1">
        <f t="shared" si="43"/>
        <v>130.6258164113526</v>
      </c>
      <c r="AN50" s="1">
        <f t="shared" si="43"/>
        <v>1.7255659856432912</v>
      </c>
      <c r="AO50" s="1">
        <f t="shared" si="43"/>
        <v>15.99926860486378</v>
      </c>
      <c r="AP50" s="1"/>
      <c r="AQ50" s="1">
        <f>(H50/AG50)*100000</f>
        <v>10.320526051956477</v>
      </c>
      <c r="AR50" s="1">
        <f>(SUM(D50:F50)/SUM(AC50:AE50))*100000</f>
        <v>43.80810658581869</v>
      </c>
    </row>
    <row r="51" spans="1:44" ht="12.75">
      <c r="A51" s="9">
        <v>1987</v>
      </c>
      <c r="B51" s="2">
        <f t="shared" si="39"/>
        <v>251</v>
      </c>
      <c r="C51" s="2">
        <f t="shared" si="39"/>
        <v>132</v>
      </c>
      <c r="D51">
        <f t="shared" si="39"/>
        <v>54</v>
      </c>
      <c r="E51">
        <f t="shared" si="39"/>
        <v>0</v>
      </c>
      <c r="F51">
        <f t="shared" si="39"/>
        <v>7</v>
      </c>
      <c r="G51" s="2"/>
      <c r="H51" s="2">
        <f t="shared" si="39"/>
        <v>444</v>
      </c>
      <c r="J51" s="9">
        <v>1987</v>
      </c>
      <c r="K51" s="2">
        <f t="shared" si="40"/>
        <v>251</v>
      </c>
      <c r="L51" s="2">
        <f t="shared" si="40"/>
        <v>132</v>
      </c>
      <c r="M51" s="2">
        <f t="shared" si="40"/>
        <v>61</v>
      </c>
      <c r="N51" s="2">
        <f t="shared" si="40"/>
        <v>444</v>
      </c>
      <c r="O51" s="2"/>
      <c r="P51" s="9">
        <f t="shared" si="44"/>
        <v>1987</v>
      </c>
      <c r="Q51" s="2">
        <f aca="true" t="shared" si="46" ref="Q51:Q64">(B51/$H51)*100</f>
        <v>56.531531531531535</v>
      </c>
      <c r="R51" s="2">
        <f aca="true" t="shared" si="47" ref="R51:R64">(C51/$H51)*100</f>
        <v>29.72972972972973</v>
      </c>
      <c r="S51" s="1">
        <f aca="true" t="shared" si="48" ref="S51:S64">(D51/$H51)*100</f>
        <v>12.162162162162163</v>
      </c>
      <c r="T51" s="1">
        <f aca="true" t="shared" si="49" ref="T51:T64">(E51/$H51)*100</f>
        <v>0</v>
      </c>
      <c r="U51" s="1">
        <f aca="true" t="shared" si="50" ref="U51:U64">(F51/$H51)*100</f>
        <v>1.5765765765765765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4002329</v>
      </c>
      <c r="AB51" s="2">
        <f t="shared" si="45"/>
        <v>81008</v>
      </c>
      <c r="AC51" s="1">
        <f t="shared" si="45"/>
        <v>43547</v>
      </c>
      <c r="AD51" s="1">
        <f t="shared" si="45"/>
        <v>62214</v>
      </c>
      <c r="AE51" s="1">
        <f t="shared" si="45"/>
        <v>46042</v>
      </c>
      <c r="AF51" s="1"/>
      <c r="AG51" s="2">
        <f t="shared" si="45"/>
        <v>4235140</v>
      </c>
      <c r="AJ51" s="9">
        <v>1987</v>
      </c>
      <c r="AK51" s="1">
        <f aca="true" t="shared" si="53" ref="AK51:AK63">(B51/AA51)*100000</f>
        <v>6.271348507331607</v>
      </c>
      <c r="AL51" s="1">
        <f aca="true" t="shared" si="54" ref="AL51:AL62">(C51/AB51)*100000</f>
        <v>162.9468694449931</v>
      </c>
      <c r="AM51" s="1">
        <f aca="true" t="shared" si="55" ref="AM51:AM62">(D51/AC51)*100000</f>
        <v>124.00394975543665</v>
      </c>
      <c r="AN51" s="1">
        <f aca="true" t="shared" si="56" ref="AN51:AN62">(E51/AD51)*100000</f>
        <v>0</v>
      </c>
      <c r="AO51" s="1">
        <f aca="true" t="shared" si="57" ref="AO51:AO62">(F51/AE51)*100000</f>
        <v>15.203509838842795</v>
      </c>
      <c r="AP51" s="1"/>
      <c r="AQ51" s="1">
        <f aca="true" t="shared" si="58" ref="AQ51:AQ63">(H51/AG51)*100000</f>
        <v>10.48371482406721</v>
      </c>
      <c r="AR51" s="1">
        <f aca="true" t="shared" si="59" ref="AR51:AR63">(SUM(D51:F51)/SUM(AC51:AE51))*100000</f>
        <v>40.18365908447132</v>
      </c>
    </row>
    <row r="52" spans="1:44" ht="12.75">
      <c r="A52" s="9">
        <v>1988</v>
      </c>
      <c r="B52" s="2">
        <f t="shared" si="39"/>
        <v>276</v>
      </c>
      <c r="C52" s="2">
        <f t="shared" si="39"/>
        <v>143</v>
      </c>
      <c r="D52">
        <f t="shared" si="39"/>
        <v>42</v>
      </c>
      <c r="E52">
        <f t="shared" si="39"/>
        <v>0</v>
      </c>
      <c r="F52">
        <f t="shared" si="39"/>
        <v>9</v>
      </c>
      <c r="G52" s="2"/>
      <c r="H52" s="2">
        <f t="shared" si="39"/>
        <v>470</v>
      </c>
      <c r="J52" s="9">
        <v>1988</v>
      </c>
      <c r="K52" s="2">
        <f t="shared" si="40"/>
        <v>276</v>
      </c>
      <c r="L52" s="2">
        <f t="shared" si="40"/>
        <v>143</v>
      </c>
      <c r="M52" s="2">
        <f t="shared" si="40"/>
        <v>51</v>
      </c>
      <c r="N52" s="2">
        <f t="shared" si="40"/>
        <v>470</v>
      </c>
      <c r="O52" s="2"/>
      <c r="P52" s="9">
        <f t="shared" si="44"/>
        <v>1988</v>
      </c>
      <c r="Q52" s="2">
        <f t="shared" si="46"/>
        <v>58.723404255319146</v>
      </c>
      <c r="R52" s="2">
        <f t="shared" si="47"/>
        <v>30.425531914893618</v>
      </c>
      <c r="S52" s="1">
        <f t="shared" si="48"/>
        <v>8.936170212765958</v>
      </c>
      <c r="T52" s="1">
        <f t="shared" si="49"/>
        <v>0</v>
      </c>
      <c r="U52" s="1">
        <f t="shared" si="50"/>
        <v>1.9148936170212765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4049209</v>
      </c>
      <c r="AB52" s="2">
        <f t="shared" si="45"/>
        <v>85612</v>
      </c>
      <c r="AC52" s="1">
        <f t="shared" si="45"/>
        <v>45307</v>
      </c>
      <c r="AD52" s="1">
        <f t="shared" si="45"/>
        <v>67139</v>
      </c>
      <c r="AE52" s="1">
        <f t="shared" si="45"/>
        <v>48900</v>
      </c>
      <c r="AF52" s="1"/>
      <c r="AG52" s="2">
        <f t="shared" si="45"/>
        <v>4296167</v>
      </c>
      <c r="AJ52" s="9">
        <v>1988</v>
      </c>
      <c r="AK52" s="1">
        <f t="shared" si="53"/>
        <v>6.816146067046676</v>
      </c>
      <c r="AL52" s="1">
        <f t="shared" si="54"/>
        <v>167.03265897304115</v>
      </c>
      <c r="AM52" s="1">
        <f t="shared" si="55"/>
        <v>92.70090714459134</v>
      </c>
      <c r="AN52" s="1">
        <f t="shared" si="56"/>
        <v>0</v>
      </c>
      <c r="AO52" s="1">
        <f t="shared" si="57"/>
        <v>18.404907975460123</v>
      </c>
      <c r="AP52" s="1"/>
      <c r="AQ52" s="1">
        <f t="shared" si="58"/>
        <v>10.93998440935839</v>
      </c>
      <c r="AR52" s="1">
        <f t="shared" si="59"/>
        <v>31.60908854263508</v>
      </c>
    </row>
    <row r="53" spans="1:44" ht="12.75">
      <c r="A53" s="9">
        <v>1989</v>
      </c>
      <c r="B53" s="2">
        <f t="shared" si="39"/>
        <v>304</v>
      </c>
      <c r="C53" s="2">
        <f t="shared" si="39"/>
        <v>170</v>
      </c>
      <c r="D53">
        <f t="shared" si="39"/>
        <v>52</v>
      </c>
      <c r="E53">
        <f t="shared" si="39"/>
        <v>0</v>
      </c>
      <c r="F53">
        <f t="shared" si="39"/>
        <v>16</v>
      </c>
      <c r="G53" s="2"/>
      <c r="H53" s="2">
        <f t="shared" si="39"/>
        <v>542</v>
      </c>
      <c r="J53" s="9">
        <v>1989</v>
      </c>
      <c r="K53" s="2">
        <f t="shared" si="40"/>
        <v>304</v>
      </c>
      <c r="L53" s="2">
        <f t="shared" si="40"/>
        <v>170</v>
      </c>
      <c r="M53" s="2">
        <f t="shared" si="40"/>
        <v>68</v>
      </c>
      <c r="N53" s="2">
        <f t="shared" si="40"/>
        <v>542</v>
      </c>
      <c r="O53" s="2"/>
      <c r="P53" s="9">
        <f t="shared" si="44"/>
        <v>1989</v>
      </c>
      <c r="Q53" s="2">
        <f t="shared" si="46"/>
        <v>56.08856088560885</v>
      </c>
      <c r="R53" s="2">
        <f t="shared" si="47"/>
        <v>31.365313653136536</v>
      </c>
      <c r="S53" s="1">
        <f t="shared" si="48"/>
        <v>9.59409594095941</v>
      </c>
      <c r="T53" s="1">
        <f t="shared" si="49"/>
        <v>0</v>
      </c>
      <c r="U53" s="1">
        <f t="shared" si="50"/>
        <v>2.952029520295203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4077162</v>
      </c>
      <c r="AB53" s="2">
        <f t="shared" si="45"/>
        <v>89993</v>
      </c>
      <c r="AC53" s="1">
        <f t="shared" si="45"/>
        <v>46988</v>
      </c>
      <c r="AD53" s="1">
        <f t="shared" si="45"/>
        <v>72285</v>
      </c>
      <c r="AE53" s="1">
        <f t="shared" si="45"/>
        <v>51621</v>
      </c>
      <c r="AF53" s="1"/>
      <c r="AG53" s="2">
        <f t="shared" si="45"/>
        <v>4338049</v>
      </c>
      <c r="AJ53" s="9">
        <v>1989</v>
      </c>
      <c r="AK53" s="1">
        <f t="shared" si="53"/>
        <v>7.456166814073122</v>
      </c>
      <c r="AL53" s="1">
        <f t="shared" si="54"/>
        <v>188.90358138966363</v>
      </c>
      <c r="AM53" s="1">
        <f t="shared" si="55"/>
        <v>110.66655316250957</v>
      </c>
      <c r="AN53" s="1">
        <f t="shared" si="56"/>
        <v>0</v>
      </c>
      <c r="AO53" s="1">
        <f t="shared" si="57"/>
        <v>30.995137637783074</v>
      </c>
      <c r="AP53" s="1"/>
      <c r="AQ53" s="1">
        <f t="shared" si="58"/>
        <v>12.494095848156626</v>
      </c>
      <c r="AR53" s="1">
        <f t="shared" si="59"/>
        <v>39.79074748089459</v>
      </c>
    </row>
    <row r="54" spans="1:44" ht="12.75">
      <c r="A54" s="9">
        <v>1990</v>
      </c>
      <c r="B54" s="2">
        <f t="shared" si="39"/>
        <v>271</v>
      </c>
      <c r="C54" s="2">
        <f t="shared" si="39"/>
        <v>203</v>
      </c>
      <c r="D54">
        <f t="shared" si="39"/>
        <v>60</v>
      </c>
      <c r="E54">
        <f t="shared" si="39"/>
        <v>0</v>
      </c>
      <c r="F54">
        <f t="shared" si="39"/>
        <v>9</v>
      </c>
      <c r="G54" s="2"/>
      <c r="H54" s="2">
        <f t="shared" si="39"/>
        <v>543</v>
      </c>
      <c r="J54" s="9">
        <v>1990</v>
      </c>
      <c r="K54" s="2">
        <f t="shared" si="40"/>
        <v>271</v>
      </c>
      <c r="L54" s="2">
        <f t="shared" si="40"/>
        <v>203</v>
      </c>
      <c r="M54" s="2">
        <f t="shared" si="40"/>
        <v>69</v>
      </c>
      <c r="N54" s="2">
        <f t="shared" si="40"/>
        <v>543</v>
      </c>
      <c r="O54" s="2"/>
      <c r="P54" s="9">
        <f t="shared" si="44"/>
        <v>1990</v>
      </c>
      <c r="Q54" s="2">
        <f t="shared" si="46"/>
        <v>49.90791896869245</v>
      </c>
      <c r="R54" s="2">
        <f t="shared" si="47"/>
        <v>37.38489871086556</v>
      </c>
      <c r="S54" s="1">
        <f t="shared" si="48"/>
        <v>11.049723756906078</v>
      </c>
      <c r="T54" s="1">
        <f t="shared" si="49"/>
        <v>0</v>
      </c>
      <c r="U54" s="1">
        <f t="shared" si="50"/>
        <v>1.6574585635359116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4113443</v>
      </c>
      <c r="AB54" s="2">
        <f t="shared" si="45"/>
        <v>93778</v>
      </c>
      <c r="AC54" s="1">
        <f t="shared" si="45"/>
        <v>48434</v>
      </c>
      <c r="AD54" s="1">
        <f t="shared" si="45"/>
        <v>77328</v>
      </c>
      <c r="AE54" s="1">
        <f t="shared" si="45"/>
        <v>54300</v>
      </c>
      <c r="AF54" s="1"/>
      <c r="AG54" s="2">
        <f t="shared" si="45"/>
        <v>4387283</v>
      </c>
      <c r="AJ54" s="9">
        <v>1990</v>
      </c>
      <c r="AK54" s="1">
        <f t="shared" si="53"/>
        <v>6.588154983550276</v>
      </c>
      <c r="AL54" s="1">
        <f t="shared" si="54"/>
        <v>216.46868135383562</v>
      </c>
      <c r="AM54" s="1">
        <f t="shared" si="55"/>
        <v>123.87991906511954</v>
      </c>
      <c r="AN54" s="1">
        <f t="shared" si="56"/>
        <v>0</v>
      </c>
      <c r="AO54" s="1">
        <f t="shared" si="57"/>
        <v>16.574585635359117</v>
      </c>
      <c r="AP54" s="1"/>
      <c r="AQ54" s="1">
        <f t="shared" si="58"/>
        <v>12.376680510466272</v>
      </c>
      <c r="AR54" s="1">
        <f t="shared" si="59"/>
        <v>38.32013417600604</v>
      </c>
    </row>
    <row r="55" spans="1:44" ht="12.75">
      <c r="A55" s="9">
        <v>1991</v>
      </c>
      <c r="B55" s="2">
        <f t="shared" si="39"/>
        <v>316</v>
      </c>
      <c r="C55" s="2">
        <f t="shared" si="39"/>
        <v>214</v>
      </c>
      <c r="D55">
        <f t="shared" si="39"/>
        <v>58</v>
      </c>
      <c r="E55">
        <f t="shared" si="39"/>
        <v>0</v>
      </c>
      <c r="F55">
        <f t="shared" si="39"/>
        <v>22</v>
      </c>
      <c r="G55" s="2"/>
      <c r="H55" s="2">
        <f t="shared" si="39"/>
        <v>610</v>
      </c>
      <c r="J55" s="9">
        <v>1991</v>
      </c>
      <c r="K55" s="2">
        <f t="shared" si="40"/>
        <v>316</v>
      </c>
      <c r="L55" s="2">
        <f t="shared" si="40"/>
        <v>214</v>
      </c>
      <c r="M55" s="2">
        <f t="shared" si="40"/>
        <v>80</v>
      </c>
      <c r="N55" s="2">
        <f t="shared" si="40"/>
        <v>610</v>
      </c>
      <c r="O55" s="2"/>
      <c r="P55" s="9">
        <f t="shared" si="44"/>
        <v>1991</v>
      </c>
      <c r="Q55" s="2">
        <f t="shared" si="46"/>
        <v>51.80327868852459</v>
      </c>
      <c r="R55" s="2">
        <f t="shared" si="47"/>
        <v>35.08196721311476</v>
      </c>
      <c r="S55" s="1">
        <f t="shared" si="48"/>
        <v>9.508196721311474</v>
      </c>
      <c r="T55" s="1">
        <f t="shared" si="49"/>
        <v>0</v>
      </c>
      <c r="U55" s="1">
        <f t="shared" si="50"/>
        <v>3.606557377049181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4142776</v>
      </c>
      <c r="AB55" s="2">
        <f t="shared" si="45"/>
        <v>97016</v>
      </c>
      <c r="AC55" s="1">
        <f t="shared" si="45"/>
        <v>49346</v>
      </c>
      <c r="AD55" s="1">
        <f t="shared" si="45"/>
        <v>81523</v>
      </c>
      <c r="AE55" s="1">
        <f t="shared" si="45"/>
        <v>56768</v>
      </c>
      <c r="AF55" s="1"/>
      <c r="AG55" s="2">
        <f t="shared" si="45"/>
        <v>4427429</v>
      </c>
      <c r="AJ55" s="9">
        <v>1991</v>
      </c>
      <c r="AK55" s="1">
        <f t="shared" si="53"/>
        <v>7.627735605304269</v>
      </c>
      <c r="AL55" s="1">
        <f t="shared" si="54"/>
        <v>220.58217201286388</v>
      </c>
      <c r="AM55" s="1">
        <f t="shared" si="55"/>
        <v>117.53738904875775</v>
      </c>
      <c r="AN55" s="1">
        <f t="shared" si="56"/>
        <v>0</v>
      </c>
      <c r="AO55" s="1">
        <f t="shared" si="57"/>
        <v>38.75422773393461</v>
      </c>
      <c r="AP55" s="1"/>
      <c r="AQ55" s="1">
        <f t="shared" si="58"/>
        <v>13.77774776286644</v>
      </c>
      <c r="AR55" s="1">
        <f t="shared" si="59"/>
        <v>42.63551431753866</v>
      </c>
    </row>
    <row r="56" spans="1:44" ht="12.75">
      <c r="A56" s="9">
        <v>1992</v>
      </c>
      <c r="B56" s="2">
        <f t="shared" si="39"/>
        <v>396</v>
      </c>
      <c r="C56" s="2">
        <f t="shared" si="39"/>
        <v>239</v>
      </c>
      <c r="D56">
        <f t="shared" si="39"/>
        <v>77</v>
      </c>
      <c r="E56">
        <f t="shared" si="39"/>
        <v>0</v>
      </c>
      <c r="F56">
        <f t="shared" si="39"/>
        <v>18</v>
      </c>
      <c r="G56" s="2"/>
      <c r="H56" s="2">
        <f t="shared" si="39"/>
        <v>730</v>
      </c>
      <c r="J56" s="9">
        <v>1992</v>
      </c>
      <c r="K56" s="2">
        <f t="shared" si="40"/>
        <v>396</v>
      </c>
      <c r="L56" s="2">
        <f t="shared" si="40"/>
        <v>239</v>
      </c>
      <c r="M56" s="2">
        <f t="shared" si="40"/>
        <v>95</v>
      </c>
      <c r="N56" s="2">
        <f t="shared" si="40"/>
        <v>730</v>
      </c>
      <c r="O56" s="2"/>
      <c r="P56" s="9">
        <f t="shared" si="44"/>
        <v>1992</v>
      </c>
      <c r="Q56" s="2">
        <f t="shared" si="46"/>
        <v>54.24657534246575</v>
      </c>
      <c r="R56" s="2">
        <f t="shared" si="47"/>
        <v>32.73972602739726</v>
      </c>
      <c r="S56" s="1">
        <f t="shared" si="48"/>
        <v>10.547945205479452</v>
      </c>
      <c r="T56" s="1">
        <f t="shared" si="49"/>
        <v>0</v>
      </c>
      <c r="U56" s="1">
        <f t="shared" si="50"/>
        <v>2.4657534246575343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4170461</v>
      </c>
      <c r="AB56" s="2">
        <f t="shared" si="45"/>
        <v>102591</v>
      </c>
      <c r="AC56" s="1">
        <f t="shared" si="45"/>
        <v>50716</v>
      </c>
      <c r="AD56" s="1">
        <f t="shared" si="45"/>
        <v>87713</v>
      </c>
      <c r="AE56" s="1">
        <f t="shared" si="45"/>
        <v>60022</v>
      </c>
      <c r="AF56" s="1"/>
      <c r="AG56" s="2">
        <f t="shared" si="45"/>
        <v>4471503</v>
      </c>
      <c r="AJ56" s="9">
        <v>1992</v>
      </c>
      <c r="AK56" s="1">
        <f t="shared" si="53"/>
        <v>9.495353151606022</v>
      </c>
      <c r="AL56" s="1">
        <f t="shared" si="54"/>
        <v>232.96390521585715</v>
      </c>
      <c r="AM56" s="1">
        <f t="shared" si="55"/>
        <v>151.82585377395694</v>
      </c>
      <c r="AN56" s="1">
        <f t="shared" si="56"/>
        <v>0</v>
      </c>
      <c r="AO56" s="1">
        <f t="shared" si="57"/>
        <v>29.989004031854986</v>
      </c>
      <c r="AP56" s="1"/>
      <c r="AQ56" s="1">
        <f t="shared" si="58"/>
        <v>16.32560684852498</v>
      </c>
      <c r="AR56" s="1">
        <f t="shared" si="59"/>
        <v>47.87075902867711</v>
      </c>
    </row>
    <row r="57" spans="1:44" ht="12.75">
      <c r="A57" s="9">
        <v>1993</v>
      </c>
      <c r="B57" s="2">
        <f aca="true" t="shared" si="60" ref="B57:H64">B14-B35</f>
        <v>363</v>
      </c>
      <c r="C57" s="2">
        <f t="shared" si="60"/>
        <v>326</v>
      </c>
      <c r="D57">
        <f t="shared" si="60"/>
        <v>70</v>
      </c>
      <c r="E57">
        <f t="shared" si="60"/>
        <v>0</v>
      </c>
      <c r="F57">
        <f t="shared" si="60"/>
        <v>16</v>
      </c>
      <c r="G57" s="2"/>
      <c r="H57" s="2">
        <f t="shared" si="60"/>
        <v>775</v>
      </c>
      <c r="J57" s="9">
        <v>1993</v>
      </c>
      <c r="K57" s="2">
        <f t="shared" si="40"/>
        <v>363</v>
      </c>
      <c r="L57" s="2">
        <f t="shared" si="40"/>
        <v>326</v>
      </c>
      <c r="M57" s="2">
        <f t="shared" si="40"/>
        <v>86</v>
      </c>
      <c r="N57" s="2">
        <f t="shared" si="40"/>
        <v>775</v>
      </c>
      <c r="O57" s="2"/>
      <c r="P57" s="9">
        <f t="shared" si="44"/>
        <v>1993</v>
      </c>
      <c r="Q57" s="2">
        <f t="shared" si="46"/>
        <v>46.83870967741935</v>
      </c>
      <c r="R57" s="2">
        <f t="shared" si="47"/>
        <v>42.064516129032256</v>
      </c>
      <c r="S57" s="1">
        <f t="shared" si="48"/>
        <v>9.032258064516128</v>
      </c>
      <c r="T57" s="1">
        <f t="shared" si="49"/>
        <v>0</v>
      </c>
      <c r="U57" s="1">
        <f t="shared" si="50"/>
        <v>2.064516129032258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4205303</v>
      </c>
      <c r="AB57" s="2">
        <f t="shared" si="45"/>
        <v>107986</v>
      </c>
      <c r="AC57" s="1">
        <f t="shared" si="45"/>
        <v>51494</v>
      </c>
      <c r="AD57" s="1">
        <f t="shared" si="45"/>
        <v>92779</v>
      </c>
      <c r="AE57" s="1">
        <f t="shared" si="45"/>
        <v>64147</v>
      </c>
      <c r="AF57" s="1"/>
      <c r="AG57" s="2">
        <f t="shared" si="45"/>
        <v>4521709</v>
      </c>
      <c r="AJ57" s="9">
        <v>1993</v>
      </c>
      <c r="AK57" s="1">
        <f t="shared" si="53"/>
        <v>8.631958267929802</v>
      </c>
      <c r="AL57" s="1">
        <f t="shared" si="54"/>
        <v>301.8909858685385</v>
      </c>
      <c r="AM57" s="1">
        <f t="shared" si="55"/>
        <v>135.9381675535014</v>
      </c>
      <c r="AN57" s="1">
        <f t="shared" si="56"/>
        <v>0</v>
      </c>
      <c r="AO57" s="1">
        <f t="shared" si="57"/>
        <v>24.942709713626517</v>
      </c>
      <c r="AP57" s="1"/>
      <c r="AQ57" s="1">
        <f t="shared" si="58"/>
        <v>17.139537285570565</v>
      </c>
      <c r="AR57" s="1">
        <f t="shared" si="59"/>
        <v>41.26283466078112</v>
      </c>
    </row>
    <row r="58" spans="1:44" ht="12.75">
      <c r="A58" s="9">
        <v>1994</v>
      </c>
      <c r="B58" s="2">
        <f t="shared" si="60"/>
        <v>411</v>
      </c>
      <c r="C58" s="2">
        <f t="shared" si="60"/>
        <v>411</v>
      </c>
      <c r="D58">
        <f t="shared" si="60"/>
        <v>84</v>
      </c>
      <c r="E58">
        <f t="shared" si="60"/>
        <v>0</v>
      </c>
      <c r="F58">
        <f t="shared" si="60"/>
        <v>24</v>
      </c>
      <c r="G58" s="2"/>
      <c r="H58" s="2">
        <f t="shared" si="60"/>
        <v>930</v>
      </c>
      <c r="J58" s="9">
        <v>1994</v>
      </c>
      <c r="K58" s="2">
        <f t="shared" si="40"/>
        <v>411</v>
      </c>
      <c r="L58" s="2">
        <f t="shared" si="40"/>
        <v>411</v>
      </c>
      <c r="M58" s="2">
        <f t="shared" si="40"/>
        <v>108</v>
      </c>
      <c r="N58" s="2">
        <f t="shared" si="40"/>
        <v>930</v>
      </c>
      <c r="O58" s="2"/>
      <c r="P58" s="9">
        <f t="shared" si="44"/>
        <v>1994</v>
      </c>
      <c r="Q58" s="2">
        <f t="shared" si="46"/>
        <v>44.193548387096776</v>
      </c>
      <c r="R58" s="2">
        <f t="shared" si="47"/>
        <v>44.193548387096776</v>
      </c>
      <c r="S58" s="1">
        <f t="shared" si="48"/>
        <v>9.032258064516128</v>
      </c>
      <c r="T58" s="1">
        <f t="shared" si="49"/>
        <v>0</v>
      </c>
      <c r="U58" s="1">
        <f t="shared" si="50"/>
        <v>2.5806451612903225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4234718</v>
      </c>
      <c r="AB58" s="2">
        <f t="shared" si="45"/>
        <v>113801</v>
      </c>
      <c r="AC58" s="1">
        <f t="shared" si="45"/>
        <v>52382</v>
      </c>
      <c r="AD58" s="1">
        <f t="shared" si="45"/>
        <v>98201</v>
      </c>
      <c r="AE58" s="1">
        <f t="shared" si="45"/>
        <v>66926</v>
      </c>
      <c r="AF58" s="1"/>
      <c r="AG58" s="2">
        <f t="shared" si="45"/>
        <v>4566028</v>
      </c>
      <c r="AJ58" s="9">
        <v>1994</v>
      </c>
      <c r="AK58" s="1">
        <f t="shared" si="53"/>
        <v>9.705486882479542</v>
      </c>
      <c r="AL58" s="1">
        <f t="shared" si="54"/>
        <v>361.15675609177424</v>
      </c>
      <c r="AM58" s="1">
        <f t="shared" si="55"/>
        <v>160.36042915505325</v>
      </c>
      <c r="AN58" s="1">
        <f t="shared" si="56"/>
        <v>0</v>
      </c>
      <c r="AO58" s="1">
        <f t="shared" si="57"/>
        <v>35.86050264471207</v>
      </c>
      <c r="AP58" s="1"/>
      <c r="AQ58" s="1">
        <f t="shared" si="58"/>
        <v>20.367812023929773</v>
      </c>
      <c r="AR58" s="1">
        <f t="shared" si="59"/>
        <v>49.65311780202198</v>
      </c>
    </row>
    <row r="59" spans="1:44" ht="12.75">
      <c r="A59" s="9">
        <v>1995</v>
      </c>
      <c r="B59" s="2">
        <f t="shared" si="60"/>
        <v>342</v>
      </c>
      <c r="C59" s="2">
        <f t="shared" si="60"/>
        <v>344</v>
      </c>
      <c r="D59">
        <f t="shared" si="60"/>
        <v>90</v>
      </c>
      <c r="E59">
        <f t="shared" si="60"/>
        <v>0</v>
      </c>
      <c r="F59">
        <f t="shared" si="60"/>
        <v>30</v>
      </c>
      <c r="G59" s="2"/>
      <c r="H59" s="2">
        <f t="shared" si="60"/>
        <v>806</v>
      </c>
      <c r="J59" s="9">
        <v>1995</v>
      </c>
      <c r="K59" s="2">
        <f t="shared" si="40"/>
        <v>342</v>
      </c>
      <c r="L59" s="2">
        <f t="shared" si="40"/>
        <v>344</v>
      </c>
      <c r="M59" s="2">
        <f t="shared" si="40"/>
        <v>120</v>
      </c>
      <c r="N59" s="2">
        <f t="shared" si="40"/>
        <v>806</v>
      </c>
      <c r="O59" s="2"/>
      <c r="P59" s="9">
        <f t="shared" si="44"/>
        <v>1995</v>
      </c>
      <c r="Q59" s="2">
        <f t="shared" si="46"/>
        <v>42.4317617866005</v>
      </c>
      <c r="R59" s="2">
        <f t="shared" si="47"/>
        <v>42.67990074441687</v>
      </c>
      <c r="S59" s="1">
        <f t="shared" si="48"/>
        <v>11.166253101736972</v>
      </c>
      <c r="T59" s="1">
        <f t="shared" si="49"/>
        <v>0</v>
      </c>
      <c r="U59" s="1">
        <f t="shared" si="50"/>
        <v>3.722084367245657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4258422</v>
      </c>
      <c r="AB59" s="2">
        <f t="shared" si="45"/>
        <v>119009</v>
      </c>
      <c r="AC59" s="1">
        <f t="shared" si="45"/>
        <v>53175</v>
      </c>
      <c r="AD59" s="1">
        <f t="shared" si="45"/>
        <v>103968</v>
      </c>
      <c r="AE59" s="1">
        <f t="shared" si="45"/>
        <v>70871</v>
      </c>
      <c r="AF59" s="1"/>
      <c r="AG59" s="2">
        <f t="shared" si="45"/>
        <v>4605445</v>
      </c>
      <c r="AJ59" s="9">
        <v>1995</v>
      </c>
      <c r="AK59" s="1">
        <f t="shared" si="53"/>
        <v>8.031143930779994</v>
      </c>
      <c r="AL59" s="1">
        <f t="shared" si="54"/>
        <v>289.05376904267746</v>
      </c>
      <c r="AM59" s="1">
        <f t="shared" si="55"/>
        <v>169.2524682651622</v>
      </c>
      <c r="AN59" s="1">
        <f t="shared" si="56"/>
        <v>0</v>
      </c>
      <c r="AO59" s="1">
        <f t="shared" si="57"/>
        <v>42.33043134709543</v>
      </c>
      <c r="AP59" s="1"/>
      <c r="AQ59" s="1">
        <f t="shared" si="58"/>
        <v>17.501023245310712</v>
      </c>
      <c r="AR59" s="1">
        <f t="shared" si="59"/>
        <v>52.62834738217829</v>
      </c>
    </row>
    <row r="60" spans="1:44" ht="12.75">
      <c r="A60" s="9">
        <v>1996</v>
      </c>
      <c r="B60" s="2">
        <f t="shared" si="60"/>
        <v>356</v>
      </c>
      <c r="C60" s="2">
        <f t="shared" si="60"/>
        <v>389</v>
      </c>
      <c r="D60">
        <f t="shared" si="60"/>
        <v>98</v>
      </c>
      <c r="E60">
        <f t="shared" si="60"/>
        <v>0</v>
      </c>
      <c r="F60">
        <f t="shared" si="60"/>
        <v>42</v>
      </c>
      <c r="G60" s="2"/>
      <c r="H60" s="2">
        <f t="shared" si="60"/>
        <v>885</v>
      </c>
      <c r="J60" s="9">
        <v>1996</v>
      </c>
      <c r="K60" s="2">
        <f t="shared" si="40"/>
        <v>356</v>
      </c>
      <c r="L60" s="2">
        <f t="shared" si="40"/>
        <v>389</v>
      </c>
      <c r="M60" s="2">
        <f t="shared" si="40"/>
        <v>140</v>
      </c>
      <c r="N60" s="2">
        <f t="shared" si="40"/>
        <v>885</v>
      </c>
      <c r="O60" s="2"/>
      <c r="P60" s="9">
        <f t="shared" si="44"/>
        <v>1996</v>
      </c>
      <c r="Q60" s="2">
        <f t="shared" si="46"/>
        <v>40.225988700564976</v>
      </c>
      <c r="R60" s="2">
        <f t="shared" si="47"/>
        <v>43.954802259887</v>
      </c>
      <c r="S60" s="1">
        <f t="shared" si="48"/>
        <v>11.073446327683616</v>
      </c>
      <c r="T60" s="1">
        <f t="shared" si="49"/>
        <v>0</v>
      </c>
      <c r="U60" s="1">
        <f t="shared" si="50"/>
        <v>4.745762711864407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4286348</v>
      </c>
      <c r="AB60" s="2">
        <f t="shared" si="45"/>
        <v>123864</v>
      </c>
      <c r="AC60" s="1">
        <f t="shared" si="45"/>
        <v>53505</v>
      </c>
      <c r="AD60" s="1">
        <f t="shared" si="45"/>
        <v>108443</v>
      </c>
      <c r="AE60" s="1">
        <f t="shared" si="45"/>
        <v>75563</v>
      </c>
      <c r="AF60" s="1"/>
      <c r="AG60" s="2">
        <f t="shared" si="45"/>
        <v>4647723</v>
      </c>
      <c r="AJ60" s="9">
        <v>1996</v>
      </c>
      <c r="AK60" s="1">
        <f t="shared" si="53"/>
        <v>8.30543856915024</v>
      </c>
      <c r="AL60" s="1">
        <f t="shared" si="54"/>
        <v>314.05412387780143</v>
      </c>
      <c r="AM60" s="1">
        <f t="shared" si="55"/>
        <v>183.16045229417813</v>
      </c>
      <c r="AN60" s="1">
        <f t="shared" si="56"/>
        <v>0</v>
      </c>
      <c r="AO60" s="1">
        <f t="shared" si="57"/>
        <v>55.582758757593005</v>
      </c>
      <c r="AP60" s="1"/>
      <c r="AQ60" s="1">
        <f t="shared" si="58"/>
        <v>19.04158229739595</v>
      </c>
      <c r="AR60" s="1">
        <f t="shared" si="59"/>
        <v>58.94463835359205</v>
      </c>
    </row>
    <row r="61" spans="1:44" ht="12.75">
      <c r="A61" s="9">
        <v>1997</v>
      </c>
      <c r="B61" s="2">
        <f t="shared" si="60"/>
        <v>446</v>
      </c>
      <c r="C61" s="2">
        <f t="shared" si="60"/>
        <v>463</v>
      </c>
      <c r="D61">
        <f t="shared" si="60"/>
        <v>97</v>
      </c>
      <c r="E61">
        <f t="shared" si="60"/>
        <v>1</v>
      </c>
      <c r="F61">
        <f t="shared" si="60"/>
        <v>57</v>
      </c>
      <c r="G61" s="2"/>
      <c r="H61" s="2">
        <f t="shared" si="60"/>
        <v>1064</v>
      </c>
      <c r="J61" s="9">
        <v>1997</v>
      </c>
      <c r="K61" s="2">
        <f t="shared" si="40"/>
        <v>446</v>
      </c>
      <c r="L61" s="2">
        <f t="shared" si="40"/>
        <v>463</v>
      </c>
      <c r="M61" s="2">
        <f t="shared" si="40"/>
        <v>155</v>
      </c>
      <c r="N61" s="2">
        <f t="shared" si="40"/>
        <v>1064</v>
      </c>
      <c r="O61" s="2"/>
      <c r="P61" s="9">
        <f t="shared" si="44"/>
        <v>1997</v>
      </c>
      <c r="Q61" s="2">
        <f t="shared" si="46"/>
        <v>41.91729323308271</v>
      </c>
      <c r="R61" s="2">
        <f t="shared" si="47"/>
        <v>43.515037593984964</v>
      </c>
      <c r="S61" s="1">
        <f t="shared" si="48"/>
        <v>9.11654135338346</v>
      </c>
      <c r="T61" s="1">
        <f t="shared" si="49"/>
        <v>0.09398496240601503</v>
      </c>
      <c r="U61" s="1">
        <f t="shared" si="50"/>
        <v>5.357142857142857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4307944</v>
      </c>
      <c r="AB61" s="2">
        <f t="shared" si="45"/>
        <v>129395</v>
      </c>
      <c r="AC61" s="1">
        <f t="shared" si="45"/>
        <v>54161</v>
      </c>
      <c r="AD61" s="1">
        <f t="shared" si="45"/>
        <v>114948</v>
      </c>
      <c r="AE61" s="1">
        <f t="shared" si="45"/>
        <v>81278</v>
      </c>
      <c r="AF61" s="1"/>
      <c r="AG61" s="2">
        <f t="shared" si="45"/>
        <v>4687726</v>
      </c>
      <c r="AJ61" s="9">
        <v>1997</v>
      </c>
      <c r="AK61" s="1">
        <f t="shared" si="53"/>
        <v>10.352966519527644</v>
      </c>
      <c r="AL61" s="1">
        <f t="shared" si="54"/>
        <v>357.81908110823446</v>
      </c>
      <c r="AM61" s="1">
        <f t="shared" si="55"/>
        <v>179.09565923819721</v>
      </c>
      <c r="AN61" s="1">
        <f t="shared" si="56"/>
        <v>0.8699585899711174</v>
      </c>
      <c r="AO61" s="1">
        <f t="shared" si="57"/>
        <v>70.1296783877556</v>
      </c>
      <c r="AP61" s="1"/>
      <c r="AQ61" s="1">
        <f t="shared" si="58"/>
        <v>22.69757234104553</v>
      </c>
      <c r="AR61" s="1">
        <f t="shared" si="59"/>
        <v>61.9041723412158</v>
      </c>
    </row>
    <row r="62" spans="1:44" ht="12.75">
      <c r="A62" s="9">
        <v>1998</v>
      </c>
      <c r="B62" s="2">
        <f t="shared" si="60"/>
        <v>428</v>
      </c>
      <c r="C62" s="2">
        <f t="shared" si="60"/>
        <v>511</v>
      </c>
      <c r="D62">
        <f t="shared" si="60"/>
        <v>87</v>
      </c>
      <c r="E62">
        <f t="shared" si="60"/>
        <v>1</v>
      </c>
      <c r="F62">
        <f t="shared" si="60"/>
        <v>38</v>
      </c>
      <c r="G62" s="2"/>
      <c r="H62" s="2">
        <f t="shared" si="60"/>
        <v>1065</v>
      </c>
      <c r="J62" s="9">
        <v>1998</v>
      </c>
      <c r="K62" s="2">
        <f t="shared" si="40"/>
        <v>428</v>
      </c>
      <c r="L62" s="2">
        <f t="shared" si="40"/>
        <v>511</v>
      </c>
      <c r="M62" s="2">
        <f t="shared" si="40"/>
        <v>126</v>
      </c>
      <c r="N62" s="2">
        <f t="shared" si="40"/>
        <v>1065</v>
      </c>
      <c r="O62" s="2"/>
      <c r="P62" s="9">
        <f t="shared" si="44"/>
        <v>1998</v>
      </c>
      <c r="Q62" s="2">
        <f t="shared" si="46"/>
        <v>40.18779342723005</v>
      </c>
      <c r="R62" s="2">
        <f t="shared" si="47"/>
        <v>47.981220657277</v>
      </c>
      <c r="S62" s="1">
        <f t="shared" si="48"/>
        <v>8.169014084507042</v>
      </c>
      <c r="T62" s="1">
        <f t="shared" si="49"/>
        <v>0.09389671361502347</v>
      </c>
      <c r="U62" s="1">
        <f t="shared" si="50"/>
        <v>3.568075117370892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4327225</v>
      </c>
      <c r="AB62" s="2">
        <f t="shared" si="45"/>
        <v>136023</v>
      </c>
      <c r="AC62" s="1">
        <f t="shared" si="45"/>
        <v>54712</v>
      </c>
      <c r="AD62" s="1">
        <f t="shared" si="45"/>
        <v>121170</v>
      </c>
      <c r="AE62" s="1">
        <f t="shared" si="45"/>
        <v>87281</v>
      </c>
      <c r="AF62" s="1"/>
      <c r="AG62" s="2">
        <f t="shared" si="45"/>
        <v>4726411</v>
      </c>
      <c r="AJ62" s="9">
        <v>1998</v>
      </c>
      <c r="AK62" s="1">
        <f t="shared" si="53"/>
        <v>9.890865392948136</v>
      </c>
      <c r="AL62" s="1">
        <f t="shared" si="54"/>
        <v>375.67176139329376</v>
      </c>
      <c r="AM62" s="1">
        <f t="shared" si="55"/>
        <v>159.01447580055566</v>
      </c>
      <c r="AN62" s="1">
        <f t="shared" si="56"/>
        <v>0.8252867871585376</v>
      </c>
      <c r="AO62" s="1">
        <f t="shared" si="57"/>
        <v>43.537539670718715</v>
      </c>
      <c r="AP62" s="1"/>
      <c r="AQ62" s="1">
        <f t="shared" si="58"/>
        <v>22.532953651301167</v>
      </c>
      <c r="AR62" s="1">
        <f t="shared" si="59"/>
        <v>47.87907114601977</v>
      </c>
    </row>
    <row r="63" spans="1:44" ht="12.75">
      <c r="A63" s="9">
        <v>1999</v>
      </c>
      <c r="B63" s="2">
        <f t="shared" si="60"/>
        <v>480</v>
      </c>
      <c r="C63" s="2">
        <f t="shared" si="60"/>
        <v>556</v>
      </c>
      <c r="D63">
        <f t="shared" si="60"/>
        <v>125</v>
      </c>
      <c r="E63">
        <f t="shared" si="60"/>
        <v>0</v>
      </c>
      <c r="F63">
        <f t="shared" si="60"/>
        <v>50</v>
      </c>
      <c r="G63" s="2"/>
      <c r="H63" s="2">
        <f t="shared" si="60"/>
        <v>1211</v>
      </c>
      <c r="J63" s="9">
        <v>1999</v>
      </c>
      <c r="K63" s="2">
        <f t="shared" si="40"/>
        <v>480</v>
      </c>
      <c r="L63" s="2">
        <f t="shared" si="40"/>
        <v>556</v>
      </c>
      <c r="M63" s="2">
        <f t="shared" si="40"/>
        <v>175</v>
      </c>
      <c r="N63" s="2">
        <f t="shared" si="40"/>
        <v>1211</v>
      </c>
      <c r="O63" s="2"/>
      <c r="P63" s="9">
        <f t="shared" si="44"/>
        <v>1999</v>
      </c>
      <c r="Q63" s="2">
        <f t="shared" si="46"/>
        <v>39.63666391412056</v>
      </c>
      <c r="R63" s="2">
        <f t="shared" si="47"/>
        <v>45.91246903385632</v>
      </c>
      <c r="S63" s="1">
        <f t="shared" si="48"/>
        <v>10.322047894302228</v>
      </c>
      <c r="T63" s="1">
        <f t="shared" si="49"/>
        <v>0</v>
      </c>
      <c r="U63" s="1">
        <f t="shared" si="50"/>
        <v>4.128819157720892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4356987</v>
      </c>
      <c r="AB63" s="2">
        <f t="shared" si="45"/>
        <v>143079</v>
      </c>
      <c r="AC63" s="1">
        <f t="shared" si="45"/>
        <v>55475</v>
      </c>
      <c r="AD63" s="1">
        <f t="shared" si="45"/>
        <v>127378</v>
      </c>
      <c r="AE63" s="1">
        <f t="shared" si="45"/>
        <v>92589</v>
      </c>
      <c r="AF63" s="1"/>
      <c r="AG63" s="2">
        <f t="shared" si="45"/>
        <v>4775508</v>
      </c>
      <c r="AJ63" s="9">
        <v>1999</v>
      </c>
      <c r="AK63" s="1">
        <f t="shared" si="53"/>
        <v>11.016787518530581</v>
      </c>
      <c r="AL63" s="1">
        <f>(C63/AB63)*100000</f>
        <v>388.5965096205593</v>
      </c>
      <c r="AM63" s="1">
        <f>(D63/AC63)*100000</f>
        <v>225.3267237494367</v>
      </c>
      <c r="AN63" s="1">
        <f>(E63/AD63)*100000</f>
        <v>0</v>
      </c>
      <c r="AO63" s="1">
        <f>(F63/AE63)*100000</f>
        <v>54.00209528129692</v>
      </c>
      <c r="AP63" s="1"/>
      <c r="AQ63" s="1">
        <f t="shared" si="58"/>
        <v>25.35855871249718</v>
      </c>
      <c r="AR63" s="1">
        <f t="shared" si="59"/>
        <v>63.53424677427552</v>
      </c>
    </row>
    <row r="64" spans="1:23" s="4" customFormat="1" ht="12.75">
      <c r="A64" s="13" t="s">
        <v>13</v>
      </c>
      <c r="B64" s="21">
        <f t="shared" si="60"/>
        <v>5700</v>
      </c>
      <c r="C64" s="21">
        <f t="shared" si="60"/>
        <v>4569</v>
      </c>
      <c r="D64" s="4">
        <f t="shared" si="60"/>
        <v>1204</v>
      </c>
      <c r="E64" s="4">
        <f t="shared" si="60"/>
        <v>3</v>
      </c>
      <c r="F64" s="4">
        <f t="shared" si="60"/>
        <v>373</v>
      </c>
      <c r="G64" s="4">
        <f t="shared" si="60"/>
        <v>0</v>
      </c>
      <c r="H64" s="21">
        <f t="shared" si="60"/>
        <v>11849</v>
      </c>
      <c r="J64" s="13" t="s">
        <v>13</v>
      </c>
      <c r="K64" s="21">
        <f t="shared" si="40"/>
        <v>5700</v>
      </c>
      <c r="L64" s="21">
        <f t="shared" si="40"/>
        <v>4569</v>
      </c>
      <c r="M64" s="21">
        <f t="shared" si="40"/>
        <v>1580</v>
      </c>
      <c r="N64" s="21">
        <f t="shared" si="40"/>
        <v>11849</v>
      </c>
      <c r="O64" s="21"/>
      <c r="P64" s="13" t="str">
        <f t="shared" si="44"/>
        <v>Total</v>
      </c>
      <c r="Q64" s="21">
        <f t="shared" si="46"/>
        <v>48.10532534391088</v>
      </c>
      <c r="R64" s="21">
        <f t="shared" si="47"/>
        <v>38.56021605198751</v>
      </c>
      <c r="S64" s="23">
        <f t="shared" si="48"/>
        <v>10.161195037555911</v>
      </c>
      <c r="T64" s="23">
        <f t="shared" si="49"/>
        <v>0.025318592286268884</v>
      </c>
      <c r="U64" s="23">
        <f t="shared" si="50"/>
        <v>3.147944974259431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MINNESOTA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MINNESOTA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MINNESOTA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MINNESOTA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B69">
        <v>174</v>
      </c>
      <c r="C69">
        <v>76</v>
      </c>
      <c r="D69">
        <v>39</v>
      </c>
      <c r="E69">
        <v>0</v>
      </c>
      <c r="F69">
        <v>5</v>
      </c>
      <c r="G69" s="2"/>
      <c r="H69" s="2">
        <f>SUM(B69:G69)</f>
        <v>294</v>
      </c>
      <c r="J69" s="9">
        <v>1983</v>
      </c>
      <c r="K69" s="2">
        <f>B69</f>
        <v>174</v>
      </c>
      <c r="L69" s="2">
        <f>C69</f>
        <v>76</v>
      </c>
      <c r="M69" s="2">
        <f aca="true" t="shared" si="61" ref="M69:M86">N69-K69-L69</f>
        <v>44</v>
      </c>
      <c r="N69" s="2">
        <f>H69</f>
        <v>294</v>
      </c>
      <c r="O69" s="2"/>
      <c r="Z69" s="9">
        <v>1983</v>
      </c>
      <c r="AA69" s="2">
        <f>AA47</f>
        <v>3954332</v>
      </c>
      <c r="AB69" s="2">
        <f aca="true" t="shared" si="62" ref="AB69:AG69">AB47</f>
        <v>65393</v>
      </c>
      <c r="AC69" s="1">
        <f t="shared" si="62"/>
        <v>38224</v>
      </c>
      <c r="AD69" s="1">
        <f t="shared" si="62"/>
        <v>45686</v>
      </c>
      <c r="AE69" s="1">
        <f t="shared" si="62"/>
        <v>37810</v>
      </c>
      <c r="AF69" s="1"/>
      <c r="AG69" s="2">
        <f t="shared" si="62"/>
        <v>4141445</v>
      </c>
      <c r="AJ69" s="9">
        <v>1983</v>
      </c>
      <c r="AK69" s="1">
        <f aca="true" t="shared" si="63" ref="AK69:AO72">(B69/AA69)*100000</f>
        <v>4.400237511670745</v>
      </c>
      <c r="AL69" s="1">
        <f t="shared" si="63"/>
        <v>116.22039056168092</v>
      </c>
      <c r="AM69" s="1">
        <f t="shared" si="63"/>
        <v>102.0301381331101</v>
      </c>
      <c r="AN69" s="1">
        <f t="shared" si="63"/>
        <v>0</v>
      </c>
      <c r="AO69" s="1">
        <f t="shared" si="63"/>
        <v>13.22401481089659</v>
      </c>
      <c r="AP69" s="1"/>
      <c r="AQ69" s="1">
        <f>(H69/AG69)*100000</f>
        <v>7.098971494248987</v>
      </c>
      <c r="AR69" s="1">
        <f>(SUM(D69:F69)/SUM(AC69:AE69))*100000</f>
        <v>36.14853762734144</v>
      </c>
    </row>
    <row r="70" spans="1:44" ht="12.75">
      <c r="A70" s="9">
        <v>1984</v>
      </c>
      <c r="B70">
        <v>191</v>
      </c>
      <c r="C70">
        <v>73</v>
      </c>
      <c r="D70">
        <v>59</v>
      </c>
      <c r="E70">
        <v>0</v>
      </c>
      <c r="F70">
        <v>5</v>
      </c>
      <c r="G70" s="2"/>
      <c r="H70" s="2">
        <f>SUM(B70:G70)</f>
        <v>328</v>
      </c>
      <c r="J70" s="9">
        <v>1984</v>
      </c>
      <c r="K70" s="2">
        <f aca="true" t="shared" si="64" ref="K70:K85">B70</f>
        <v>191</v>
      </c>
      <c r="L70" s="2">
        <f aca="true" t="shared" si="65" ref="L70:L85">C70</f>
        <v>73</v>
      </c>
      <c r="M70" s="2">
        <f>N70-K70-L70</f>
        <v>64</v>
      </c>
      <c r="N70" s="2">
        <f>H70</f>
        <v>328</v>
      </c>
      <c r="O70" s="2"/>
      <c r="Z70" s="9">
        <v>1984</v>
      </c>
      <c r="AA70" s="2">
        <f aca="true" t="shared" si="66" ref="AA70:AG85">AA48</f>
        <v>3960066</v>
      </c>
      <c r="AB70" s="2">
        <f t="shared" si="66"/>
        <v>68974</v>
      </c>
      <c r="AC70" s="1">
        <f t="shared" si="66"/>
        <v>39433</v>
      </c>
      <c r="AD70" s="1">
        <f t="shared" si="66"/>
        <v>49504</v>
      </c>
      <c r="AE70" s="1">
        <f t="shared" si="66"/>
        <v>39726</v>
      </c>
      <c r="AF70" s="1"/>
      <c r="AG70" s="2">
        <f t="shared" si="66"/>
        <v>4157703</v>
      </c>
      <c r="AJ70" s="9">
        <v>1984</v>
      </c>
      <c r="AK70" s="1">
        <f t="shared" si="63"/>
        <v>4.823151937366701</v>
      </c>
      <c r="AL70" s="1">
        <f t="shared" si="63"/>
        <v>105.83698205120771</v>
      </c>
      <c r="AM70" s="1">
        <f t="shared" si="63"/>
        <v>149.62087591611086</v>
      </c>
      <c r="AN70" s="1">
        <f t="shared" si="63"/>
        <v>0</v>
      </c>
      <c r="AO70" s="1">
        <f t="shared" si="63"/>
        <v>12.586215576700397</v>
      </c>
      <c r="AP70" s="1"/>
      <c r="AQ70" s="1">
        <f>(H70/AG70)*100000</f>
        <v>7.888971386364057</v>
      </c>
      <c r="AR70" s="1">
        <f>(SUM(D70:F70)/SUM(AC70:AE70))*100000</f>
        <v>49.742350170600716</v>
      </c>
    </row>
    <row r="71" spans="1:44" ht="12.75">
      <c r="A71" s="9">
        <v>1985</v>
      </c>
      <c r="B71">
        <v>201</v>
      </c>
      <c r="C71">
        <v>97</v>
      </c>
      <c r="D71">
        <v>40</v>
      </c>
      <c r="E71">
        <v>0</v>
      </c>
      <c r="F71">
        <v>5</v>
      </c>
      <c r="G71" s="2"/>
      <c r="H71" s="2">
        <f>SUM(B71:G71)</f>
        <v>343</v>
      </c>
      <c r="J71" s="9">
        <v>1985</v>
      </c>
      <c r="K71" s="2">
        <f t="shared" si="64"/>
        <v>201</v>
      </c>
      <c r="L71" s="2">
        <f t="shared" si="65"/>
        <v>97</v>
      </c>
      <c r="M71" s="2">
        <f>N71-K71-L71</f>
        <v>45</v>
      </c>
      <c r="N71" s="2">
        <f>H71</f>
        <v>343</v>
      </c>
      <c r="Z71" s="9">
        <v>1985</v>
      </c>
      <c r="AA71" s="2">
        <f t="shared" si="66"/>
        <v>3974882</v>
      </c>
      <c r="AB71" s="2">
        <f t="shared" si="66"/>
        <v>73186</v>
      </c>
      <c r="AC71" s="1">
        <f t="shared" si="66"/>
        <v>40780</v>
      </c>
      <c r="AD71" s="1">
        <f t="shared" si="66"/>
        <v>53709</v>
      </c>
      <c r="AE71" s="1">
        <f t="shared" si="66"/>
        <v>41739</v>
      </c>
      <c r="AF71" s="1"/>
      <c r="AG71" s="2">
        <f t="shared" si="66"/>
        <v>4184296</v>
      </c>
      <c r="AJ71" s="9">
        <v>1985</v>
      </c>
      <c r="AK71" s="1">
        <f t="shared" si="63"/>
        <v>5.056753886027309</v>
      </c>
      <c r="AL71" s="1">
        <f t="shared" si="63"/>
        <v>132.53901019320637</v>
      </c>
      <c r="AM71" s="1">
        <f t="shared" si="63"/>
        <v>98.0872976949485</v>
      </c>
      <c r="AN71" s="1">
        <f t="shared" si="63"/>
        <v>0</v>
      </c>
      <c r="AO71" s="1">
        <f t="shared" si="63"/>
        <v>11.979204101679484</v>
      </c>
      <c r="AP71" s="1"/>
      <c r="AQ71" s="1">
        <f>(H71/AG71)*100000</f>
        <v>8.19731682462235</v>
      </c>
      <c r="AR71" s="1">
        <f>(SUM(D71:F71)/SUM(AC71:AE71))*100000</f>
        <v>33.032856681445814</v>
      </c>
    </row>
    <row r="72" spans="1:44" ht="12.75">
      <c r="A72" s="9">
        <v>1986</v>
      </c>
      <c r="B72">
        <v>189</v>
      </c>
      <c r="C72">
        <v>82</v>
      </c>
      <c r="D72">
        <v>45</v>
      </c>
      <c r="E72">
        <v>0</v>
      </c>
      <c r="F72">
        <v>4</v>
      </c>
      <c r="G72" s="2"/>
      <c r="H72" s="2">
        <f>SUM(B72:G72)</f>
        <v>320</v>
      </c>
      <c r="J72" s="9">
        <v>1986</v>
      </c>
      <c r="K72" s="2">
        <f t="shared" si="64"/>
        <v>189</v>
      </c>
      <c r="L72" s="2">
        <f t="shared" si="65"/>
        <v>82</v>
      </c>
      <c r="M72" s="2">
        <f t="shared" si="61"/>
        <v>49</v>
      </c>
      <c r="N72" s="2">
        <f aca="true" t="shared" si="67" ref="N72:N85">H72</f>
        <v>320</v>
      </c>
      <c r="Z72" s="9">
        <v>1986</v>
      </c>
      <c r="AA72" s="2">
        <f t="shared" si="66"/>
        <v>3984300</v>
      </c>
      <c r="AB72" s="2">
        <f t="shared" si="66"/>
        <v>77103</v>
      </c>
      <c r="AC72" s="1">
        <f t="shared" si="66"/>
        <v>42105</v>
      </c>
      <c r="AD72" s="1">
        <f t="shared" si="66"/>
        <v>57952</v>
      </c>
      <c r="AE72" s="1">
        <f t="shared" si="66"/>
        <v>43752</v>
      </c>
      <c r="AF72" s="1"/>
      <c r="AG72" s="2">
        <f t="shared" si="66"/>
        <v>4205212</v>
      </c>
      <c r="AJ72" s="9">
        <v>1986</v>
      </c>
      <c r="AK72" s="1">
        <f t="shared" si="63"/>
        <v>4.743618703410887</v>
      </c>
      <c r="AL72" s="1">
        <f t="shared" si="63"/>
        <v>106.35124443925659</v>
      </c>
      <c r="AM72" s="1">
        <f t="shared" si="63"/>
        <v>106.87566797292483</v>
      </c>
      <c r="AN72" s="1">
        <f t="shared" si="63"/>
        <v>0</v>
      </c>
      <c r="AO72" s="1">
        <f t="shared" si="63"/>
        <v>9.1424392027793</v>
      </c>
      <c r="AP72" s="1"/>
      <c r="AQ72" s="1">
        <f>(H72/AG72)*100000</f>
        <v>7.609604462272057</v>
      </c>
      <c r="AR72" s="1">
        <f>(SUM(D72:F72)/SUM(AC72:AE72))*100000</f>
        <v>34.072971788970094</v>
      </c>
    </row>
    <row r="73" spans="1:44" ht="12.75">
      <c r="A73" s="9">
        <v>1987</v>
      </c>
      <c r="B73">
        <v>210</v>
      </c>
      <c r="C73">
        <v>114</v>
      </c>
      <c r="D73">
        <v>47</v>
      </c>
      <c r="E73">
        <v>0</v>
      </c>
      <c r="F73">
        <v>6</v>
      </c>
      <c r="G73" s="2"/>
      <c r="H73" s="2">
        <f aca="true" t="shared" si="68" ref="H73:H86">SUM(B73:G73)</f>
        <v>377</v>
      </c>
      <c r="J73" s="9">
        <v>1987</v>
      </c>
      <c r="K73" s="2">
        <f t="shared" si="64"/>
        <v>210</v>
      </c>
      <c r="L73" s="2">
        <f t="shared" si="65"/>
        <v>114</v>
      </c>
      <c r="M73" s="2">
        <f t="shared" si="61"/>
        <v>53</v>
      </c>
      <c r="N73" s="2">
        <f t="shared" si="67"/>
        <v>377</v>
      </c>
      <c r="Z73" s="9">
        <v>1987</v>
      </c>
      <c r="AA73" s="2">
        <f t="shared" si="66"/>
        <v>4002329</v>
      </c>
      <c r="AB73" s="2">
        <f t="shared" si="66"/>
        <v>81008</v>
      </c>
      <c r="AC73" s="1">
        <f t="shared" si="66"/>
        <v>43547</v>
      </c>
      <c r="AD73" s="1">
        <f t="shared" si="66"/>
        <v>62214</v>
      </c>
      <c r="AE73" s="1">
        <f t="shared" si="66"/>
        <v>46042</v>
      </c>
      <c r="AF73" s="1"/>
      <c r="AG73" s="2">
        <f t="shared" si="66"/>
        <v>4235140</v>
      </c>
      <c r="AJ73" s="9">
        <v>1987</v>
      </c>
      <c r="AK73" s="1">
        <f aca="true" t="shared" si="69" ref="AK73:AK85">(B73/AA73)*100000</f>
        <v>5.246944966293375</v>
      </c>
      <c r="AL73" s="1">
        <f aca="true" t="shared" si="70" ref="AL73:AL84">(C73/AB73)*100000</f>
        <v>140.72684179340314</v>
      </c>
      <c r="AM73" s="1">
        <f aca="true" t="shared" si="71" ref="AM73:AM84">(D73/AC73)*100000</f>
        <v>107.92936367602819</v>
      </c>
      <c r="AN73" s="1">
        <f aca="true" t="shared" si="72" ref="AN73:AN84">(E73/AD73)*100000</f>
        <v>0</v>
      </c>
      <c r="AO73" s="1">
        <f aca="true" t="shared" si="73" ref="AO73:AO84">(F73/AE73)*100000</f>
        <v>13.031579861865254</v>
      </c>
      <c r="AP73" s="1"/>
      <c r="AQ73" s="1">
        <f aca="true" t="shared" si="74" ref="AQ73:AQ85">(H73/AG73)*100000</f>
        <v>8.901712812327338</v>
      </c>
      <c r="AR73" s="1">
        <f aca="true" t="shared" si="75" ref="AR73:AR85">(SUM(D73:F73)/SUM(AC73:AE73))*100000</f>
        <v>34.913671007819346</v>
      </c>
    </row>
    <row r="74" spans="1:44" ht="12.75">
      <c r="A74" s="9">
        <v>1988</v>
      </c>
      <c r="B74">
        <v>243</v>
      </c>
      <c r="C74">
        <v>130</v>
      </c>
      <c r="D74">
        <v>40</v>
      </c>
      <c r="E74">
        <v>0</v>
      </c>
      <c r="F74">
        <v>8</v>
      </c>
      <c r="G74" s="2"/>
      <c r="H74" s="2">
        <f t="shared" si="68"/>
        <v>421</v>
      </c>
      <c r="J74" s="9">
        <v>1988</v>
      </c>
      <c r="K74" s="2">
        <f t="shared" si="64"/>
        <v>243</v>
      </c>
      <c r="L74" s="2">
        <f t="shared" si="65"/>
        <v>130</v>
      </c>
      <c r="M74" s="2">
        <f t="shared" si="61"/>
        <v>48</v>
      </c>
      <c r="N74" s="2">
        <f t="shared" si="67"/>
        <v>421</v>
      </c>
      <c r="Z74" s="9">
        <v>1988</v>
      </c>
      <c r="AA74" s="2">
        <f t="shared" si="66"/>
        <v>4049209</v>
      </c>
      <c r="AB74" s="2">
        <f t="shared" si="66"/>
        <v>85612</v>
      </c>
      <c r="AC74" s="1">
        <f t="shared" si="66"/>
        <v>45307</v>
      </c>
      <c r="AD74" s="1">
        <f t="shared" si="66"/>
        <v>67139</v>
      </c>
      <c r="AE74" s="1">
        <f t="shared" si="66"/>
        <v>48900</v>
      </c>
      <c r="AF74" s="1"/>
      <c r="AG74" s="2">
        <f t="shared" si="66"/>
        <v>4296167</v>
      </c>
      <c r="AJ74" s="9">
        <v>1988</v>
      </c>
      <c r="AK74" s="1">
        <f t="shared" si="69"/>
        <v>6.001172080769355</v>
      </c>
      <c r="AL74" s="1">
        <f t="shared" si="70"/>
        <v>151.8478717936738</v>
      </c>
      <c r="AM74" s="1">
        <f t="shared" si="71"/>
        <v>88.28657823294414</v>
      </c>
      <c r="AN74" s="1">
        <f t="shared" si="72"/>
        <v>0</v>
      </c>
      <c r="AO74" s="1">
        <f t="shared" si="73"/>
        <v>16.359918200409</v>
      </c>
      <c r="AP74" s="1"/>
      <c r="AQ74" s="1">
        <f t="shared" si="74"/>
        <v>9.799432843276342</v>
      </c>
      <c r="AR74" s="1">
        <f t="shared" si="75"/>
        <v>29.74973039306831</v>
      </c>
    </row>
    <row r="75" spans="1:44" ht="12.75">
      <c r="A75" s="9">
        <v>1989</v>
      </c>
      <c r="B75">
        <v>277</v>
      </c>
      <c r="C75">
        <v>155</v>
      </c>
      <c r="D75">
        <v>51</v>
      </c>
      <c r="E75">
        <v>0</v>
      </c>
      <c r="F75">
        <v>15</v>
      </c>
      <c r="G75" s="2"/>
      <c r="H75" s="2">
        <f t="shared" si="68"/>
        <v>498</v>
      </c>
      <c r="J75" s="9">
        <v>1989</v>
      </c>
      <c r="K75" s="2">
        <f t="shared" si="64"/>
        <v>277</v>
      </c>
      <c r="L75" s="2">
        <f t="shared" si="65"/>
        <v>155</v>
      </c>
      <c r="M75" s="2">
        <f t="shared" si="61"/>
        <v>66</v>
      </c>
      <c r="N75" s="2">
        <f t="shared" si="67"/>
        <v>498</v>
      </c>
      <c r="Z75" s="9">
        <v>1989</v>
      </c>
      <c r="AA75" s="2">
        <f t="shared" si="66"/>
        <v>4077162</v>
      </c>
      <c r="AB75" s="2">
        <f t="shared" si="66"/>
        <v>89993</v>
      </c>
      <c r="AC75" s="1">
        <f t="shared" si="66"/>
        <v>46988</v>
      </c>
      <c r="AD75" s="1">
        <f t="shared" si="66"/>
        <v>72285</v>
      </c>
      <c r="AE75" s="1">
        <f t="shared" si="66"/>
        <v>51621</v>
      </c>
      <c r="AF75" s="1"/>
      <c r="AG75" s="2">
        <f t="shared" si="66"/>
        <v>4338049</v>
      </c>
      <c r="AJ75" s="9">
        <v>1989</v>
      </c>
      <c r="AK75" s="1">
        <f t="shared" si="69"/>
        <v>6.793941472033734</v>
      </c>
      <c r="AL75" s="1">
        <f t="shared" si="70"/>
        <v>172.23561832586978</v>
      </c>
      <c r="AM75" s="1">
        <f t="shared" si="71"/>
        <v>108.53835021707671</v>
      </c>
      <c r="AN75" s="1">
        <f t="shared" si="72"/>
        <v>0</v>
      </c>
      <c r="AO75" s="1">
        <f t="shared" si="73"/>
        <v>29.05794153542163</v>
      </c>
      <c r="AP75" s="1"/>
      <c r="AQ75" s="1">
        <f t="shared" si="74"/>
        <v>11.479815004394833</v>
      </c>
      <c r="AR75" s="1">
        <f t="shared" si="75"/>
        <v>38.620431378515335</v>
      </c>
    </row>
    <row r="76" spans="1:44" ht="12.75">
      <c r="A76" s="9">
        <v>1990</v>
      </c>
      <c r="B76">
        <v>243</v>
      </c>
      <c r="C76">
        <v>184</v>
      </c>
      <c r="D76">
        <v>53</v>
      </c>
      <c r="E76">
        <v>0</v>
      </c>
      <c r="F76">
        <v>7</v>
      </c>
      <c r="G76" s="2"/>
      <c r="H76" s="2">
        <f t="shared" si="68"/>
        <v>487</v>
      </c>
      <c r="J76" s="9">
        <v>1990</v>
      </c>
      <c r="K76" s="2">
        <f t="shared" si="64"/>
        <v>243</v>
      </c>
      <c r="L76" s="2">
        <f t="shared" si="65"/>
        <v>184</v>
      </c>
      <c r="M76" s="2">
        <f t="shared" si="61"/>
        <v>60</v>
      </c>
      <c r="N76" s="2">
        <f t="shared" si="67"/>
        <v>487</v>
      </c>
      <c r="Z76" s="9">
        <v>1990</v>
      </c>
      <c r="AA76" s="2">
        <f t="shared" si="66"/>
        <v>4113443</v>
      </c>
      <c r="AB76" s="2">
        <f t="shared" si="66"/>
        <v>93778</v>
      </c>
      <c r="AC76" s="1">
        <f t="shared" si="66"/>
        <v>48434</v>
      </c>
      <c r="AD76" s="1">
        <f t="shared" si="66"/>
        <v>77328</v>
      </c>
      <c r="AE76" s="1">
        <f t="shared" si="66"/>
        <v>54300</v>
      </c>
      <c r="AF76" s="1"/>
      <c r="AG76" s="2">
        <f t="shared" si="66"/>
        <v>4387283</v>
      </c>
      <c r="AJ76" s="9">
        <v>1990</v>
      </c>
      <c r="AK76" s="1">
        <f t="shared" si="69"/>
        <v>5.907460003700064</v>
      </c>
      <c r="AL76" s="1">
        <f t="shared" si="70"/>
        <v>196.20806585766383</v>
      </c>
      <c r="AM76" s="1">
        <f t="shared" si="71"/>
        <v>109.4272618408556</v>
      </c>
      <c r="AN76" s="1">
        <f t="shared" si="72"/>
        <v>0</v>
      </c>
      <c r="AO76" s="1">
        <f t="shared" si="73"/>
        <v>12.89134438305709</v>
      </c>
      <c r="AP76" s="1"/>
      <c r="AQ76" s="1">
        <f t="shared" si="74"/>
        <v>11.100264104230341</v>
      </c>
      <c r="AR76" s="1">
        <f t="shared" si="75"/>
        <v>33.32185580522265</v>
      </c>
    </row>
    <row r="77" spans="1:44" ht="12.75">
      <c r="A77" s="9">
        <v>1991</v>
      </c>
      <c r="B77">
        <v>293</v>
      </c>
      <c r="C77">
        <v>201</v>
      </c>
      <c r="D77">
        <v>53</v>
      </c>
      <c r="E77">
        <v>0</v>
      </c>
      <c r="F77">
        <v>21</v>
      </c>
      <c r="G77" s="2"/>
      <c r="H77" s="2">
        <f t="shared" si="68"/>
        <v>568</v>
      </c>
      <c r="J77" s="9">
        <v>1991</v>
      </c>
      <c r="K77" s="2">
        <f t="shared" si="64"/>
        <v>293</v>
      </c>
      <c r="L77" s="2">
        <f t="shared" si="65"/>
        <v>201</v>
      </c>
      <c r="M77" s="2">
        <f t="shared" si="61"/>
        <v>74</v>
      </c>
      <c r="N77" s="2">
        <f t="shared" si="67"/>
        <v>568</v>
      </c>
      <c r="Z77" s="9">
        <v>1991</v>
      </c>
      <c r="AA77" s="2">
        <f t="shared" si="66"/>
        <v>4142776</v>
      </c>
      <c r="AB77" s="2">
        <f t="shared" si="66"/>
        <v>97016</v>
      </c>
      <c r="AC77" s="1">
        <f t="shared" si="66"/>
        <v>49346</v>
      </c>
      <c r="AD77" s="1">
        <f t="shared" si="66"/>
        <v>81523</v>
      </c>
      <c r="AE77" s="1">
        <f t="shared" si="66"/>
        <v>56768</v>
      </c>
      <c r="AF77" s="1"/>
      <c r="AG77" s="2">
        <f t="shared" si="66"/>
        <v>4427429</v>
      </c>
      <c r="AJ77" s="9">
        <v>1991</v>
      </c>
      <c r="AK77" s="1">
        <f t="shared" si="69"/>
        <v>7.072552317576426</v>
      </c>
      <c r="AL77" s="1">
        <f t="shared" si="70"/>
        <v>207.18232044198894</v>
      </c>
      <c r="AM77" s="1">
        <f t="shared" si="71"/>
        <v>107.40485551007173</v>
      </c>
      <c r="AN77" s="1">
        <f t="shared" si="72"/>
        <v>0</v>
      </c>
      <c r="AO77" s="1">
        <f t="shared" si="73"/>
        <v>36.99267192784667</v>
      </c>
      <c r="AP77" s="1"/>
      <c r="AQ77" s="1">
        <f t="shared" si="74"/>
        <v>12.829115949685471</v>
      </c>
      <c r="AR77" s="1">
        <f t="shared" si="75"/>
        <v>39.43785074372325</v>
      </c>
    </row>
    <row r="78" spans="1:44" ht="12.75">
      <c r="A78" s="9">
        <v>1992</v>
      </c>
      <c r="B78">
        <v>358</v>
      </c>
      <c r="C78">
        <v>222</v>
      </c>
      <c r="D78">
        <v>72</v>
      </c>
      <c r="E78">
        <v>0</v>
      </c>
      <c r="F78">
        <v>14</v>
      </c>
      <c r="G78" s="2"/>
      <c r="H78" s="2">
        <f t="shared" si="68"/>
        <v>666</v>
      </c>
      <c r="J78" s="9">
        <v>1992</v>
      </c>
      <c r="K78" s="2">
        <f t="shared" si="64"/>
        <v>358</v>
      </c>
      <c r="L78" s="2">
        <f t="shared" si="65"/>
        <v>222</v>
      </c>
      <c r="M78" s="2">
        <f t="shared" si="61"/>
        <v>86</v>
      </c>
      <c r="N78" s="2">
        <f t="shared" si="67"/>
        <v>666</v>
      </c>
      <c r="Z78" s="9">
        <v>1992</v>
      </c>
      <c r="AA78" s="2">
        <f t="shared" si="66"/>
        <v>4170461</v>
      </c>
      <c r="AB78" s="2">
        <f t="shared" si="66"/>
        <v>102591</v>
      </c>
      <c r="AC78" s="1">
        <f t="shared" si="66"/>
        <v>50716</v>
      </c>
      <c r="AD78" s="1">
        <f t="shared" si="66"/>
        <v>87713</v>
      </c>
      <c r="AE78" s="1">
        <f t="shared" si="66"/>
        <v>60022</v>
      </c>
      <c r="AF78" s="1"/>
      <c r="AG78" s="2">
        <f t="shared" si="66"/>
        <v>4471503</v>
      </c>
      <c r="AJ78" s="9">
        <v>1992</v>
      </c>
      <c r="AK78" s="1">
        <f t="shared" si="69"/>
        <v>8.584182899684231</v>
      </c>
      <c r="AL78" s="1">
        <f t="shared" si="70"/>
        <v>216.39325086995936</v>
      </c>
      <c r="AM78" s="1">
        <f t="shared" si="71"/>
        <v>141.96703210032337</v>
      </c>
      <c r="AN78" s="1">
        <f t="shared" si="72"/>
        <v>0</v>
      </c>
      <c r="AO78" s="1">
        <f t="shared" si="73"/>
        <v>23.324780913664988</v>
      </c>
      <c r="AP78" s="1"/>
      <c r="AQ78" s="1">
        <f t="shared" si="74"/>
        <v>14.894320768654298</v>
      </c>
      <c r="AR78" s="1">
        <f t="shared" si="75"/>
        <v>43.33563448911822</v>
      </c>
    </row>
    <row r="79" spans="1:44" ht="12.75">
      <c r="A79" s="9">
        <v>1993</v>
      </c>
      <c r="B79">
        <v>329</v>
      </c>
      <c r="C79">
        <v>318</v>
      </c>
      <c r="D79">
        <v>68</v>
      </c>
      <c r="E79">
        <v>0</v>
      </c>
      <c r="F79">
        <v>14</v>
      </c>
      <c r="G79" s="2"/>
      <c r="H79" s="2">
        <f t="shared" si="68"/>
        <v>729</v>
      </c>
      <c r="J79" s="9">
        <v>1993</v>
      </c>
      <c r="K79" s="2">
        <f t="shared" si="64"/>
        <v>329</v>
      </c>
      <c r="L79" s="2">
        <f t="shared" si="65"/>
        <v>318</v>
      </c>
      <c r="M79" s="2">
        <f t="shared" si="61"/>
        <v>82</v>
      </c>
      <c r="N79" s="2">
        <f t="shared" si="67"/>
        <v>729</v>
      </c>
      <c r="Z79" s="9">
        <v>1993</v>
      </c>
      <c r="AA79" s="2">
        <f t="shared" si="66"/>
        <v>4205303</v>
      </c>
      <c r="AB79" s="2">
        <f t="shared" si="66"/>
        <v>107986</v>
      </c>
      <c r="AC79" s="1">
        <f t="shared" si="66"/>
        <v>51494</v>
      </c>
      <c r="AD79" s="1">
        <f t="shared" si="66"/>
        <v>92779</v>
      </c>
      <c r="AE79" s="1">
        <f t="shared" si="66"/>
        <v>64147</v>
      </c>
      <c r="AF79" s="1"/>
      <c r="AG79" s="2">
        <f t="shared" si="66"/>
        <v>4521709</v>
      </c>
      <c r="AJ79" s="9">
        <v>1993</v>
      </c>
      <c r="AK79" s="1">
        <f t="shared" si="69"/>
        <v>7.823455289666405</v>
      </c>
      <c r="AL79" s="1">
        <f t="shared" si="70"/>
        <v>294.4826181171633</v>
      </c>
      <c r="AM79" s="1">
        <f t="shared" si="71"/>
        <v>132.05421990911563</v>
      </c>
      <c r="AN79" s="1">
        <f t="shared" si="72"/>
        <v>0</v>
      </c>
      <c r="AO79" s="1">
        <f t="shared" si="73"/>
        <v>21.824870999423197</v>
      </c>
      <c r="AP79" s="1"/>
      <c r="AQ79" s="1">
        <f t="shared" si="74"/>
        <v>16.122222814427023</v>
      </c>
      <c r="AR79" s="1">
        <f t="shared" si="75"/>
        <v>39.34363304865176</v>
      </c>
    </row>
    <row r="80" spans="1:44" ht="12.75">
      <c r="A80" s="9">
        <v>1994</v>
      </c>
      <c r="B80">
        <v>394</v>
      </c>
      <c r="C80">
        <v>406</v>
      </c>
      <c r="D80">
        <v>82</v>
      </c>
      <c r="E80">
        <v>0</v>
      </c>
      <c r="F80">
        <v>19</v>
      </c>
      <c r="G80" s="2"/>
      <c r="H80" s="2">
        <f t="shared" si="68"/>
        <v>901</v>
      </c>
      <c r="J80" s="9">
        <v>1994</v>
      </c>
      <c r="K80" s="2">
        <f t="shared" si="64"/>
        <v>394</v>
      </c>
      <c r="L80" s="2">
        <f t="shared" si="65"/>
        <v>406</v>
      </c>
      <c r="M80" s="2">
        <f t="shared" si="61"/>
        <v>101</v>
      </c>
      <c r="N80" s="2">
        <f t="shared" si="67"/>
        <v>901</v>
      </c>
      <c r="Z80" s="9">
        <v>1994</v>
      </c>
      <c r="AA80" s="2">
        <f t="shared" si="66"/>
        <v>4234718</v>
      </c>
      <c r="AB80" s="2">
        <f t="shared" si="66"/>
        <v>113801</v>
      </c>
      <c r="AC80" s="1">
        <f t="shared" si="66"/>
        <v>52382</v>
      </c>
      <c r="AD80" s="1">
        <f t="shared" si="66"/>
        <v>98201</v>
      </c>
      <c r="AE80" s="1">
        <f t="shared" si="66"/>
        <v>66926</v>
      </c>
      <c r="AF80" s="1"/>
      <c r="AG80" s="2">
        <f t="shared" si="66"/>
        <v>4566028</v>
      </c>
      <c r="AJ80" s="9">
        <v>1994</v>
      </c>
      <c r="AK80" s="1">
        <f t="shared" si="69"/>
        <v>9.30404338612394</v>
      </c>
      <c r="AL80" s="1">
        <f t="shared" si="70"/>
        <v>356.7631215894412</v>
      </c>
      <c r="AM80" s="1">
        <f t="shared" si="71"/>
        <v>156.54232369898057</v>
      </c>
      <c r="AN80" s="1">
        <f t="shared" si="72"/>
        <v>0</v>
      </c>
      <c r="AO80" s="1">
        <f t="shared" si="73"/>
        <v>28.38956459373039</v>
      </c>
      <c r="AP80" s="1"/>
      <c r="AQ80" s="1">
        <f t="shared" si="74"/>
        <v>19.732686702753465</v>
      </c>
      <c r="AR80" s="1">
        <f t="shared" si="75"/>
        <v>46.43486016670575</v>
      </c>
    </row>
    <row r="81" spans="1:44" ht="12.75">
      <c r="A81" s="9">
        <v>1995</v>
      </c>
      <c r="B81">
        <v>329</v>
      </c>
      <c r="C81">
        <v>336</v>
      </c>
      <c r="D81">
        <v>90</v>
      </c>
      <c r="E81">
        <v>0</v>
      </c>
      <c r="F81">
        <v>28</v>
      </c>
      <c r="G81" s="2"/>
      <c r="H81" s="2">
        <f t="shared" si="68"/>
        <v>783</v>
      </c>
      <c r="J81" s="9">
        <v>1995</v>
      </c>
      <c r="K81" s="2">
        <f t="shared" si="64"/>
        <v>329</v>
      </c>
      <c r="L81" s="2">
        <f t="shared" si="65"/>
        <v>336</v>
      </c>
      <c r="M81" s="2">
        <f t="shared" si="61"/>
        <v>118</v>
      </c>
      <c r="N81" s="2">
        <f t="shared" si="67"/>
        <v>783</v>
      </c>
      <c r="Z81" s="9">
        <v>1995</v>
      </c>
      <c r="AA81" s="2">
        <f t="shared" si="66"/>
        <v>4258422</v>
      </c>
      <c r="AB81" s="2">
        <f t="shared" si="66"/>
        <v>119009</v>
      </c>
      <c r="AC81" s="1">
        <f t="shared" si="66"/>
        <v>53175</v>
      </c>
      <c r="AD81" s="1">
        <f t="shared" si="66"/>
        <v>103968</v>
      </c>
      <c r="AE81" s="1">
        <f t="shared" si="66"/>
        <v>70871</v>
      </c>
      <c r="AF81" s="1"/>
      <c r="AG81" s="2">
        <f t="shared" si="66"/>
        <v>4605445</v>
      </c>
      <c r="AJ81" s="9">
        <v>1995</v>
      </c>
      <c r="AK81" s="1">
        <f t="shared" si="69"/>
        <v>7.72586652990239</v>
      </c>
      <c r="AL81" s="1">
        <f t="shared" si="70"/>
        <v>282.33158836726636</v>
      </c>
      <c r="AM81" s="1">
        <f t="shared" si="71"/>
        <v>169.2524682651622</v>
      </c>
      <c r="AN81" s="1">
        <f t="shared" si="72"/>
        <v>0</v>
      </c>
      <c r="AO81" s="1">
        <f t="shared" si="73"/>
        <v>39.508402590622396</v>
      </c>
      <c r="AP81" s="1"/>
      <c r="AQ81" s="1">
        <f t="shared" si="74"/>
        <v>17.001614393397382</v>
      </c>
      <c r="AR81" s="1">
        <f t="shared" si="75"/>
        <v>51.75120825914198</v>
      </c>
    </row>
    <row r="82" spans="1:44" ht="12.75">
      <c r="A82" s="9">
        <v>1996</v>
      </c>
      <c r="B82">
        <v>324</v>
      </c>
      <c r="C82">
        <v>377</v>
      </c>
      <c r="D82">
        <v>93</v>
      </c>
      <c r="E82">
        <v>0</v>
      </c>
      <c r="F82">
        <v>40</v>
      </c>
      <c r="G82" s="2"/>
      <c r="H82" s="2">
        <f t="shared" si="68"/>
        <v>834</v>
      </c>
      <c r="J82" s="9">
        <v>1996</v>
      </c>
      <c r="K82" s="2">
        <f t="shared" si="64"/>
        <v>324</v>
      </c>
      <c r="L82" s="2">
        <f t="shared" si="65"/>
        <v>377</v>
      </c>
      <c r="M82" s="2">
        <f t="shared" si="61"/>
        <v>133</v>
      </c>
      <c r="N82" s="2">
        <f t="shared" si="67"/>
        <v>834</v>
      </c>
      <c r="Z82" s="9">
        <v>1996</v>
      </c>
      <c r="AA82" s="2">
        <f t="shared" si="66"/>
        <v>4286348</v>
      </c>
      <c r="AB82" s="2">
        <f t="shared" si="66"/>
        <v>123864</v>
      </c>
      <c r="AC82" s="1">
        <f t="shared" si="66"/>
        <v>53505</v>
      </c>
      <c r="AD82" s="1">
        <f t="shared" si="66"/>
        <v>108443</v>
      </c>
      <c r="AE82" s="1">
        <f t="shared" si="66"/>
        <v>75563</v>
      </c>
      <c r="AF82" s="1"/>
      <c r="AG82" s="2">
        <f t="shared" si="66"/>
        <v>4647723</v>
      </c>
      <c r="AJ82" s="9">
        <v>1996</v>
      </c>
      <c r="AK82" s="1">
        <f t="shared" si="69"/>
        <v>7.5588822932715685</v>
      </c>
      <c r="AL82" s="1">
        <f t="shared" si="70"/>
        <v>304.36607892527286</v>
      </c>
      <c r="AM82" s="1">
        <f t="shared" si="71"/>
        <v>173.81553125876087</v>
      </c>
      <c r="AN82" s="1">
        <f t="shared" si="72"/>
        <v>0</v>
      </c>
      <c r="AO82" s="1">
        <f t="shared" si="73"/>
        <v>52.93596072151715</v>
      </c>
      <c r="AP82" s="1"/>
      <c r="AQ82" s="1">
        <f t="shared" si="74"/>
        <v>17.944270775173134</v>
      </c>
      <c r="AR82" s="1">
        <f t="shared" si="75"/>
        <v>55.997406435912445</v>
      </c>
    </row>
    <row r="83" spans="1:44" ht="12.75">
      <c r="A83" s="9">
        <v>1997</v>
      </c>
      <c r="B83">
        <v>431</v>
      </c>
      <c r="C83">
        <v>460</v>
      </c>
      <c r="D83">
        <v>94</v>
      </c>
      <c r="E83">
        <v>1</v>
      </c>
      <c r="F83">
        <v>54</v>
      </c>
      <c r="G83" s="2"/>
      <c r="H83" s="2">
        <f t="shared" si="68"/>
        <v>1040</v>
      </c>
      <c r="J83" s="9">
        <v>1997</v>
      </c>
      <c r="K83" s="2">
        <f t="shared" si="64"/>
        <v>431</v>
      </c>
      <c r="L83" s="2">
        <f t="shared" si="65"/>
        <v>460</v>
      </c>
      <c r="M83" s="2">
        <f t="shared" si="61"/>
        <v>149</v>
      </c>
      <c r="N83" s="2">
        <f t="shared" si="67"/>
        <v>1040</v>
      </c>
      <c r="Z83" s="9">
        <v>1997</v>
      </c>
      <c r="AA83" s="2">
        <f t="shared" si="66"/>
        <v>4307944</v>
      </c>
      <c r="AB83" s="2">
        <f t="shared" si="66"/>
        <v>129395</v>
      </c>
      <c r="AC83" s="1">
        <f t="shared" si="66"/>
        <v>54161</v>
      </c>
      <c r="AD83" s="1">
        <f t="shared" si="66"/>
        <v>114948</v>
      </c>
      <c r="AE83" s="1">
        <f t="shared" si="66"/>
        <v>81278</v>
      </c>
      <c r="AF83" s="1"/>
      <c r="AG83" s="2">
        <f t="shared" si="66"/>
        <v>4687726</v>
      </c>
      <c r="AJ83" s="9">
        <v>1997</v>
      </c>
      <c r="AK83" s="1">
        <f t="shared" si="69"/>
        <v>10.004772578287925</v>
      </c>
      <c r="AL83" s="1">
        <f t="shared" si="70"/>
        <v>355.5005989412265</v>
      </c>
      <c r="AM83" s="1">
        <f t="shared" si="71"/>
        <v>173.5566182308303</v>
      </c>
      <c r="AN83" s="1">
        <f t="shared" si="72"/>
        <v>0.8699585899711174</v>
      </c>
      <c r="AO83" s="1">
        <f t="shared" si="73"/>
        <v>66.43864268313689</v>
      </c>
      <c r="AP83" s="1"/>
      <c r="AQ83" s="1">
        <f t="shared" si="74"/>
        <v>22.1855970250821</v>
      </c>
      <c r="AR83" s="1">
        <f t="shared" si="75"/>
        <v>59.507881798975184</v>
      </c>
    </row>
    <row r="84" spans="1:44" ht="12.75">
      <c r="A84" s="9">
        <v>1998</v>
      </c>
      <c r="B84">
        <v>419</v>
      </c>
      <c r="C84">
        <v>506</v>
      </c>
      <c r="D84">
        <v>86</v>
      </c>
      <c r="E84">
        <v>1</v>
      </c>
      <c r="F84">
        <v>37</v>
      </c>
      <c r="G84" s="2"/>
      <c r="H84" s="2">
        <f t="shared" si="68"/>
        <v>1049</v>
      </c>
      <c r="J84" s="9">
        <v>1998</v>
      </c>
      <c r="K84" s="2">
        <f t="shared" si="64"/>
        <v>419</v>
      </c>
      <c r="L84" s="2">
        <f t="shared" si="65"/>
        <v>506</v>
      </c>
      <c r="M84" s="2">
        <f t="shared" si="61"/>
        <v>124</v>
      </c>
      <c r="N84" s="2">
        <f t="shared" si="67"/>
        <v>1049</v>
      </c>
      <c r="Z84" s="9">
        <v>1998</v>
      </c>
      <c r="AA84" s="2">
        <f t="shared" si="66"/>
        <v>4327225</v>
      </c>
      <c r="AB84" s="2">
        <f t="shared" si="66"/>
        <v>136023</v>
      </c>
      <c r="AC84" s="1">
        <f t="shared" si="66"/>
        <v>54712</v>
      </c>
      <c r="AD84" s="1">
        <f t="shared" si="66"/>
        <v>121170</v>
      </c>
      <c r="AE84" s="1">
        <f t="shared" si="66"/>
        <v>87281</v>
      </c>
      <c r="AF84" s="1"/>
      <c r="AG84" s="2">
        <f t="shared" si="66"/>
        <v>4726411</v>
      </c>
      <c r="AJ84" s="9">
        <v>1998</v>
      </c>
      <c r="AK84" s="1">
        <f t="shared" si="69"/>
        <v>9.682879905713246</v>
      </c>
      <c r="AL84" s="1">
        <f t="shared" si="70"/>
        <v>371.9959124559817</v>
      </c>
      <c r="AM84" s="1">
        <f t="shared" si="71"/>
        <v>157.18672320514693</v>
      </c>
      <c r="AN84" s="1">
        <f t="shared" si="72"/>
        <v>0.8252867871585376</v>
      </c>
      <c r="AO84" s="1">
        <f t="shared" si="73"/>
        <v>42.391814942541906</v>
      </c>
      <c r="AP84" s="1"/>
      <c r="AQ84" s="1">
        <f t="shared" si="74"/>
        <v>22.194430403957675</v>
      </c>
      <c r="AR84" s="1">
        <f t="shared" si="75"/>
        <v>47.11908588973374</v>
      </c>
    </row>
    <row r="85" spans="1:44" ht="12.75">
      <c r="A85" s="9">
        <v>1999</v>
      </c>
      <c r="B85">
        <v>467</v>
      </c>
      <c r="C85">
        <v>550</v>
      </c>
      <c r="D85">
        <v>125</v>
      </c>
      <c r="E85">
        <v>0</v>
      </c>
      <c r="F85">
        <v>49</v>
      </c>
      <c r="G85" s="2"/>
      <c r="H85" s="2">
        <f t="shared" si="68"/>
        <v>1191</v>
      </c>
      <c r="J85" s="9">
        <v>1999</v>
      </c>
      <c r="K85" s="2">
        <f t="shared" si="64"/>
        <v>467</v>
      </c>
      <c r="L85" s="2">
        <f t="shared" si="65"/>
        <v>550</v>
      </c>
      <c r="M85" s="2">
        <f t="shared" si="61"/>
        <v>174</v>
      </c>
      <c r="N85" s="2">
        <f t="shared" si="67"/>
        <v>1191</v>
      </c>
      <c r="Z85" s="9">
        <v>1999</v>
      </c>
      <c r="AA85" s="2">
        <f t="shared" si="66"/>
        <v>4356987</v>
      </c>
      <c r="AB85" s="2">
        <f t="shared" si="66"/>
        <v>143079</v>
      </c>
      <c r="AC85" s="1">
        <f t="shared" si="66"/>
        <v>55475</v>
      </c>
      <c r="AD85" s="1">
        <f t="shared" si="66"/>
        <v>127378</v>
      </c>
      <c r="AE85" s="1">
        <f t="shared" si="66"/>
        <v>92589</v>
      </c>
      <c r="AF85" s="1"/>
      <c r="AG85" s="2">
        <f t="shared" si="66"/>
        <v>4775508</v>
      </c>
      <c r="AJ85" s="9">
        <v>1999</v>
      </c>
      <c r="AK85" s="1">
        <f t="shared" si="69"/>
        <v>10.718416189903712</v>
      </c>
      <c r="AL85" s="1">
        <f>(C85/AB85)*100000</f>
        <v>384.40302210666835</v>
      </c>
      <c r="AM85" s="1">
        <f>(D85/AC85)*100000</f>
        <v>225.3267237494367</v>
      </c>
      <c r="AN85" s="1">
        <f>(E85/AD85)*100000</f>
        <v>0</v>
      </c>
      <c r="AO85" s="1">
        <f>(F85/AE85)*100000</f>
        <v>52.92205337567098</v>
      </c>
      <c r="AP85" s="1"/>
      <c r="AQ85" s="1">
        <f t="shared" si="74"/>
        <v>24.93975510039979</v>
      </c>
      <c r="AR85" s="1">
        <f t="shared" si="75"/>
        <v>63.17119393556538</v>
      </c>
    </row>
    <row r="86" spans="1:14" s="4" customFormat="1" ht="12.75">
      <c r="A86" s="13" t="s">
        <v>13</v>
      </c>
      <c r="B86" s="21">
        <f aca="true" t="shared" si="76" ref="B86:G86">SUM(B69:B85)</f>
        <v>5072</v>
      </c>
      <c r="C86" s="21">
        <f t="shared" si="76"/>
        <v>4287</v>
      </c>
      <c r="D86" s="4">
        <f t="shared" si="76"/>
        <v>1137</v>
      </c>
      <c r="E86" s="4">
        <f t="shared" si="76"/>
        <v>2</v>
      </c>
      <c r="F86" s="4">
        <f t="shared" si="76"/>
        <v>331</v>
      </c>
      <c r="G86" s="4">
        <f t="shared" si="76"/>
        <v>0</v>
      </c>
      <c r="H86" s="21">
        <f t="shared" si="68"/>
        <v>10829</v>
      </c>
      <c r="J86" s="13" t="s">
        <v>13</v>
      </c>
      <c r="K86" s="21">
        <f>B86</f>
        <v>5072</v>
      </c>
      <c r="L86" s="21">
        <f>C86</f>
        <v>4287</v>
      </c>
      <c r="M86" s="21">
        <f t="shared" si="61"/>
        <v>1470</v>
      </c>
      <c r="N86" s="21">
        <f>H86</f>
        <v>10829</v>
      </c>
    </row>
    <row r="88" spans="1:44" s="27" customFormat="1" ht="29.25" customHeight="1">
      <c r="A88" s="31" t="str">
        <f>CONCATENATE("Other &amp; Not Known Admissions, All Races: ",$A$1)</f>
        <v>Other &amp; Not Known Admissions, All Races: MINNESOTA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MINNESOTA</v>
      </c>
      <c r="K88" s="31"/>
      <c r="L88" s="31"/>
      <c r="M88" s="31"/>
      <c r="N88" s="31"/>
      <c r="Z88" s="30" t="str">
        <f>CONCATENATE("Total Population, By Race: ",$A$1)</f>
        <v>Total Population, By Race: MINNESOTA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MINNESOTA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B90">
        <v>93</v>
      </c>
      <c r="C90">
        <v>41</v>
      </c>
      <c r="D90">
        <v>5</v>
      </c>
      <c r="E90">
        <v>0</v>
      </c>
      <c r="F90">
        <v>5</v>
      </c>
      <c r="G90" s="2"/>
      <c r="H90" s="2">
        <f aca="true" t="shared" si="77" ref="H90:H107">SUM(B90:G90)</f>
        <v>144</v>
      </c>
      <c r="J90" s="9">
        <v>1983</v>
      </c>
      <c r="K90" s="2">
        <f>B90</f>
        <v>93</v>
      </c>
      <c r="L90" s="2">
        <f>C90</f>
        <v>41</v>
      </c>
      <c r="M90" s="2">
        <f>N90-K90-L90</f>
        <v>10</v>
      </c>
      <c r="N90" s="2">
        <f>H90</f>
        <v>144</v>
      </c>
      <c r="Z90" s="9">
        <v>1983</v>
      </c>
      <c r="AA90" s="2">
        <f>AA69</f>
        <v>3954332</v>
      </c>
      <c r="AB90" s="2">
        <f aca="true" t="shared" si="78" ref="AB90:AG90">AB69</f>
        <v>65393</v>
      </c>
      <c r="AC90" s="1">
        <f t="shared" si="78"/>
        <v>38224</v>
      </c>
      <c r="AD90" s="1">
        <f t="shared" si="78"/>
        <v>45686</v>
      </c>
      <c r="AE90" s="1">
        <f t="shared" si="78"/>
        <v>37810</v>
      </c>
      <c r="AF90" s="1"/>
      <c r="AG90" s="2">
        <f t="shared" si="78"/>
        <v>4141445</v>
      </c>
      <c r="AJ90" s="9">
        <v>1983</v>
      </c>
      <c r="AK90" s="1">
        <f aca="true" t="shared" si="79" ref="AK90:AO94">(B90/AA90)*100000</f>
        <v>2.3518510838240188</v>
      </c>
      <c r="AL90" s="1">
        <f t="shared" si="79"/>
        <v>62.697842276696285</v>
      </c>
      <c r="AM90" s="1">
        <f t="shared" si="79"/>
        <v>13.080786940142318</v>
      </c>
      <c r="AN90" s="1">
        <f t="shared" si="79"/>
        <v>0</v>
      </c>
      <c r="AO90" s="1">
        <f t="shared" si="79"/>
        <v>13.22401481089659</v>
      </c>
      <c r="AP90" s="1"/>
      <c r="AQ90" s="1">
        <f>(H90/AG90)*100000</f>
        <v>3.4770472624893007</v>
      </c>
      <c r="AR90" s="1">
        <f>(SUM(D90:F90)/SUM(AC90:AE90))*100000</f>
        <v>8.21557673348669</v>
      </c>
    </row>
    <row r="91" spans="1:44" ht="12.75">
      <c r="A91" s="9">
        <v>1984</v>
      </c>
      <c r="B91">
        <v>58</v>
      </c>
      <c r="C91">
        <v>41</v>
      </c>
      <c r="D91">
        <v>5</v>
      </c>
      <c r="E91">
        <v>0</v>
      </c>
      <c r="F91">
        <v>5</v>
      </c>
      <c r="G91" s="2"/>
      <c r="H91" s="2">
        <f t="shared" si="77"/>
        <v>109</v>
      </c>
      <c r="J91" s="9">
        <v>1984</v>
      </c>
      <c r="K91" s="2">
        <f aca="true" t="shared" si="80" ref="K91:K106">B91</f>
        <v>58</v>
      </c>
      <c r="L91" s="2">
        <f aca="true" t="shared" si="81" ref="L91:L106">C91</f>
        <v>41</v>
      </c>
      <c r="M91" s="2">
        <f aca="true" t="shared" si="82" ref="M91:M107">N91-K91-L91</f>
        <v>10</v>
      </c>
      <c r="N91" s="2">
        <f aca="true" t="shared" si="83" ref="N91:N106">H91</f>
        <v>109</v>
      </c>
      <c r="Z91" s="9">
        <v>1984</v>
      </c>
      <c r="AA91" s="2">
        <f aca="true" t="shared" si="84" ref="AA91:AG106">AA70</f>
        <v>3960066</v>
      </c>
      <c r="AB91" s="2">
        <f t="shared" si="84"/>
        <v>68974</v>
      </c>
      <c r="AC91" s="1">
        <f t="shared" si="84"/>
        <v>39433</v>
      </c>
      <c r="AD91" s="1">
        <f t="shared" si="84"/>
        <v>49504</v>
      </c>
      <c r="AE91" s="1">
        <f t="shared" si="84"/>
        <v>39726</v>
      </c>
      <c r="AF91" s="1"/>
      <c r="AG91" s="2">
        <f t="shared" si="84"/>
        <v>4157703</v>
      </c>
      <c r="AJ91" s="9">
        <v>1984</v>
      </c>
      <c r="AK91" s="1">
        <f t="shared" si="79"/>
        <v>1.4646220542788932</v>
      </c>
      <c r="AL91" s="1">
        <f t="shared" si="79"/>
        <v>59.442688549308436</v>
      </c>
      <c r="AM91" s="1">
        <f t="shared" si="79"/>
        <v>12.67973524712804</v>
      </c>
      <c r="AN91" s="1">
        <f t="shared" si="79"/>
        <v>0</v>
      </c>
      <c r="AO91" s="1">
        <f t="shared" si="79"/>
        <v>12.586215576700397</v>
      </c>
      <c r="AP91" s="1"/>
      <c r="AQ91" s="1">
        <f>(H91/AG91)*100000</f>
        <v>2.6216398814441533</v>
      </c>
      <c r="AR91" s="1">
        <f>(SUM(D91:F91)/SUM(AC91:AE91))*100000</f>
        <v>7.772242214156362</v>
      </c>
    </row>
    <row r="92" spans="1:44" ht="12.75">
      <c r="A92" s="9">
        <v>1985</v>
      </c>
      <c r="B92">
        <v>69</v>
      </c>
      <c r="C92">
        <v>43</v>
      </c>
      <c r="D92">
        <v>7</v>
      </c>
      <c r="E92">
        <v>0</v>
      </c>
      <c r="F92">
        <v>3</v>
      </c>
      <c r="G92" s="2"/>
      <c r="H92" s="2">
        <f t="shared" si="77"/>
        <v>122</v>
      </c>
      <c r="J92" s="9">
        <v>1985</v>
      </c>
      <c r="K92" s="2">
        <f t="shared" si="80"/>
        <v>69</v>
      </c>
      <c r="L92" s="2">
        <f t="shared" si="81"/>
        <v>43</v>
      </c>
      <c r="M92" s="2">
        <f t="shared" si="82"/>
        <v>10</v>
      </c>
      <c r="N92" s="2">
        <f t="shared" si="83"/>
        <v>122</v>
      </c>
      <c r="Z92" s="9">
        <v>1985</v>
      </c>
      <c r="AA92" s="2">
        <f t="shared" si="84"/>
        <v>3974882</v>
      </c>
      <c r="AB92" s="2">
        <f t="shared" si="84"/>
        <v>73186</v>
      </c>
      <c r="AC92" s="1">
        <f t="shared" si="84"/>
        <v>40780</v>
      </c>
      <c r="AD92" s="1">
        <f t="shared" si="84"/>
        <v>53709</v>
      </c>
      <c r="AE92" s="1">
        <f t="shared" si="84"/>
        <v>41739</v>
      </c>
      <c r="AF92" s="1"/>
      <c r="AG92" s="2">
        <f t="shared" si="84"/>
        <v>4184296</v>
      </c>
      <c r="AJ92" s="9">
        <v>1985</v>
      </c>
      <c r="AK92" s="1">
        <f t="shared" si="79"/>
        <v>1.7359005877407176</v>
      </c>
      <c r="AL92" s="1">
        <f t="shared" si="79"/>
        <v>58.75440658049354</v>
      </c>
      <c r="AM92" s="1">
        <f t="shared" si="79"/>
        <v>17.165277096615988</v>
      </c>
      <c r="AN92" s="1">
        <f t="shared" si="79"/>
        <v>0</v>
      </c>
      <c r="AO92" s="1">
        <f t="shared" si="79"/>
        <v>7.18752246100769</v>
      </c>
      <c r="AP92" s="1"/>
      <c r="AQ92" s="1">
        <f>(H92/AG92)*100000</f>
        <v>2.91566371021553</v>
      </c>
      <c r="AR92" s="1">
        <f>(SUM(D92:F92)/SUM(AC92:AE92))*100000</f>
        <v>7.340634818099069</v>
      </c>
    </row>
    <row r="93" spans="1:44" ht="12.75">
      <c r="A93" s="9">
        <v>1986</v>
      </c>
      <c r="B93">
        <v>85</v>
      </c>
      <c r="C93">
        <v>15</v>
      </c>
      <c r="D93">
        <v>10</v>
      </c>
      <c r="E93">
        <v>1</v>
      </c>
      <c r="F93">
        <v>3</v>
      </c>
      <c r="G93" s="2"/>
      <c r="H93" s="2">
        <f t="shared" si="77"/>
        <v>114</v>
      </c>
      <c r="J93" s="9">
        <v>1986</v>
      </c>
      <c r="K93" s="2">
        <f aca="true" t="shared" si="85" ref="K93:K100">B93</f>
        <v>85</v>
      </c>
      <c r="L93" s="2">
        <f aca="true" t="shared" si="86" ref="L93:L100">C93</f>
        <v>15</v>
      </c>
      <c r="M93" s="2">
        <f aca="true" t="shared" si="87" ref="M93:M100">N93-K93-L93</f>
        <v>14</v>
      </c>
      <c r="N93" s="2">
        <f aca="true" t="shared" si="88" ref="N93:N100">H93</f>
        <v>114</v>
      </c>
      <c r="Z93" s="9">
        <v>1986</v>
      </c>
      <c r="AA93" s="2">
        <f t="shared" si="84"/>
        <v>3984300</v>
      </c>
      <c r="AB93" s="2">
        <f t="shared" si="84"/>
        <v>77103</v>
      </c>
      <c r="AC93" s="1">
        <f t="shared" si="84"/>
        <v>42105</v>
      </c>
      <c r="AD93" s="1">
        <f t="shared" si="84"/>
        <v>57952</v>
      </c>
      <c r="AE93" s="1">
        <f t="shared" si="84"/>
        <v>43752</v>
      </c>
      <c r="AF93" s="1"/>
      <c r="AG93" s="2">
        <f t="shared" si="84"/>
        <v>4205212</v>
      </c>
      <c r="AJ93" s="9">
        <v>1986</v>
      </c>
      <c r="AK93" s="1">
        <f t="shared" si="79"/>
        <v>2.1333734909519864</v>
      </c>
      <c r="AL93" s="1">
        <f t="shared" si="79"/>
        <v>19.45449593401035</v>
      </c>
      <c r="AM93" s="1">
        <f t="shared" si="79"/>
        <v>23.75014843842774</v>
      </c>
      <c r="AN93" s="1">
        <f t="shared" si="79"/>
        <v>1.7255659856432912</v>
      </c>
      <c r="AO93" s="1">
        <f t="shared" si="79"/>
        <v>6.856829402084476</v>
      </c>
      <c r="AP93" s="1"/>
      <c r="AQ93" s="1">
        <f>(H93/AG93)*100000</f>
        <v>2.7109215896844203</v>
      </c>
      <c r="AR93" s="1">
        <f>(SUM(D93:F93)/SUM(AC93:AE93))*100000</f>
        <v>9.735134796848596</v>
      </c>
    </row>
    <row r="94" spans="1:44" ht="12.75">
      <c r="A94" s="9">
        <v>1987</v>
      </c>
      <c r="B94">
        <v>41</v>
      </c>
      <c r="C94">
        <v>18</v>
      </c>
      <c r="D94">
        <v>7</v>
      </c>
      <c r="E94">
        <v>0</v>
      </c>
      <c r="F94">
        <v>1</v>
      </c>
      <c r="G94" s="2"/>
      <c r="H94" s="2">
        <f t="shared" si="77"/>
        <v>67</v>
      </c>
      <c r="J94" s="9">
        <v>1987</v>
      </c>
      <c r="K94" s="2">
        <f t="shared" si="85"/>
        <v>41</v>
      </c>
      <c r="L94" s="2">
        <f t="shared" si="86"/>
        <v>18</v>
      </c>
      <c r="M94" s="2">
        <f t="shared" si="87"/>
        <v>8</v>
      </c>
      <c r="N94" s="2">
        <f t="shared" si="88"/>
        <v>67</v>
      </c>
      <c r="Z94" s="9">
        <v>1987</v>
      </c>
      <c r="AA94" s="2">
        <f t="shared" si="84"/>
        <v>4002329</v>
      </c>
      <c r="AB94" s="2">
        <f t="shared" si="84"/>
        <v>81008</v>
      </c>
      <c r="AC94" s="1">
        <f t="shared" si="84"/>
        <v>43547</v>
      </c>
      <c r="AD94" s="1">
        <f t="shared" si="84"/>
        <v>62214</v>
      </c>
      <c r="AE94" s="1">
        <f t="shared" si="84"/>
        <v>46042</v>
      </c>
      <c r="AF94" s="1"/>
      <c r="AG94" s="2">
        <f t="shared" si="84"/>
        <v>4235140</v>
      </c>
      <c r="AJ94" s="9">
        <v>1987</v>
      </c>
      <c r="AK94" s="1">
        <f t="shared" si="79"/>
        <v>1.0244035410382304</v>
      </c>
      <c r="AL94" s="1">
        <f t="shared" si="79"/>
        <v>22.220027651589966</v>
      </c>
      <c r="AM94" s="1">
        <f t="shared" si="79"/>
        <v>16.074586079408455</v>
      </c>
      <c r="AN94" s="1">
        <f t="shared" si="79"/>
        <v>0</v>
      </c>
      <c r="AO94" s="1">
        <f t="shared" si="79"/>
        <v>2.1719299769775424</v>
      </c>
      <c r="AP94" s="1"/>
      <c r="AQ94" s="1">
        <f>(H94/AG94)*100000</f>
        <v>1.5820020117398719</v>
      </c>
      <c r="AR94" s="1">
        <f>(SUM(D94:F94)/SUM(AC94:AE94))*100000</f>
        <v>5.269988076651977</v>
      </c>
    </row>
    <row r="95" spans="1:44" ht="12.75">
      <c r="A95" s="9">
        <v>1988</v>
      </c>
      <c r="B95">
        <v>33</v>
      </c>
      <c r="C95">
        <v>13</v>
      </c>
      <c r="D95">
        <v>2</v>
      </c>
      <c r="E95">
        <v>0</v>
      </c>
      <c r="F95">
        <v>1</v>
      </c>
      <c r="G95" s="2"/>
      <c r="H95" s="2">
        <f t="shared" si="77"/>
        <v>49</v>
      </c>
      <c r="J95" s="9">
        <v>1988</v>
      </c>
      <c r="K95" s="2">
        <f t="shared" si="85"/>
        <v>33</v>
      </c>
      <c r="L95" s="2">
        <f t="shared" si="86"/>
        <v>13</v>
      </c>
      <c r="M95" s="2">
        <f t="shared" si="87"/>
        <v>3</v>
      </c>
      <c r="N95" s="2">
        <f t="shared" si="88"/>
        <v>49</v>
      </c>
      <c r="Z95" s="9">
        <v>1988</v>
      </c>
      <c r="AA95" s="2">
        <f t="shared" si="84"/>
        <v>4049209</v>
      </c>
      <c r="AB95" s="2">
        <f t="shared" si="84"/>
        <v>85612</v>
      </c>
      <c r="AC95" s="1">
        <f t="shared" si="84"/>
        <v>45307</v>
      </c>
      <c r="AD95" s="1">
        <f t="shared" si="84"/>
        <v>67139</v>
      </c>
      <c r="AE95" s="1">
        <f t="shared" si="84"/>
        <v>48900</v>
      </c>
      <c r="AF95" s="1"/>
      <c r="AG95" s="2">
        <f t="shared" si="84"/>
        <v>4296167</v>
      </c>
      <c r="AJ95" s="9">
        <v>1988</v>
      </c>
      <c r="AK95" s="1">
        <f aca="true" t="shared" si="89" ref="AK95:AK106">(B95/AA95)*100000</f>
        <v>0.8149739862773199</v>
      </c>
      <c r="AL95" s="1">
        <f aca="true" t="shared" si="90" ref="AL95:AL105">(C95/AB95)*100000</f>
        <v>15.184787179367378</v>
      </c>
      <c r="AM95" s="1">
        <f aca="true" t="shared" si="91" ref="AM95:AM105">(D95/AC95)*100000</f>
        <v>4.414328911647207</v>
      </c>
      <c r="AN95" s="1">
        <f aca="true" t="shared" si="92" ref="AN95:AN105">(E95/AD95)*100000</f>
        <v>0</v>
      </c>
      <c r="AO95" s="1">
        <f aca="true" t="shared" si="93" ref="AO95:AO105">(F95/AE95)*100000</f>
        <v>2.044989775051125</v>
      </c>
      <c r="AP95" s="1"/>
      <c r="AQ95" s="1">
        <f aca="true" t="shared" si="94" ref="AQ95:AQ106">(H95/AG95)*100000</f>
        <v>1.1405515660820447</v>
      </c>
      <c r="AR95" s="1">
        <f aca="true" t="shared" si="95" ref="AR95:AR106">(SUM(D95:F95)/SUM(AC95:AE95))*100000</f>
        <v>1.8593581495667695</v>
      </c>
    </row>
    <row r="96" spans="1:44" ht="12.75">
      <c r="A96" s="9">
        <v>1989</v>
      </c>
      <c r="B96">
        <v>27</v>
      </c>
      <c r="C96">
        <v>15</v>
      </c>
      <c r="D96">
        <v>1</v>
      </c>
      <c r="E96">
        <v>0</v>
      </c>
      <c r="F96">
        <v>1</v>
      </c>
      <c r="G96" s="2"/>
      <c r="H96" s="2">
        <f t="shared" si="77"/>
        <v>44</v>
      </c>
      <c r="J96" s="9">
        <v>1989</v>
      </c>
      <c r="K96" s="2">
        <f t="shared" si="85"/>
        <v>27</v>
      </c>
      <c r="L96" s="2">
        <f t="shared" si="86"/>
        <v>15</v>
      </c>
      <c r="M96" s="2">
        <f t="shared" si="87"/>
        <v>2</v>
      </c>
      <c r="N96" s="2">
        <f t="shared" si="88"/>
        <v>44</v>
      </c>
      <c r="Z96" s="9">
        <v>1989</v>
      </c>
      <c r="AA96" s="2">
        <f t="shared" si="84"/>
        <v>4077162</v>
      </c>
      <c r="AB96" s="2">
        <f t="shared" si="84"/>
        <v>89993</v>
      </c>
      <c r="AC96" s="1">
        <f t="shared" si="84"/>
        <v>46988</v>
      </c>
      <c r="AD96" s="1">
        <f t="shared" si="84"/>
        <v>72285</v>
      </c>
      <c r="AE96" s="1">
        <f t="shared" si="84"/>
        <v>51621</v>
      </c>
      <c r="AF96" s="1"/>
      <c r="AG96" s="2">
        <f t="shared" si="84"/>
        <v>4338049</v>
      </c>
      <c r="AJ96" s="9">
        <v>1989</v>
      </c>
      <c r="AK96" s="1">
        <f aca="true" t="shared" si="96" ref="AK96:AO97">(B96/AA96)*100000</f>
        <v>0.6622253420393892</v>
      </c>
      <c r="AL96" s="1">
        <f t="shared" si="96"/>
        <v>16.66796306379385</v>
      </c>
      <c r="AM96" s="1">
        <f t="shared" si="96"/>
        <v>2.1282029454328764</v>
      </c>
      <c r="AN96" s="1">
        <f t="shared" si="96"/>
        <v>0</v>
      </c>
      <c r="AO96" s="1">
        <f t="shared" si="96"/>
        <v>1.9371961023614421</v>
      </c>
      <c r="AP96" s="1"/>
      <c r="AQ96" s="1">
        <f>(H96/AG96)*100000</f>
        <v>1.0142808437617925</v>
      </c>
      <c r="AR96" s="1">
        <f>(SUM(D96:F96)/SUM(AC96:AE96))*100000</f>
        <v>1.1703161023792528</v>
      </c>
    </row>
    <row r="97" spans="1:44" ht="12.75">
      <c r="A97" s="9">
        <v>1990</v>
      </c>
      <c r="B97">
        <v>28</v>
      </c>
      <c r="C97">
        <v>19</v>
      </c>
      <c r="D97">
        <v>7</v>
      </c>
      <c r="E97">
        <v>0</v>
      </c>
      <c r="F97">
        <v>2</v>
      </c>
      <c r="G97" s="2"/>
      <c r="H97" s="2">
        <f t="shared" si="77"/>
        <v>56</v>
      </c>
      <c r="J97" s="9">
        <v>1990</v>
      </c>
      <c r="K97" s="2">
        <f t="shared" si="85"/>
        <v>28</v>
      </c>
      <c r="L97" s="2">
        <f t="shared" si="86"/>
        <v>19</v>
      </c>
      <c r="M97" s="2">
        <f t="shared" si="87"/>
        <v>9</v>
      </c>
      <c r="N97" s="2">
        <f t="shared" si="88"/>
        <v>56</v>
      </c>
      <c r="Z97" s="9">
        <v>1990</v>
      </c>
      <c r="AA97" s="2">
        <f t="shared" si="84"/>
        <v>4113443</v>
      </c>
      <c r="AB97" s="2">
        <f t="shared" si="84"/>
        <v>93778</v>
      </c>
      <c r="AC97" s="1">
        <f t="shared" si="84"/>
        <v>48434</v>
      </c>
      <c r="AD97" s="1">
        <f t="shared" si="84"/>
        <v>77328</v>
      </c>
      <c r="AE97" s="1">
        <f t="shared" si="84"/>
        <v>54300</v>
      </c>
      <c r="AF97" s="1"/>
      <c r="AG97" s="2">
        <f t="shared" si="84"/>
        <v>4387283</v>
      </c>
      <c r="AJ97" s="9">
        <v>1990</v>
      </c>
      <c r="AK97" s="1">
        <f t="shared" si="96"/>
        <v>0.6806949798502131</v>
      </c>
      <c r="AL97" s="1">
        <f t="shared" si="96"/>
        <v>20.26061549617181</v>
      </c>
      <c r="AM97" s="1">
        <f t="shared" si="96"/>
        <v>14.452657224263946</v>
      </c>
      <c r="AN97" s="1">
        <f t="shared" si="96"/>
        <v>0</v>
      </c>
      <c r="AO97" s="1">
        <f t="shared" si="96"/>
        <v>3.6832412523020257</v>
      </c>
      <c r="AP97" s="1"/>
      <c r="AQ97" s="1">
        <f>(H97/AG97)*100000</f>
        <v>1.2764164062359322</v>
      </c>
      <c r="AR97" s="1">
        <f>(SUM(D97:F97)/SUM(AC97:AE97))*100000</f>
        <v>4.998278370783397</v>
      </c>
    </row>
    <row r="98" spans="1:44" ht="12.75">
      <c r="A98" s="9">
        <v>1991</v>
      </c>
      <c r="B98">
        <v>23</v>
      </c>
      <c r="C98">
        <v>13</v>
      </c>
      <c r="D98">
        <v>5</v>
      </c>
      <c r="E98">
        <v>0</v>
      </c>
      <c r="F98">
        <v>1</v>
      </c>
      <c r="G98" s="2"/>
      <c r="H98" s="2">
        <f t="shared" si="77"/>
        <v>42</v>
      </c>
      <c r="J98" s="9">
        <v>1991</v>
      </c>
      <c r="K98" s="2">
        <f t="shared" si="85"/>
        <v>23</v>
      </c>
      <c r="L98" s="2">
        <f t="shared" si="86"/>
        <v>13</v>
      </c>
      <c r="M98" s="2">
        <f t="shared" si="87"/>
        <v>6</v>
      </c>
      <c r="N98" s="2">
        <f t="shared" si="88"/>
        <v>42</v>
      </c>
      <c r="Z98" s="9">
        <v>1991</v>
      </c>
      <c r="AA98" s="2">
        <f t="shared" si="84"/>
        <v>4142776</v>
      </c>
      <c r="AB98" s="2">
        <f t="shared" si="84"/>
        <v>97016</v>
      </c>
      <c r="AC98" s="1">
        <f t="shared" si="84"/>
        <v>49346</v>
      </c>
      <c r="AD98" s="1">
        <f t="shared" si="84"/>
        <v>81523</v>
      </c>
      <c r="AE98" s="1">
        <f t="shared" si="84"/>
        <v>56768</v>
      </c>
      <c r="AF98" s="1"/>
      <c r="AG98" s="2">
        <f t="shared" si="84"/>
        <v>4427429</v>
      </c>
      <c r="AJ98" s="9">
        <v>1991</v>
      </c>
      <c r="AK98" s="1">
        <f t="shared" si="89"/>
        <v>0.5551832877278423</v>
      </c>
      <c r="AL98" s="1">
        <f t="shared" si="90"/>
        <v>13.399851570874906</v>
      </c>
      <c r="AM98" s="1">
        <f t="shared" si="91"/>
        <v>10.132533538686012</v>
      </c>
      <c r="AN98" s="1">
        <f t="shared" si="92"/>
        <v>0</v>
      </c>
      <c r="AO98" s="1">
        <f t="shared" si="93"/>
        <v>1.7615558060879368</v>
      </c>
      <c r="AP98" s="1"/>
      <c r="AQ98" s="1">
        <f t="shared" si="94"/>
        <v>0.948631813180968</v>
      </c>
      <c r="AR98" s="1">
        <f t="shared" si="95"/>
        <v>3.1976635738153987</v>
      </c>
    </row>
    <row r="99" spans="1:44" ht="12.75">
      <c r="A99" s="9">
        <v>1992</v>
      </c>
      <c r="B99">
        <v>38</v>
      </c>
      <c r="C99">
        <v>17</v>
      </c>
      <c r="D99">
        <v>5</v>
      </c>
      <c r="E99">
        <v>0</v>
      </c>
      <c r="F99">
        <v>4</v>
      </c>
      <c r="G99" s="2"/>
      <c r="H99" s="2">
        <f t="shared" si="77"/>
        <v>64</v>
      </c>
      <c r="J99" s="9">
        <v>1992</v>
      </c>
      <c r="K99" s="2">
        <f t="shared" si="85"/>
        <v>38</v>
      </c>
      <c r="L99" s="2">
        <f t="shared" si="86"/>
        <v>17</v>
      </c>
      <c r="M99" s="2">
        <f t="shared" si="87"/>
        <v>9</v>
      </c>
      <c r="N99" s="2">
        <f t="shared" si="88"/>
        <v>64</v>
      </c>
      <c r="Z99" s="9">
        <v>1992</v>
      </c>
      <c r="AA99" s="2">
        <f t="shared" si="84"/>
        <v>4170461</v>
      </c>
      <c r="AB99" s="2">
        <f t="shared" si="84"/>
        <v>102591</v>
      </c>
      <c r="AC99" s="1">
        <f t="shared" si="84"/>
        <v>50716</v>
      </c>
      <c r="AD99" s="1">
        <f t="shared" si="84"/>
        <v>87713</v>
      </c>
      <c r="AE99" s="1">
        <f t="shared" si="84"/>
        <v>60022</v>
      </c>
      <c r="AF99" s="1"/>
      <c r="AG99" s="2">
        <f t="shared" si="84"/>
        <v>4471503</v>
      </c>
      <c r="AJ99" s="9">
        <v>1992</v>
      </c>
      <c r="AK99" s="1">
        <f t="shared" si="89"/>
        <v>0.91117025192179</v>
      </c>
      <c r="AL99" s="1">
        <f t="shared" si="90"/>
        <v>16.57065434589779</v>
      </c>
      <c r="AM99" s="1">
        <f t="shared" si="91"/>
        <v>9.858821673633567</v>
      </c>
      <c r="AN99" s="1">
        <f t="shared" si="92"/>
        <v>0</v>
      </c>
      <c r="AO99" s="1">
        <f t="shared" si="93"/>
        <v>6.664223118189997</v>
      </c>
      <c r="AP99" s="1"/>
      <c r="AQ99" s="1">
        <f t="shared" si="94"/>
        <v>1.4312860798706832</v>
      </c>
      <c r="AR99" s="1">
        <f t="shared" si="95"/>
        <v>4.5351245395588835</v>
      </c>
    </row>
    <row r="100" spans="1:44" ht="12.75">
      <c r="A100" s="9">
        <v>1993</v>
      </c>
      <c r="B100">
        <v>34</v>
      </c>
      <c r="C100">
        <v>8</v>
      </c>
      <c r="D100">
        <v>2</v>
      </c>
      <c r="E100">
        <v>0</v>
      </c>
      <c r="F100">
        <v>2</v>
      </c>
      <c r="G100" s="2"/>
      <c r="H100" s="2">
        <f t="shared" si="77"/>
        <v>46</v>
      </c>
      <c r="J100" s="9">
        <v>1993</v>
      </c>
      <c r="K100" s="2">
        <f t="shared" si="85"/>
        <v>34</v>
      </c>
      <c r="L100" s="2">
        <f t="shared" si="86"/>
        <v>8</v>
      </c>
      <c r="M100" s="2">
        <f t="shared" si="87"/>
        <v>4</v>
      </c>
      <c r="N100" s="2">
        <f t="shared" si="88"/>
        <v>46</v>
      </c>
      <c r="Z100" s="9">
        <v>1993</v>
      </c>
      <c r="AA100" s="2">
        <f t="shared" si="84"/>
        <v>4205303</v>
      </c>
      <c r="AB100" s="2">
        <f t="shared" si="84"/>
        <v>107986</v>
      </c>
      <c r="AC100" s="1">
        <f t="shared" si="84"/>
        <v>51494</v>
      </c>
      <c r="AD100" s="1">
        <f t="shared" si="84"/>
        <v>92779</v>
      </c>
      <c r="AE100" s="1">
        <f t="shared" si="84"/>
        <v>64147</v>
      </c>
      <c r="AF100" s="1"/>
      <c r="AG100" s="2">
        <f t="shared" si="84"/>
        <v>4521709</v>
      </c>
      <c r="AJ100" s="9">
        <v>1993</v>
      </c>
      <c r="AK100" s="1">
        <f t="shared" si="89"/>
        <v>0.8085029782633975</v>
      </c>
      <c r="AL100" s="1">
        <f t="shared" si="90"/>
        <v>7.408367751375178</v>
      </c>
      <c r="AM100" s="1">
        <f t="shared" si="91"/>
        <v>3.8839476443857537</v>
      </c>
      <c r="AN100" s="1">
        <f t="shared" si="92"/>
        <v>0</v>
      </c>
      <c r="AO100" s="1">
        <f t="shared" si="93"/>
        <v>3.1178387142033146</v>
      </c>
      <c r="AP100" s="1"/>
      <c r="AQ100" s="1">
        <f t="shared" si="94"/>
        <v>1.0173144711435433</v>
      </c>
      <c r="AR100" s="1">
        <f t="shared" si="95"/>
        <v>1.9192016121293543</v>
      </c>
    </row>
    <row r="101" spans="1:44" ht="12.75">
      <c r="A101" s="9">
        <v>1994</v>
      </c>
      <c r="B101">
        <v>17</v>
      </c>
      <c r="C101">
        <v>5</v>
      </c>
      <c r="D101">
        <v>2</v>
      </c>
      <c r="E101">
        <v>0</v>
      </c>
      <c r="F101">
        <v>5</v>
      </c>
      <c r="G101" s="2"/>
      <c r="H101" s="2">
        <f t="shared" si="77"/>
        <v>29</v>
      </c>
      <c r="J101" s="9">
        <v>1994</v>
      </c>
      <c r="K101" s="2">
        <f t="shared" si="80"/>
        <v>17</v>
      </c>
      <c r="L101" s="2">
        <f t="shared" si="81"/>
        <v>5</v>
      </c>
      <c r="M101" s="2">
        <f t="shared" si="82"/>
        <v>7</v>
      </c>
      <c r="N101" s="2">
        <f t="shared" si="83"/>
        <v>29</v>
      </c>
      <c r="Z101" s="9">
        <v>1994</v>
      </c>
      <c r="AA101" s="2">
        <f t="shared" si="84"/>
        <v>4234718</v>
      </c>
      <c r="AB101" s="2">
        <f t="shared" si="84"/>
        <v>113801</v>
      </c>
      <c r="AC101" s="1">
        <f t="shared" si="84"/>
        <v>52382</v>
      </c>
      <c r="AD101" s="1">
        <f t="shared" si="84"/>
        <v>98201</v>
      </c>
      <c r="AE101" s="1">
        <f t="shared" si="84"/>
        <v>66926</v>
      </c>
      <c r="AF101" s="1"/>
      <c r="AG101" s="2">
        <f t="shared" si="84"/>
        <v>4566028</v>
      </c>
      <c r="AJ101" s="9">
        <v>1994</v>
      </c>
      <c r="AK101" s="1">
        <f t="shared" si="89"/>
        <v>0.4014434963556015</v>
      </c>
      <c r="AL101" s="1">
        <f t="shared" si="90"/>
        <v>4.39363450233302</v>
      </c>
      <c r="AM101" s="1">
        <f t="shared" si="91"/>
        <v>3.818105456072697</v>
      </c>
      <c r="AN101" s="1">
        <f t="shared" si="92"/>
        <v>0</v>
      </c>
      <c r="AO101" s="1">
        <f t="shared" si="93"/>
        <v>7.470938050981681</v>
      </c>
      <c r="AP101" s="1"/>
      <c r="AQ101" s="1">
        <f t="shared" si="94"/>
        <v>0.6351253211763046</v>
      </c>
      <c r="AR101" s="1">
        <f t="shared" si="95"/>
        <v>3.21825763531624</v>
      </c>
    </row>
    <row r="102" spans="1:44" ht="12.75">
      <c r="A102" s="9">
        <v>1995</v>
      </c>
      <c r="B102">
        <v>13</v>
      </c>
      <c r="C102">
        <v>8</v>
      </c>
      <c r="D102">
        <v>0</v>
      </c>
      <c r="E102">
        <v>0</v>
      </c>
      <c r="F102">
        <v>2</v>
      </c>
      <c r="G102" s="2"/>
      <c r="H102" s="2">
        <f t="shared" si="77"/>
        <v>23</v>
      </c>
      <c r="J102" s="9">
        <v>1995</v>
      </c>
      <c r="K102" s="2">
        <f t="shared" si="80"/>
        <v>13</v>
      </c>
      <c r="L102" s="2">
        <f t="shared" si="81"/>
        <v>8</v>
      </c>
      <c r="M102" s="2">
        <f t="shared" si="82"/>
        <v>2</v>
      </c>
      <c r="N102" s="2">
        <f t="shared" si="83"/>
        <v>23</v>
      </c>
      <c r="Z102" s="9">
        <v>1995</v>
      </c>
      <c r="AA102" s="2">
        <f t="shared" si="84"/>
        <v>4258422</v>
      </c>
      <c r="AB102" s="2">
        <f t="shared" si="84"/>
        <v>119009</v>
      </c>
      <c r="AC102" s="1">
        <f t="shared" si="84"/>
        <v>53175</v>
      </c>
      <c r="AD102" s="1">
        <f t="shared" si="84"/>
        <v>103968</v>
      </c>
      <c r="AE102" s="1">
        <f t="shared" si="84"/>
        <v>70871</v>
      </c>
      <c r="AF102" s="1"/>
      <c r="AG102" s="2">
        <f t="shared" si="84"/>
        <v>4605445</v>
      </c>
      <c r="AJ102" s="9">
        <v>1995</v>
      </c>
      <c r="AK102" s="1">
        <f t="shared" si="89"/>
        <v>0.3052774008776021</v>
      </c>
      <c r="AL102" s="1">
        <f t="shared" si="90"/>
        <v>6.722180675411104</v>
      </c>
      <c r="AM102" s="1">
        <f t="shared" si="91"/>
        <v>0</v>
      </c>
      <c r="AN102" s="1">
        <f t="shared" si="92"/>
        <v>0</v>
      </c>
      <c r="AO102" s="1">
        <f t="shared" si="93"/>
        <v>2.8220287564730286</v>
      </c>
      <c r="AP102" s="1"/>
      <c r="AQ102" s="1">
        <f t="shared" si="94"/>
        <v>0.499408851913333</v>
      </c>
      <c r="AR102" s="1">
        <f t="shared" si="95"/>
        <v>0.8771391230363048</v>
      </c>
    </row>
    <row r="103" spans="1:44" ht="12.75">
      <c r="A103" s="9">
        <v>1996</v>
      </c>
      <c r="B103">
        <v>32</v>
      </c>
      <c r="C103">
        <v>12</v>
      </c>
      <c r="D103">
        <v>5</v>
      </c>
      <c r="E103">
        <v>0</v>
      </c>
      <c r="F103">
        <v>2</v>
      </c>
      <c r="G103" s="2"/>
      <c r="H103" s="2">
        <f t="shared" si="77"/>
        <v>51</v>
      </c>
      <c r="J103" s="9">
        <v>1996</v>
      </c>
      <c r="K103" s="2">
        <f t="shared" si="80"/>
        <v>32</v>
      </c>
      <c r="L103" s="2">
        <f t="shared" si="81"/>
        <v>12</v>
      </c>
      <c r="M103" s="2">
        <f t="shared" si="82"/>
        <v>7</v>
      </c>
      <c r="N103" s="2">
        <f t="shared" si="83"/>
        <v>51</v>
      </c>
      <c r="Z103" s="9">
        <v>1996</v>
      </c>
      <c r="AA103" s="2">
        <f t="shared" si="84"/>
        <v>4286348</v>
      </c>
      <c r="AB103" s="2">
        <f t="shared" si="84"/>
        <v>123864</v>
      </c>
      <c r="AC103" s="1">
        <f t="shared" si="84"/>
        <v>53505</v>
      </c>
      <c r="AD103" s="1">
        <f t="shared" si="84"/>
        <v>108443</v>
      </c>
      <c r="AE103" s="1">
        <f t="shared" si="84"/>
        <v>75563</v>
      </c>
      <c r="AF103" s="1"/>
      <c r="AG103" s="2">
        <f t="shared" si="84"/>
        <v>4647723</v>
      </c>
      <c r="AJ103" s="9">
        <v>1996</v>
      </c>
      <c r="AK103" s="1">
        <f t="shared" si="89"/>
        <v>0.7465562758786735</v>
      </c>
      <c r="AL103" s="1">
        <f t="shared" si="90"/>
        <v>9.688044952528578</v>
      </c>
      <c r="AM103" s="1">
        <f t="shared" si="91"/>
        <v>9.34492103541725</v>
      </c>
      <c r="AN103" s="1">
        <f t="shared" si="92"/>
        <v>0</v>
      </c>
      <c r="AO103" s="1">
        <f t="shared" si="93"/>
        <v>2.6467980360758574</v>
      </c>
      <c r="AP103" s="1"/>
      <c r="AQ103" s="1">
        <f t="shared" si="94"/>
        <v>1.0973115222228176</v>
      </c>
      <c r="AR103" s="1">
        <f t="shared" si="95"/>
        <v>2.947231917679602</v>
      </c>
    </row>
    <row r="104" spans="1:44" ht="12.75">
      <c r="A104" s="9">
        <v>1997</v>
      </c>
      <c r="B104">
        <v>15</v>
      </c>
      <c r="C104">
        <v>3</v>
      </c>
      <c r="D104">
        <v>3</v>
      </c>
      <c r="E104">
        <v>0</v>
      </c>
      <c r="F104">
        <v>3</v>
      </c>
      <c r="G104" s="2"/>
      <c r="H104" s="2">
        <f t="shared" si="77"/>
        <v>24</v>
      </c>
      <c r="J104" s="9">
        <v>1997</v>
      </c>
      <c r="K104" s="2">
        <f t="shared" si="80"/>
        <v>15</v>
      </c>
      <c r="L104" s="2">
        <f t="shared" si="81"/>
        <v>3</v>
      </c>
      <c r="M104" s="2">
        <f t="shared" si="82"/>
        <v>6</v>
      </c>
      <c r="N104" s="2">
        <f t="shared" si="83"/>
        <v>24</v>
      </c>
      <c r="Z104" s="9">
        <v>1997</v>
      </c>
      <c r="AA104" s="2">
        <f t="shared" si="84"/>
        <v>4307944</v>
      </c>
      <c r="AB104" s="2">
        <f t="shared" si="84"/>
        <v>129395</v>
      </c>
      <c r="AC104" s="1">
        <f t="shared" si="84"/>
        <v>54161</v>
      </c>
      <c r="AD104" s="1">
        <f t="shared" si="84"/>
        <v>114948</v>
      </c>
      <c r="AE104" s="1">
        <f t="shared" si="84"/>
        <v>81278</v>
      </c>
      <c r="AF104" s="1"/>
      <c r="AG104" s="2">
        <f t="shared" si="84"/>
        <v>4687726</v>
      </c>
      <c r="AJ104" s="9">
        <v>1997</v>
      </c>
      <c r="AK104" s="1">
        <f t="shared" si="89"/>
        <v>0.348193941239719</v>
      </c>
      <c r="AL104" s="1">
        <f t="shared" si="90"/>
        <v>2.318482167007999</v>
      </c>
      <c r="AM104" s="1">
        <f t="shared" si="91"/>
        <v>5.539041007366925</v>
      </c>
      <c r="AN104" s="1">
        <f t="shared" si="92"/>
        <v>0</v>
      </c>
      <c r="AO104" s="1">
        <f t="shared" si="93"/>
        <v>3.691035704618716</v>
      </c>
      <c r="AP104" s="1"/>
      <c r="AQ104" s="1">
        <f t="shared" si="94"/>
        <v>0.511975315963433</v>
      </c>
      <c r="AR104" s="1">
        <f t="shared" si="95"/>
        <v>2.3962905422406116</v>
      </c>
    </row>
    <row r="105" spans="1:44" ht="12.75">
      <c r="A105" s="9">
        <v>1998</v>
      </c>
      <c r="B105">
        <v>9</v>
      </c>
      <c r="C105">
        <v>5</v>
      </c>
      <c r="D105">
        <v>1</v>
      </c>
      <c r="E105">
        <v>0</v>
      </c>
      <c r="F105">
        <v>1</v>
      </c>
      <c r="G105" s="2"/>
      <c r="H105" s="2">
        <f t="shared" si="77"/>
        <v>16</v>
      </c>
      <c r="J105" s="9">
        <v>1998</v>
      </c>
      <c r="K105" s="2">
        <f t="shared" si="80"/>
        <v>9</v>
      </c>
      <c r="L105" s="2">
        <f t="shared" si="81"/>
        <v>5</v>
      </c>
      <c r="M105" s="2">
        <f t="shared" si="82"/>
        <v>2</v>
      </c>
      <c r="N105" s="2">
        <f t="shared" si="83"/>
        <v>16</v>
      </c>
      <c r="Z105" s="9">
        <v>1998</v>
      </c>
      <c r="AA105" s="2">
        <f t="shared" si="84"/>
        <v>4327225</v>
      </c>
      <c r="AB105" s="2">
        <f t="shared" si="84"/>
        <v>136023</v>
      </c>
      <c r="AC105" s="1">
        <f t="shared" si="84"/>
        <v>54712</v>
      </c>
      <c r="AD105" s="1">
        <f t="shared" si="84"/>
        <v>121170</v>
      </c>
      <c r="AE105" s="1">
        <f t="shared" si="84"/>
        <v>87281</v>
      </c>
      <c r="AF105" s="1"/>
      <c r="AG105" s="2">
        <f t="shared" si="84"/>
        <v>4726411</v>
      </c>
      <c r="AJ105" s="9">
        <v>1998</v>
      </c>
      <c r="AK105" s="1">
        <f t="shared" si="89"/>
        <v>0.20798548723489071</v>
      </c>
      <c r="AL105" s="1">
        <f t="shared" si="90"/>
        <v>3.6758489373120726</v>
      </c>
      <c r="AM105" s="1">
        <f t="shared" si="91"/>
        <v>1.8277525954086853</v>
      </c>
      <c r="AN105" s="1">
        <f t="shared" si="92"/>
        <v>0</v>
      </c>
      <c r="AO105" s="1">
        <f t="shared" si="93"/>
        <v>1.1457247281768084</v>
      </c>
      <c r="AP105" s="1"/>
      <c r="AQ105" s="1">
        <f t="shared" si="94"/>
        <v>0.3385232473434917</v>
      </c>
      <c r="AR105" s="1">
        <f t="shared" si="95"/>
        <v>0.7599852562860281</v>
      </c>
    </row>
    <row r="106" spans="1:44" ht="12.75">
      <c r="A106" s="9">
        <v>1999</v>
      </c>
      <c r="B106">
        <v>13</v>
      </c>
      <c r="C106">
        <v>6</v>
      </c>
      <c r="D106">
        <v>0</v>
      </c>
      <c r="E106">
        <v>0</v>
      </c>
      <c r="F106">
        <v>1</v>
      </c>
      <c r="G106" s="2"/>
      <c r="H106" s="2">
        <f t="shared" si="77"/>
        <v>20</v>
      </c>
      <c r="J106" s="9">
        <v>1999</v>
      </c>
      <c r="K106" s="2">
        <f t="shared" si="80"/>
        <v>13</v>
      </c>
      <c r="L106" s="2">
        <f t="shared" si="81"/>
        <v>6</v>
      </c>
      <c r="M106" s="2">
        <f t="shared" si="82"/>
        <v>1</v>
      </c>
      <c r="N106" s="2">
        <f t="shared" si="83"/>
        <v>20</v>
      </c>
      <c r="Z106" s="9">
        <v>1999</v>
      </c>
      <c r="AA106" s="2">
        <f t="shared" si="84"/>
        <v>4356987</v>
      </c>
      <c r="AB106" s="2">
        <f t="shared" si="84"/>
        <v>143079</v>
      </c>
      <c r="AC106" s="1">
        <f t="shared" si="84"/>
        <v>55475</v>
      </c>
      <c r="AD106" s="1">
        <f t="shared" si="84"/>
        <v>127378</v>
      </c>
      <c r="AE106" s="1">
        <f t="shared" si="84"/>
        <v>92589</v>
      </c>
      <c r="AF106" s="1"/>
      <c r="AG106" s="2">
        <f t="shared" si="84"/>
        <v>4775508</v>
      </c>
      <c r="AJ106" s="9">
        <v>1999</v>
      </c>
      <c r="AK106" s="1">
        <f t="shared" si="89"/>
        <v>0.2983713286268699</v>
      </c>
      <c r="AL106" s="1">
        <f>(C106/AB106)*100000</f>
        <v>4.193487513890927</v>
      </c>
      <c r="AM106" s="1">
        <f>(D106/AC106)*100000</f>
        <v>0</v>
      </c>
      <c r="AN106" s="1">
        <f>(E106/AD106)*100000</f>
        <v>0</v>
      </c>
      <c r="AO106" s="1">
        <f>(F106/AE106)*100000</f>
        <v>1.0800419056259383</v>
      </c>
      <c r="AP106" s="1"/>
      <c r="AQ106" s="1">
        <f t="shared" si="94"/>
        <v>0.41880361209739364</v>
      </c>
      <c r="AR106" s="1">
        <f t="shared" si="95"/>
        <v>0.3630528387101459</v>
      </c>
    </row>
    <row r="107" spans="1:14" s="4" customFormat="1" ht="12.75">
      <c r="A107" s="13" t="s">
        <v>13</v>
      </c>
      <c r="B107" s="21">
        <f aca="true" t="shared" si="97" ref="B107:G107">SUM(B90:B106)</f>
        <v>628</v>
      </c>
      <c r="C107" s="21">
        <f t="shared" si="97"/>
        <v>282</v>
      </c>
      <c r="D107" s="4">
        <f t="shared" si="97"/>
        <v>67</v>
      </c>
      <c r="E107" s="4">
        <f t="shared" si="97"/>
        <v>1</v>
      </c>
      <c r="F107" s="4">
        <f t="shared" si="97"/>
        <v>42</v>
      </c>
      <c r="G107" s="4">
        <f t="shared" si="97"/>
        <v>0</v>
      </c>
      <c r="H107" s="21">
        <f t="shared" si="77"/>
        <v>1020</v>
      </c>
      <c r="J107" s="13" t="s">
        <v>13</v>
      </c>
      <c r="K107" s="21">
        <f>B107</f>
        <v>628</v>
      </c>
      <c r="L107" s="21">
        <f>C107</f>
        <v>282</v>
      </c>
      <c r="M107" s="21">
        <f t="shared" si="82"/>
        <v>110</v>
      </c>
      <c r="N107" s="21">
        <f>H107</f>
        <v>1020</v>
      </c>
    </row>
    <row r="109" spans="26:33" ht="12.75">
      <c r="Z109" s="30" t="str">
        <f>CONCATENATE("Percent of Total Population, By Race: ",$A$1)</f>
        <v>Percent of Total Population, By Race: MINNESOTA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98" ref="AA111:AE120">(AA90/$AG90)*100</f>
        <v>95.48193927481833</v>
      </c>
      <c r="AB111" s="2">
        <f t="shared" si="98"/>
        <v>1.5789899419164084</v>
      </c>
      <c r="AC111" s="1">
        <f t="shared" si="98"/>
        <v>0.9229628788985487</v>
      </c>
      <c r="AD111" s="1">
        <f t="shared" si="98"/>
        <v>1.1031415363478208</v>
      </c>
      <c r="AE111" s="1">
        <f t="shared" si="98"/>
        <v>0.9129663680188919</v>
      </c>
      <c r="AF111" s="1">
        <f>100-AA111-AB111</f>
        <v>2.939070783265261</v>
      </c>
      <c r="AG111" s="26">
        <f>AB111/AA111</f>
        <v>0.016537053540269252</v>
      </c>
    </row>
    <row r="112" spans="26:33" ht="12.75">
      <c r="Z112" s="9">
        <v>1984</v>
      </c>
      <c r="AA112" s="2">
        <f t="shared" si="98"/>
        <v>95.24648586010112</v>
      </c>
      <c r="AB112" s="2">
        <f t="shared" si="98"/>
        <v>1.6589448548874224</v>
      </c>
      <c r="AC112" s="1">
        <f t="shared" si="98"/>
        <v>0.9484323435319936</v>
      </c>
      <c r="AD112" s="1">
        <f t="shared" si="98"/>
        <v>1.1906574375322143</v>
      </c>
      <c r="AE112" s="1">
        <f t="shared" si="98"/>
        <v>0.9554795039472517</v>
      </c>
      <c r="AF112" s="1">
        <f aca="true" t="shared" si="99" ref="AF112:AF127">100-AA112-AB112</f>
        <v>3.0945692850114606</v>
      </c>
      <c r="AG112" s="26">
        <f aca="true" t="shared" si="100" ref="AG112:AG127">AB112/AA112</f>
        <v>0.017417386477902138</v>
      </c>
    </row>
    <row r="113" spans="26:33" ht="12.75">
      <c r="Z113" s="9">
        <v>1985</v>
      </c>
      <c r="AA113" s="2">
        <f t="shared" si="98"/>
        <v>94.99523934253217</v>
      </c>
      <c r="AB113" s="2">
        <f t="shared" si="98"/>
        <v>1.7490636417691292</v>
      </c>
      <c r="AC113" s="1">
        <f t="shared" si="98"/>
        <v>0.9745964434638467</v>
      </c>
      <c r="AD113" s="1">
        <f t="shared" si="98"/>
        <v>1.283585100098081</v>
      </c>
      <c r="AE113" s="1">
        <f t="shared" si="98"/>
        <v>0.9975154721367705</v>
      </c>
      <c r="AF113" s="1">
        <f t="shared" si="99"/>
        <v>3.255697015698698</v>
      </c>
      <c r="AG113" s="26">
        <f t="shared" si="100"/>
        <v>0.018412118900636546</v>
      </c>
    </row>
    <row r="114" spans="26:33" ht="12.75">
      <c r="Z114" s="9">
        <v>1986</v>
      </c>
      <c r="AA114" s="2">
        <f t="shared" si="98"/>
        <v>94.74670955947049</v>
      </c>
      <c r="AB114" s="2">
        <f t="shared" si="98"/>
        <v>1.8335104151705073</v>
      </c>
      <c r="AC114" s="1">
        <f t="shared" si="98"/>
        <v>1.0012574871373905</v>
      </c>
      <c r="AD114" s="1">
        <f t="shared" si="98"/>
        <v>1.3780993681174696</v>
      </c>
      <c r="AE114" s="1">
        <f t="shared" si="98"/>
        <v>1.0404231701041469</v>
      </c>
      <c r="AF114" s="1">
        <f t="shared" si="99"/>
        <v>3.419780025359004</v>
      </c>
      <c r="AG114" s="26">
        <f t="shared" si="100"/>
        <v>0.019351705443867176</v>
      </c>
    </row>
    <row r="115" spans="26:33" ht="12.75">
      <c r="Z115" s="9">
        <v>1987</v>
      </c>
      <c r="AA115" s="2">
        <f t="shared" si="98"/>
        <v>94.50287357678849</v>
      </c>
      <c r="AB115" s="2">
        <f t="shared" si="98"/>
        <v>1.912758492045127</v>
      </c>
      <c r="AC115" s="1">
        <f t="shared" si="98"/>
        <v>1.028230471719943</v>
      </c>
      <c r="AD115" s="1">
        <f t="shared" si="98"/>
        <v>1.468995121766931</v>
      </c>
      <c r="AE115" s="1">
        <f t="shared" si="98"/>
        <v>1.08714233767951</v>
      </c>
      <c r="AF115" s="1">
        <f t="shared" si="99"/>
        <v>3.5843679311663847</v>
      </c>
      <c r="AG115" s="26">
        <f t="shared" si="100"/>
        <v>0.020240215134737796</v>
      </c>
    </row>
    <row r="116" spans="26:33" ht="12.75">
      <c r="Z116" s="9">
        <v>1988</v>
      </c>
      <c r="AA116" s="2">
        <f t="shared" si="98"/>
        <v>94.25166666007165</v>
      </c>
      <c r="AB116" s="2">
        <f t="shared" si="98"/>
        <v>1.9927530750084903</v>
      </c>
      <c r="AC116" s="1">
        <f t="shared" si="98"/>
        <v>1.0545912204995755</v>
      </c>
      <c r="AD116" s="1">
        <f t="shared" si="98"/>
        <v>1.5627651345955593</v>
      </c>
      <c r="AE116" s="1">
        <f t="shared" si="98"/>
        <v>1.1382239098247344</v>
      </c>
      <c r="AF116" s="1">
        <f t="shared" si="99"/>
        <v>3.7555802649198604</v>
      </c>
      <c r="AG116" s="26">
        <f t="shared" si="100"/>
        <v>0.02114289482217391</v>
      </c>
    </row>
    <row r="117" spans="26:33" ht="12.75">
      <c r="Z117" s="9">
        <v>1989</v>
      </c>
      <c r="AA117" s="2">
        <f t="shared" si="98"/>
        <v>93.98607530712539</v>
      </c>
      <c r="AB117" s="2">
        <f t="shared" si="98"/>
        <v>2.0745039993785226</v>
      </c>
      <c r="AC117" s="1">
        <f t="shared" si="98"/>
        <v>1.0831597337881615</v>
      </c>
      <c r="AD117" s="1">
        <f t="shared" si="98"/>
        <v>1.6663020634391175</v>
      </c>
      <c r="AE117" s="1">
        <f t="shared" si="98"/>
        <v>1.1899588962688066</v>
      </c>
      <c r="AF117" s="1">
        <f t="shared" si="99"/>
        <v>3.939420693496088</v>
      </c>
      <c r="AG117" s="26">
        <f t="shared" si="100"/>
        <v>0.02207246118746324</v>
      </c>
    </row>
    <row r="118" spans="26:33" ht="12.75">
      <c r="Z118" s="9">
        <v>1990</v>
      </c>
      <c r="AA118" s="2">
        <f t="shared" si="98"/>
        <v>93.75832377350629</v>
      </c>
      <c r="AB118" s="2">
        <f t="shared" si="98"/>
        <v>2.137496031142737</v>
      </c>
      <c r="AC118" s="1">
        <f t="shared" si="98"/>
        <v>1.1039634324934133</v>
      </c>
      <c r="AD118" s="1">
        <f t="shared" si="98"/>
        <v>1.7625487118109315</v>
      </c>
      <c r="AE118" s="1">
        <f t="shared" si="98"/>
        <v>1.2376680510466274</v>
      </c>
      <c r="AF118" s="1">
        <f t="shared" si="99"/>
        <v>4.104180195350972</v>
      </c>
      <c r="AG118" s="26">
        <f t="shared" si="100"/>
        <v>0.022797933507283315</v>
      </c>
    </row>
    <row r="119" spans="26:33" ht="12.75">
      <c r="Z119" s="9">
        <v>1991</v>
      </c>
      <c r="AA119" s="2">
        <f t="shared" si="98"/>
        <v>93.57069305910947</v>
      </c>
      <c r="AB119" s="2">
        <f t="shared" si="98"/>
        <v>2.1912491425610665</v>
      </c>
      <c r="AC119" s="1">
        <f t="shared" si="98"/>
        <v>1.1145520346006677</v>
      </c>
      <c r="AD119" s="1">
        <f t="shared" si="98"/>
        <v>1.841316935856001</v>
      </c>
      <c r="AE119" s="1">
        <f t="shared" si="98"/>
        <v>1.2821888278727904</v>
      </c>
      <c r="AF119" s="1">
        <f t="shared" si="99"/>
        <v>4.238057798329461</v>
      </c>
      <c r="AG119" s="26">
        <f t="shared" si="100"/>
        <v>0.023418113844436678</v>
      </c>
    </row>
    <row r="120" spans="26:33" ht="12.75">
      <c r="Z120" s="9">
        <v>1992</v>
      </c>
      <c r="AA120" s="2">
        <f t="shared" si="98"/>
        <v>93.26754337411828</v>
      </c>
      <c r="AB120" s="2">
        <f t="shared" si="98"/>
        <v>2.294329222187707</v>
      </c>
      <c r="AC120" s="1">
        <f t="shared" si="98"/>
        <v>1.1342047629175245</v>
      </c>
      <c r="AD120" s="1">
        <f t="shared" si="98"/>
        <v>1.9615999363077694</v>
      </c>
      <c r="AE120" s="1">
        <f t="shared" si="98"/>
        <v>1.3423227044687212</v>
      </c>
      <c r="AF120" s="1">
        <f t="shared" si="99"/>
        <v>4.438127403694017</v>
      </c>
      <c r="AG120" s="26">
        <f t="shared" si="100"/>
        <v>0.024599438767081143</v>
      </c>
    </row>
    <row r="121" spans="26:33" ht="12.75">
      <c r="Z121" s="9">
        <v>1993</v>
      </c>
      <c r="AA121" s="2">
        <f aca="true" t="shared" si="101" ref="AA121:AE127">(AA100/$AG100)*100</f>
        <v>93.00251298789904</v>
      </c>
      <c r="AB121" s="2">
        <f t="shared" si="101"/>
        <v>2.3881678365414496</v>
      </c>
      <c r="AC121" s="1">
        <f t="shared" si="101"/>
        <v>1.1388172038492526</v>
      </c>
      <c r="AD121" s="1">
        <f t="shared" si="101"/>
        <v>2.0518569417005827</v>
      </c>
      <c r="AE121" s="1">
        <f t="shared" si="101"/>
        <v>1.4186450300096711</v>
      </c>
      <c r="AF121" s="1">
        <f t="shared" si="99"/>
        <v>4.609319175559512</v>
      </c>
      <c r="AG121" s="26">
        <f t="shared" si="100"/>
        <v>0.02567853017963272</v>
      </c>
    </row>
    <row r="122" spans="26:33" ht="12.75">
      <c r="Z122" s="9">
        <v>1994</v>
      </c>
      <c r="AA122" s="2">
        <f t="shared" si="101"/>
        <v>92.74402171865788</v>
      </c>
      <c r="AB122" s="2">
        <f t="shared" si="101"/>
        <v>2.4923412646615395</v>
      </c>
      <c r="AC122" s="1">
        <f t="shared" si="101"/>
        <v>1.1472115370295581</v>
      </c>
      <c r="AD122" s="1">
        <f t="shared" si="101"/>
        <v>2.1506876436149756</v>
      </c>
      <c r="AE122" s="1">
        <f t="shared" si="101"/>
        <v>1.4657378360360471</v>
      </c>
      <c r="AF122" s="1">
        <f t="shared" si="99"/>
        <v>4.763637016680584</v>
      </c>
      <c r="AG122" s="26">
        <f t="shared" si="100"/>
        <v>0.026873336075743416</v>
      </c>
    </row>
    <row r="123" spans="26:33" ht="12.75">
      <c r="Z123" s="9">
        <v>1995</v>
      </c>
      <c r="AA123" s="2">
        <f t="shared" si="101"/>
        <v>92.46494095575997</v>
      </c>
      <c r="AB123" s="2">
        <f t="shared" si="101"/>
        <v>2.5840933937979935</v>
      </c>
      <c r="AC123" s="1">
        <f t="shared" si="101"/>
        <v>1.1546115521952818</v>
      </c>
      <c r="AD123" s="1">
        <f t="shared" si="101"/>
        <v>2.2575017180750176</v>
      </c>
      <c r="AE123" s="1">
        <f t="shared" si="101"/>
        <v>1.5388523801717315</v>
      </c>
      <c r="AF123" s="1">
        <f t="shared" si="99"/>
        <v>4.950965650442035</v>
      </c>
      <c r="AG123" s="26">
        <f t="shared" si="100"/>
        <v>0.027946737077725037</v>
      </c>
    </row>
    <row r="124" spans="26:33" ht="12.75">
      <c r="Z124" s="9">
        <v>1996</v>
      </c>
      <c r="AA124" s="2">
        <f t="shared" si="101"/>
        <v>92.22468722856331</v>
      </c>
      <c r="AB124" s="2">
        <f t="shared" si="101"/>
        <v>2.665046948796217</v>
      </c>
      <c r="AC124" s="1">
        <f t="shared" si="101"/>
        <v>1.1512088822849382</v>
      </c>
      <c r="AD124" s="1">
        <f t="shared" si="101"/>
        <v>2.3332500667531173</v>
      </c>
      <c r="AE124" s="1">
        <f t="shared" si="101"/>
        <v>1.625806873602407</v>
      </c>
      <c r="AF124" s="1">
        <f t="shared" si="99"/>
        <v>5.110265822640471</v>
      </c>
      <c r="AG124" s="26">
        <f t="shared" si="100"/>
        <v>0.028897327048573753</v>
      </c>
    </row>
    <row r="125" spans="26:33" ht="12.75">
      <c r="Z125" s="9">
        <v>1997</v>
      </c>
      <c r="AA125" s="2">
        <f t="shared" si="101"/>
        <v>91.89837460636564</v>
      </c>
      <c r="AB125" s="2">
        <f t="shared" si="101"/>
        <v>2.7602935837120173</v>
      </c>
      <c r="AC125" s="1">
        <f t="shared" si="101"/>
        <v>1.1553789619956456</v>
      </c>
      <c r="AD125" s="1">
        <f t="shared" si="101"/>
        <v>2.4521057758068623</v>
      </c>
      <c r="AE125" s="1">
        <f t="shared" si="101"/>
        <v>1.7338470721198294</v>
      </c>
      <c r="AF125" s="1">
        <f t="shared" si="99"/>
        <v>5.341331809922347</v>
      </c>
      <c r="AG125" s="26">
        <f t="shared" si="100"/>
        <v>0.030036370017808962</v>
      </c>
    </row>
    <row r="126" spans="26:33" ht="12.75">
      <c r="Z126" s="9">
        <v>1998</v>
      </c>
      <c r="AA126" s="2">
        <f t="shared" si="101"/>
        <v>91.55414118662131</v>
      </c>
      <c r="AB126" s="2">
        <f t="shared" si="101"/>
        <v>2.8779342295877357</v>
      </c>
      <c r="AC126" s="1">
        <f t="shared" si="101"/>
        <v>1.1575802442910699</v>
      </c>
      <c r="AD126" s="1">
        <f t="shared" si="101"/>
        <v>2.5636788675381808</v>
      </c>
      <c r="AE126" s="1">
        <f t="shared" si="101"/>
        <v>1.8466654719617064</v>
      </c>
      <c r="AF126" s="1">
        <f t="shared" si="99"/>
        <v>5.567924583790957</v>
      </c>
      <c r="AG126" s="26">
        <f t="shared" si="100"/>
        <v>0.031434233255723934</v>
      </c>
    </row>
    <row r="127" spans="26:33" ht="12.75">
      <c r="Z127" s="9">
        <v>1999</v>
      </c>
      <c r="AA127" s="2">
        <f t="shared" si="101"/>
        <v>91.23609467306933</v>
      </c>
      <c r="AB127" s="2">
        <f t="shared" si="101"/>
        <v>2.996100100764149</v>
      </c>
      <c r="AC127" s="1">
        <f t="shared" si="101"/>
        <v>1.1616565190551456</v>
      </c>
      <c r="AD127" s="1">
        <f t="shared" si="101"/>
        <v>2.6673183250870904</v>
      </c>
      <c r="AE127" s="1">
        <f t="shared" si="101"/>
        <v>1.938830382024279</v>
      </c>
      <c r="AF127" s="1">
        <f t="shared" si="99"/>
        <v>5.767805226166519</v>
      </c>
      <c r="AG127" s="26">
        <f t="shared" si="100"/>
        <v>0.032838977945079936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64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37</v>
      </c>
    </row>
    <row r="2" spans="1:14" ht="28.5" customHeight="1">
      <c r="A2" s="31" t="str">
        <f>CONCATENATE("New Admissions for Violent Offenses, BW Only: ",$A$1)</f>
        <v>New Admissions for Violent Offenses, BW Only: MINNESOTA</v>
      </c>
      <c r="B2" s="31"/>
      <c r="C2" s="31"/>
      <c r="D2" s="31"/>
      <c r="F2" s="31" t="str">
        <f>CONCATENATE("Total Population, BW Only: ",$A$1)</f>
        <v>Total Population, BW Only: MINNESOTA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MINNESOTA</v>
      </c>
      <c r="L2" s="31"/>
      <c r="M2" s="31"/>
      <c r="N2" s="31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B4">
        <v>165</v>
      </c>
      <c r="C4">
        <v>54</v>
      </c>
      <c r="D4">
        <v>219</v>
      </c>
      <c r="F4" s="9">
        <v>1983</v>
      </c>
      <c r="G4">
        <v>3954332</v>
      </c>
      <c r="H4">
        <v>65393</v>
      </c>
      <c r="I4" s="1">
        <f>G4+H4</f>
        <v>4019725</v>
      </c>
      <c r="J4" s="1"/>
      <c r="K4" s="9">
        <f>F4</f>
        <v>1983</v>
      </c>
      <c r="L4" s="1">
        <f aca="true" t="shared" si="0" ref="L4:N7">(B4/G4)*100000</f>
        <v>4.172639019687775</v>
      </c>
      <c r="M4" s="1">
        <f t="shared" si="0"/>
        <v>82.57764592540487</v>
      </c>
      <c r="N4" s="1">
        <f t="shared" si="0"/>
        <v>5.44813388975614</v>
      </c>
      <c r="P4" s="6"/>
      <c r="Q4" s="6"/>
      <c r="R4" s="6"/>
      <c r="S4" s="6"/>
    </row>
    <row r="5" spans="1:19" ht="12.75">
      <c r="A5" s="9">
        <v>1984</v>
      </c>
      <c r="B5">
        <v>183</v>
      </c>
      <c r="C5">
        <v>59</v>
      </c>
      <c r="D5">
        <v>242</v>
      </c>
      <c r="F5" s="9">
        <v>1984</v>
      </c>
      <c r="G5">
        <v>3960066</v>
      </c>
      <c r="H5">
        <v>68974</v>
      </c>
      <c r="I5" s="1">
        <f aca="true" t="shared" si="1" ref="I5:I20">G5+H5</f>
        <v>4029040</v>
      </c>
      <c r="K5" s="9">
        <f aca="true" t="shared" si="2" ref="K5:K20">F5</f>
        <v>1984</v>
      </c>
      <c r="L5" s="1">
        <f t="shared" si="0"/>
        <v>4.62113510229375</v>
      </c>
      <c r="M5" s="1">
        <f t="shared" si="0"/>
        <v>85.53947864412677</v>
      </c>
      <c r="N5" s="1">
        <f t="shared" si="0"/>
        <v>6.006393582590394</v>
      </c>
      <c r="P5" s="6"/>
      <c r="Q5" s="6"/>
      <c r="R5" s="6"/>
      <c r="S5" s="6"/>
    </row>
    <row r="6" spans="1:19" ht="12.75">
      <c r="A6" s="9">
        <v>1985</v>
      </c>
      <c r="B6">
        <v>253</v>
      </c>
      <c r="C6">
        <v>57</v>
      </c>
      <c r="D6">
        <v>310</v>
      </c>
      <c r="F6" s="9">
        <v>1985</v>
      </c>
      <c r="G6">
        <v>3974882</v>
      </c>
      <c r="H6">
        <v>73186</v>
      </c>
      <c r="I6" s="1">
        <f t="shared" si="1"/>
        <v>4048068</v>
      </c>
      <c r="K6" s="9">
        <f t="shared" si="2"/>
        <v>1985</v>
      </c>
      <c r="L6" s="1">
        <f t="shared" si="0"/>
        <v>6.364968821715966</v>
      </c>
      <c r="M6" s="1">
        <f t="shared" si="0"/>
        <v>77.88374825786353</v>
      </c>
      <c r="N6" s="1">
        <f t="shared" si="0"/>
        <v>7.657974124940589</v>
      </c>
      <c r="P6" s="6"/>
      <c r="Q6" s="6"/>
      <c r="R6" s="6"/>
      <c r="S6" s="6"/>
    </row>
    <row r="7" spans="1:19" ht="12.75">
      <c r="A7" s="9">
        <v>1986</v>
      </c>
      <c r="B7">
        <v>229</v>
      </c>
      <c r="C7">
        <v>58</v>
      </c>
      <c r="D7">
        <v>287</v>
      </c>
      <c r="F7" s="9">
        <v>1986</v>
      </c>
      <c r="G7">
        <v>3984300</v>
      </c>
      <c r="H7">
        <v>77103</v>
      </c>
      <c r="I7" s="1">
        <f t="shared" si="1"/>
        <v>4061403</v>
      </c>
      <c r="K7" s="9">
        <f t="shared" si="2"/>
        <v>1986</v>
      </c>
      <c r="L7" s="1">
        <f t="shared" si="0"/>
        <v>5.747559169741234</v>
      </c>
      <c r="M7" s="1">
        <f t="shared" si="0"/>
        <v>75.22405094484002</v>
      </c>
      <c r="N7" s="1">
        <f t="shared" si="0"/>
        <v>7.066523563408999</v>
      </c>
      <c r="P7" s="6"/>
      <c r="Q7" s="6"/>
      <c r="R7" s="6"/>
      <c r="S7" s="6"/>
    </row>
    <row r="8" spans="1:19" ht="12.75">
      <c r="A8" s="9">
        <v>1987</v>
      </c>
      <c r="B8">
        <v>256</v>
      </c>
      <c r="C8">
        <v>80</v>
      </c>
      <c r="D8">
        <v>336</v>
      </c>
      <c r="F8" s="9">
        <v>1987</v>
      </c>
      <c r="G8">
        <v>4002329</v>
      </c>
      <c r="H8">
        <v>81008</v>
      </c>
      <c r="I8" s="1">
        <f t="shared" si="1"/>
        <v>4083337</v>
      </c>
      <c r="K8" s="9">
        <f t="shared" si="2"/>
        <v>1987</v>
      </c>
      <c r="L8" s="1">
        <f aca="true" t="shared" si="3" ref="L8:L20">(B8/G8)*100000</f>
        <v>6.39627576843383</v>
      </c>
      <c r="M8" s="1">
        <f aca="true" t="shared" si="4" ref="M8:N19">(C8/H8)*100000</f>
        <v>98.75567845151097</v>
      </c>
      <c r="N8" s="1">
        <f t="shared" si="4"/>
        <v>8.228564039656781</v>
      </c>
      <c r="P8" s="6"/>
      <c r="Q8" s="6"/>
      <c r="R8" s="6"/>
      <c r="S8" s="6"/>
    </row>
    <row r="9" spans="1:19" ht="12.75">
      <c r="A9" s="9">
        <v>1988</v>
      </c>
      <c r="B9">
        <v>252</v>
      </c>
      <c r="C9">
        <v>99</v>
      </c>
      <c r="D9">
        <v>351</v>
      </c>
      <c r="F9" s="9">
        <v>1988</v>
      </c>
      <c r="G9">
        <v>4049209</v>
      </c>
      <c r="H9">
        <v>85612</v>
      </c>
      <c r="I9" s="1">
        <f t="shared" si="1"/>
        <v>4134821</v>
      </c>
      <c r="K9" s="9">
        <f t="shared" si="2"/>
        <v>1988</v>
      </c>
      <c r="L9" s="1">
        <f t="shared" si="3"/>
        <v>6.223437713390443</v>
      </c>
      <c r="M9" s="1">
        <f t="shared" si="4"/>
        <v>115.63799467364387</v>
      </c>
      <c r="N9" s="1">
        <f t="shared" si="4"/>
        <v>8.488880171596303</v>
      </c>
      <c r="P9" s="6"/>
      <c r="Q9" s="6"/>
      <c r="R9" s="6"/>
      <c r="S9" s="6"/>
    </row>
    <row r="10" spans="1:19" ht="12.75">
      <c r="A10" s="9">
        <v>1989</v>
      </c>
      <c r="B10">
        <v>286</v>
      </c>
      <c r="C10">
        <v>124</v>
      </c>
      <c r="D10">
        <v>410</v>
      </c>
      <c r="F10" s="9">
        <v>1989</v>
      </c>
      <c r="G10">
        <v>4077162</v>
      </c>
      <c r="H10">
        <v>89993</v>
      </c>
      <c r="I10" s="1">
        <f t="shared" si="1"/>
        <v>4167155</v>
      </c>
      <c r="K10" s="9">
        <f t="shared" si="2"/>
        <v>1989</v>
      </c>
      <c r="L10" s="1">
        <f t="shared" si="3"/>
        <v>7.01468325271353</v>
      </c>
      <c r="M10" s="1">
        <f t="shared" si="4"/>
        <v>137.78849466069585</v>
      </c>
      <c r="N10" s="1">
        <f t="shared" si="4"/>
        <v>9.838846887144827</v>
      </c>
      <c r="P10" s="6"/>
      <c r="Q10" s="6"/>
      <c r="R10" s="6"/>
      <c r="S10" s="6"/>
    </row>
    <row r="11" spans="1:19" ht="12.75">
      <c r="A11" s="9">
        <v>1990</v>
      </c>
      <c r="B11">
        <v>299</v>
      </c>
      <c r="C11">
        <v>128</v>
      </c>
      <c r="D11">
        <v>427</v>
      </c>
      <c r="F11" s="9">
        <v>1990</v>
      </c>
      <c r="G11">
        <v>4113443</v>
      </c>
      <c r="H11">
        <v>93778</v>
      </c>
      <c r="I11" s="1">
        <f t="shared" si="1"/>
        <v>4207221</v>
      </c>
      <c r="K11" s="9">
        <f t="shared" si="2"/>
        <v>1990</v>
      </c>
      <c r="L11" s="1">
        <f t="shared" si="3"/>
        <v>7.2688499634004895</v>
      </c>
      <c r="M11" s="1">
        <f t="shared" si="4"/>
        <v>136.49256755315747</v>
      </c>
      <c r="N11" s="1">
        <f t="shared" si="4"/>
        <v>10.149217262416213</v>
      </c>
      <c r="P11" s="6"/>
      <c r="Q11" s="6"/>
      <c r="R11" s="6"/>
      <c r="S11" s="6"/>
    </row>
    <row r="12" spans="1:19" ht="12.75">
      <c r="A12" s="9">
        <v>1991</v>
      </c>
      <c r="B12">
        <v>298</v>
      </c>
      <c r="C12">
        <v>132</v>
      </c>
      <c r="D12">
        <v>430</v>
      </c>
      <c r="F12" s="9">
        <v>1991</v>
      </c>
      <c r="G12">
        <v>4142776</v>
      </c>
      <c r="H12">
        <v>97016</v>
      </c>
      <c r="I12" s="1">
        <f t="shared" si="1"/>
        <v>4239792</v>
      </c>
      <c r="K12" s="9">
        <f t="shared" si="2"/>
        <v>1991</v>
      </c>
      <c r="L12" s="1">
        <f t="shared" si="3"/>
        <v>7.193244336647697</v>
      </c>
      <c r="M12" s="1">
        <f t="shared" si="4"/>
        <v>136.0600313350375</v>
      </c>
      <c r="N12" s="1">
        <f t="shared" si="4"/>
        <v>10.142006966379482</v>
      </c>
      <c r="P12" s="6"/>
      <c r="Q12" s="6"/>
      <c r="R12" s="6"/>
      <c r="S12" s="6"/>
    </row>
    <row r="13" spans="1:19" ht="12.75">
      <c r="A13" s="9">
        <v>1992</v>
      </c>
      <c r="B13">
        <v>322</v>
      </c>
      <c r="C13">
        <v>166</v>
      </c>
      <c r="D13">
        <v>488</v>
      </c>
      <c r="F13" s="9">
        <v>1992</v>
      </c>
      <c r="G13">
        <v>4170461</v>
      </c>
      <c r="H13">
        <v>102591</v>
      </c>
      <c r="I13" s="1">
        <f t="shared" si="1"/>
        <v>4273052</v>
      </c>
      <c r="K13" s="9">
        <f t="shared" si="2"/>
        <v>1992</v>
      </c>
      <c r="L13" s="1">
        <f t="shared" si="3"/>
        <v>7.7209689768109575</v>
      </c>
      <c r="M13" s="1">
        <f t="shared" si="4"/>
        <v>161.80756596582546</v>
      </c>
      <c r="N13" s="1">
        <f t="shared" si="4"/>
        <v>11.420408644687685</v>
      </c>
      <c r="P13" s="6"/>
      <c r="Q13" s="6"/>
      <c r="R13" s="6"/>
      <c r="S13" s="6"/>
    </row>
    <row r="14" spans="1:19" ht="12.75">
      <c r="A14" s="9">
        <v>1993</v>
      </c>
      <c r="B14">
        <v>344</v>
      </c>
      <c r="C14">
        <v>187</v>
      </c>
      <c r="D14">
        <v>531</v>
      </c>
      <c r="F14" s="9">
        <v>1993</v>
      </c>
      <c r="G14">
        <v>4205303</v>
      </c>
      <c r="H14" s="2">
        <v>107986</v>
      </c>
      <c r="I14" s="1">
        <f t="shared" si="1"/>
        <v>4313289</v>
      </c>
      <c r="K14" s="9">
        <f t="shared" si="2"/>
        <v>1993</v>
      </c>
      <c r="L14" s="1">
        <f t="shared" si="3"/>
        <v>8.180147780076727</v>
      </c>
      <c r="M14" s="1">
        <f t="shared" si="4"/>
        <v>173.1705961883948</v>
      </c>
      <c r="N14" s="1">
        <f t="shared" si="4"/>
        <v>12.31079113873427</v>
      </c>
      <c r="P14" s="6"/>
      <c r="Q14" s="6"/>
      <c r="R14" s="6"/>
      <c r="S14" s="6"/>
    </row>
    <row r="15" spans="1:19" ht="12.75">
      <c r="A15" s="9">
        <v>1994</v>
      </c>
      <c r="B15">
        <v>366</v>
      </c>
      <c r="C15">
        <v>224</v>
      </c>
      <c r="D15">
        <v>590</v>
      </c>
      <c r="F15" s="9">
        <v>1994</v>
      </c>
      <c r="G15">
        <v>4234718</v>
      </c>
      <c r="H15" s="2">
        <v>113801</v>
      </c>
      <c r="I15" s="1">
        <f t="shared" si="1"/>
        <v>4348519</v>
      </c>
      <c r="K15" s="9">
        <f t="shared" si="2"/>
        <v>1994</v>
      </c>
      <c r="L15" s="1">
        <f t="shared" si="3"/>
        <v>8.64284233330295</v>
      </c>
      <c r="M15" s="1">
        <f t="shared" si="4"/>
        <v>196.8348257045193</v>
      </c>
      <c r="N15" s="1">
        <f t="shared" si="4"/>
        <v>13.567837693706755</v>
      </c>
      <c r="P15" s="6"/>
      <c r="Q15" s="6"/>
      <c r="R15" s="6"/>
      <c r="S15" s="6"/>
    </row>
    <row r="16" spans="1:19" ht="12.75">
      <c r="A16" s="9">
        <v>1995</v>
      </c>
      <c r="B16">
        <v>354</v>
      </c>
      <c r="C16">
        <v>232</v>
      </c>
      <c r="D16">
        <v>586</v>
      </c>
      <c r="F16" s="9">
        <v>1995</v>
      </c>
      <c r="G16">
        <v>4258422</v>
      </c>
      <c r="H16" s="2">
        <v>119009</v>
      </c>
      <c r="I16" s="1">
        <f t="shared" si="1"/>
        <v>4377431</v>
      </c>
      <c r="K16" s="9">
        <f t="shared" si="2"/>
        <v>1995</v>
      </c>
      <c r="L16" s="1">
        <f t="shared" si="3"/>
        <v>8.31293845466701</v>
      </c>
      <c r="M16" s="1">
        <f t="shared" si="4"/>
        <v>194.943239586922</v>
      </c>
      <c r="N16" s="1">
        <f t="shared" si="4"/>
        <v>13.386847217009246</v>
      </c>
      <c r="P16" s="6"/>
      <c r="Q16" s="6"/>
      <c r="R16" s="6"/>
      <c r="S16" s="6"/>
    </row>
    <row r="17" spans="1:19" ht="12.75">
      <c r="A17" s="9">
        <v>1996</v>
      </c>
      <c r="B17">
        <v>400</v>
      </c>
      <c r="C17">
        <v>249</v>
      </c>
      <c r="D17">
        <v>649</v>
      </c>
      <c r="F17" s="9">
        <v>1996</v>
      </c>
      <c r="G17">
        <v>4286348</v>
      </c>
      <c r="H17">
        <v>123864</v>
      </c>
      <c r="I17" s="1">
        <f t="shared" si="1"/>
        <v>4410212</v>
      </c>
      <c r="K17" s="9">
        <f t="shared" si="2"/>
        <v>1996</v>
      </c>
      <c r="L17" s="1">
        <f t="shared" si="3"/>
        <v>9.331953448483418</v>
      </c>
      <c r="M17" s="1">
        <f t="shared" si="4"/>
        <v>201.02693276496802</v>
      </c>
      <c r="N17" s="1">
        <f t="shared" si="4"/>
        <v>14.715845859564121</v>
      </c>
      <c r="P17" s="6"/>
      <c r="Q17" s="6"/>
      <c r="R17" s="6"/>
      <c r="S17" s="6"/>
    </row>
    <row r="18" spans="1:19" ht="12.75">
      <c r="A18" s="9">
        <v>1997</v>
      </c>
      <c r="B18">
        <v>343</v>
      </c>
      <c r="C18">
        <v>227</v>
      </c>
      <c r="D18">
        <v>570</v>
      </c>
      <c r="F18" s="9">
        <v>1997</v>
      </c>
      <c r="G18">
        <v>4307944</v>
      </c>
      <c r="H18">
        <v>129395</v>
      </c>
      <c r="I18" s="1">
        <f t="shared" si="1"/>
        <v>4437339</v>
      </c>
      <c r="K18" s="9">
        <f t="shared" si="2"/>
        <v>1997</v>
      </c>
      <c r="L18" s="1">
        <f t="shared" si="3"/>
        <v>7.9620347896815735</v>
      </c>
      <c r="M18" s="1">
        <f t="shared" si="4"/>
        <v>175.43181730360524</v>
      </c>
      <c r="N18" s="1">
        <f t="shared" si="4"/>
        <v>12.845536480309482</v>
      </c>
      <c r="P18" s="6"/>
      <c r="Q18" s="6"/>
      <c r="R18" s="6"/>
      <c r="S18" s="6"/>
    </row>
    <row r="19" spans="1:19" ht="12.75">
      <c r="A19" s="9">
        <v>1998</v>
      </c>
      <c r="B19">
        <v>432</v>
      </c>
      <c r="C19">
        <v>278</v>
      </c>
      <c r="D19">
        <v>710</v>
      </c>
      <c r="F19" s="9">
        <v>1998</v>
      </c>
      <c r="G19">
        <v>4327225</v>
      </c>
      <c r="H19">
        <v>136023</v>
      </c>
      <c r="I19" s="1">
        <f t="shared" si="1"/>
        <v>4463248</v>
      </c>
      <c r="K19" s="9">
        <f t="shared" si="2"/>
        <v>1998</v>
      </c>
      <c r="L19" s="1">
        <f t="shared" si="3"/>
        <v>9.983303387274756</v>
      </c>
      <c r="M19" s="1">
        <f t="shared" si="4"/>
        <v>204.37720091455122</v>
      </c>
      <c r="N19" s="1">
        <f t="shared" si="4"/>
        <v>15.90769771251788</v>
      </c>
      <c r="P19" s="6"/>
      <c r="Q19" s="6"/>
      <c r="R19" s="6"/>
      <c r="S19" s="6"/>
    </row>
    <row r="20" spans="1:14" ht="12.75">
      <c r="A20" s="9">
        <v>1999</v>
      </c>
      <c r="B20">
        <v>339</v>
      </c>
      <c r="C20">
        <v>263</v>
      </c>
      <c r="D20">
        <v>602</v>
      </c>
      <c r="F20" s="9">
        <v>1999</v>
      </c>
      <c r="G20">
        <v>4356987</v>
      </c>
      <c r="H20">
        <v>143079</v>
      </c>
      <c r="I20" s="1">
        <f t="shared" si="1"/>
        <v>4500066</v>
      </c>
      <c r="K20" s="9">
        <f t="shared" si="2"/>
        <v>1999</v>
      </c>
      <c r="L20" s="1">
        <f t="shared" si="3"/>
        <v>7.780606184962223</v>
      </c>
      <c r="M20" s="1">
        <f>(C20/H20)*100000</f>
        <v>183.81453602555231</v>
      </c>
      <c r="N20" s="1">
        <f>(D20/I20)*100000</f>
        <v>13.377581573248035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MINNESOTA</v>
      </c>
      <c r="B22" s="31"/>
      <c r="C22" s="31"/>
      <c r="D22" s="31"/>
      <c r="F22" s="31" t="str">
        <f>CONCATENATE("Total Population, BW Only: ",$A$1)</f>
        <v>Total Population, BW Only: MINNESOTA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MINNESOTA</v>
      </c>
      <c r="L22" s="31"/>
      <c r="M22" s="31"/>
      <c r="N22" s="31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B24">
        <v>196</v>
      </c>
      <c r="C24">
        <v>66</v>
      </c>
      <c r="D24">
        <v>262</v>
      </c>
      <c r="F24" s="9">
        <f>F4</f>
        <v>1983</v>
      </c>
      <c r="G24" s="1">
        <f>G4</f>
        <v>3954332</v>
      </c>
      <c r="H24" s="1">
        <f>H4</f>
        <v>65393</v>
      </c>
      <c r="I24" s="1">
        <f>I4</f>
        <v>4019725</v>
      </c>
      <c r="K24" s="9">
        <f>F24</f>
        <v>1983</v>
      </c>
      <c r="L24" s="1">
        <f aca="true" t="shared" si="5" ref="L24:N27">(B24/G24)*100000</f>
        <v>4.956589380962448</v>
      </c>
      <c r="M24" s="1">
        <f t="shared" si="5"/>
        <v>100.92823390882816</v>
      </c>
      <c r="N24" s="1">
        <f t="shared" si="5"/>
        <v>6.517858808749354</v>
      </c>
    </row>
    <row r="25" spans="1:14" ht="12.75">
      <c r="A25" s="9">
        <v>1984</v>
      </c>
      <c r="B25">
        <v>154</v>
      </c>
      <c r="C25">
        <v>57</v>
      </c>
      <c r="D25">
        <v>211</v>
      </c>
      <c r="F25" s="9">
        <f aca="true" t="shared" si="6" ref="F25:F40">F5</f>
        <v>1984</v>
      </c>
      <c r="G25" s="1">
        <f aca="true" t="shared" si="7" ref="G25:I40">G5</f>
        <v>3960066</v>
      </c>
      <c r="H25" s="1">
        <f t="shared" si="7"/>
        <v>68974</v>
      </c>
      <c r="I25" s="1">
        <f t="shared" si="7"/>
        <v>4029040</v>
      </c>
      <c r="K25" s="9">
        <f aca="true" t="shared" si="8" ref="K25:K40">F25</f>
        <v>1984</v>
      </c>
      <c r="L25" s="1">
        <f t="shared" si="5"/>
        <v>3.888824075154303</v>
      </c>
      <c r="M25" s="1">
        <f t="shared" si="5"/>
        <v>82.63983530025807</v>
      </c>
      <c r="N25" s="1">
        <f t="shared" si="5"/>
        <v>5.236979528622203</v>
      </c>
    </row>
    <row r="26" spans="1:14" ht="12.75">
      <c r="A26" s="9">
        <v>1985</v>
      </c>
      <c r="B26">
        <v>198</v>
      </c>
      <c r="C26">
        <v>66</v>
      </c>
      <c r="D26">
        <v>264</v>
      </c>
      <c r="F26" s="9">
        <f t="shared" si="6"/>
        <v>1985</v>
      </c>
      <c r="G26" s="1">
        <f t="shared" si="7"/>
        <v>3974882</v>
      </c>
      <c r="H26" s="1">
        <f t="shared" si="7"/>
        <v>73186</v>
      </c>
      <c r="I26" s="1">
        <f t="shared" si="7"/>
        <v>4048068</v>
      </c>
      <c r="K26" s="9">
        <f t="shared" si="8"/>
        <v>1985</v>
      </c>
      <c r="L26" s="1">
        <f t="shared" si="5"/>
        <v>4.981279947429886</v>
      </c>
      <c r="M26" s="1">
        <f t="shared" si="5"/>
        <v>90.18118219331566</v>
      </c>
      <c r="N26" s="1">
        <f t="shared" si="5"/>
        <v>6.52162957736876</v>
      </c>
    </row>
    <row r="27" spans="1:14" ht="12.75">
      <c r="A27" s="9">
        <v>1986</v>
      </c>
      <c r="B27">
        <v>193</v>
      </c>
      <c r="C27">
        <v>82</v>
      </c>
      <c r="D27">
        <v>275</v>
      </c>
      <c r="F27" s="9">
        <f t="shared" si="6"/>
        <v>1986</v>
      </c>
      <c r="G27" s="1">
        <f t="shared" si="7"/>
        <v>3984300</v>
      </c>
      <c r="H27" s="1">
        <f t="shared" si="7"/>
        <v>77103</v>
      </c>
      <c r="I27" s="1">
        <f t="shared" si="7"/>
        <v>4061403</v>
      </c>
      <c r="K27" s="9">
        <f t="shared" si="8"/>
        <v>1986</v>
      </c>
      <c r="L27" s="1">
        <f t="shared" si="5"/>
        <v>4.844012750043922</v>
      </c>
      <c r="M27" s="1">
        <f t="shared" si="5"/>
        <v>106.35124443925659</v>
      </c>
      <c r="N27" s="1">
        <f t="shared" si="5"/>
        <v>6.771059163545209</v>
      </c>
    </row>
    <row r="28" spans="1:14" ht="12.75">
      <c r="A28" s="9">
        <v>1987</v>
      </c>
      <c r="B28">
        <v>206</v>
      </c>
      <c r="C28">
        <v>95</v>
      </c>
      <c r="D28">
        <v>301</v>
      </c>
      <c r="F28" s="9">
        <f t="shared" si="6"/>
        <v>1987</v>
      </c>
      <c r="G28" s="1">
        <f t="shared" si="7"/>
        <v>4002329</v>
      </c>
      <c r="H28" s="1">
        <f t="shared" si="7"/>
        <v>81008</v>
      </c>
      <c r="I28" s="1">
        <f t="shared" si="7"/>
        <v>4083337</v>
      </c>
      <c r="K28" s="9">
        <f t="shared" si="8"/>
        <v>1987</v>
      </c>
      <c r="L28" s="1">
        <f aca="true" t="shared" si="9" ref="L28:L40">(B28/G28)*100000</f>
        <v>5.147003157411597</v>
      </c>
      <c r="M28" s="1">
        <f aca="true" t="shared" si="10" ref="M28:M40">(C28/H28)*100000</f>
        <v>117.27236816116927</v>
      </c>
      <c r="N28" s="1">
        <f aca="true" t="shared" si="11" ref="N28:N40">(D28/I28)*100000</f>
        <v>7.371421952192533</v>
      </c>
    </row>
    <row r="29" spans="1:14" ht="12.75">
      <c r="A29" s="9">
        <v>1988</v>
      </c>
      <c r="B29">
        <v>212</v>
      </c>
      <c r="C29">
        <v>118</v>
      </c>
      <c r="D29">
        <v>330</v>
      </c>
      <c r="F29" s="9">
        <f t="shared" si="6"/>
        <v>1988</v>
      </c>
      <c r="G29" s="1">
        <f t="shared" si="7"/>
        <v>4049209</v>
      </c>
      <c r="H29" s="1">
        <f t="shared" si="7"/>
        <v>85612</v>
      </c>
      <c r="I29" s="1">
        <f t="shared" si="7"/>
        <v>4134821</v>
      </c>
      <c r="K29" s="9">
        <f t="shared" si="8"/>
        <v>1988</v>
      </c>
      <c r="L29" s="1">
        <f t="shared" si="9"/>
        <v>5.235590457296722</v>
      </c>
      <c r="M29" s="1">
        <f t="shared" si="10"/>
        <v>137.83114516656545</v>
      </c>
      <c r="N29" s="1">
        <f t="shared" si="11"/>
        <v>7.980998451928149</v>
      </c>
    </row>
    <row r="30" spans="1:14" ht="12.75">
      <c r="A30" s="9">
        <v>1989</v>
      </c>
      <c r="B30">
        <v>238</v>
      </c>
      <c r="C30">
        <v>116</v>
      </c>
      <c r="D30">
        <v>354</v>
      </c>
      <c r="F30" s="9">
        <f t="shared" si="6"/>
        <v>1989</v>
      </c>
      <c r="G30" s="1">
        <f t="shared" si="7"/>
        <v>4077162</v>
      </c>
      <c r="H30" s="1">
        <f t="shared" si="7"/>
        <v>89993</v>
      </c>
      <c r="I30" s="1">
        <f t="shared" si="7"/>
        <v>4167155</v>
      </c>
      <c r="K30" s="9">
        <f t="shared" si="8"/>
        <v>1989</v>
      </c>
      <c r="L30" s="1">
        <f t="shared" si="9"/>
        <v>5.837393755754616</v>
      </c>
      <c r="M30" s="1">
        <f t="shared" si="10"/>
        <v>128.8989143600058</v>
      </c>
      <c r="N30" s="1">
        <f t="shared" si="11"/>
        <v>8.49500438548602</v>
      </c>
    </row>
    <row r="31" spans="1:14" ht="12.75">
      <c r="A31" s="9">
        <v>1990</v>
      </c>
      <c r="B31">
        <v>216</v>
      </c>
      <c r="C31">
        <v>115</v>
      </c>
      <c r="D31">
        <v>331</v>
      </c>
      <c r="F31" s="9">
        <f t="shared" si="6"/>
        <v>1990</v>
      </c>
      <c r="G31" s="1">
        <f t="shared" si="7"/>
        <v>4113443</v>
      </c>
      <c r="H31" s="1">
        <f t="shared" si="7"/>
        <v>93778</v>
      </c>
      <c r="I31" s="1">
        <f t="shared" si="7"/>
        <v>4207221</v>
      </c>
      <c r="K31" s="9">
        <f t="shared" si="8"/>
        <v>1990</v>
      </c>
      <c r="L31" s="1">
        <f t="shared" si="9"/>
        <v>5.251075558844501</v>
      </c>
      <c r="M31" s="1">
        <f t="shared" si="10"/>
        <v>122.6300411610399</v>
      </c>
      <c r="N31" s="1">
        <f t="shared" si="11"/>
        <v>7.867426027774628</v>
      </c>
    </row>
    <row r="32" spans="1:14" ht="12.75">
      <c r="A32" s="9">
        <v>1991</v>
      </c>
      <c r="B32">
        <v>209</v>
      </c>
      <c r="C32">
        <v>132</v>
      </c>
      <c r="D32">
        <v>341</v>
      </c>
      <c r="F32" s="9">
        <f t="shared" si="6"/>
        <v>1991</v>
      </c>
      <c r="G32" s="1">
        <f t="shared" si="7"/>
        <v>4142776</v>
      </c>
      <c r="H32" s="1">
        <f t="shared" si="7"/>
        <v>97016</v>
      </c>
      <c r="I32" s="1">
        <f t="shared" si="7"/>
        <v>4239792</v>
      </c>
      <c r="K32" s="9">
        <f t="shared" si="8"/>
        <v>1991</v>
      </c>
      <c r="L32" s="1">
        <f t="shared" si="9"/>
        <v>5.04492639717909</v>
      </c>
      <c r="M32" s="1">
        <f t="shared" si="10"/>
        <v>136.0600313350375</v>
      </c>
      <c r="N32" s="1">
        <f t="shared" si="11"/>
        <v>8.042847384966056</v>
      </c>
    </row>
    <row r="33" spans="1:14" ht="12.75">
      <c r="A33" s="9">
        <v>1992</v>
      </c>
      <c r="B33">
        <v>203</v>
      </c>
      <c r="C33">
        <v>132</v>
      </c>
      <c r="D33">
        <v>335</v>
      </c>
      <c r="F33" s="9">
        <f t="shared" si="6"/>
        <v>1992</v>
      </c>
      <c r="G33" s="1">
        <f t="shared" si="7"/>
        <v>4170461</v>
      </c>
      <c r="H33" s="1">
        <f t="shared" si="7"/>
        <v>102591</v>
      </c>
      <c r="I33" s="1">
        <f t="shared" si="7"/>
        <v>4273052</v>
      </c>
      <c r="K33" s="9">
        <f t="shared" si="8"/>
        <v>1992</v>
      </c>
      <c r="L33" s="1">
        <f t="shared" si="9"/>
        <v>4.867567398424298</v>
      </c>
      <c r="M33" s="1">
        <f t="shared" si="10"/>
        <v>128.66625727402987</v>
      </c>
      <c r="N33" s="1">
        <f t="shared" si="11"/>
        <v>7.839829704857324</v>
      </c>
    </row>
    <row r="34" spans="1:14" ht="12.75">
      <c r="A34" s="9">
        <v>1993</v>
      </c>
      <c r="B34">
        <v>276</v>
      </c>
      <c r="C34">
        <v>186</v>
      </c>
      <c r="D34">
        <v>462</v>
      </c>
      <c r="F34" s="9">
        <f t="shared" si="6"/>
        <v>1993</v>
      </c>
      <c r="G34" s="1">
        <f t="shared" si="7"/>
        <v>4205303</v>
      </c>
      <c r="H34" s="1">
        <f t="shared" si="7"/>
        <v>107986</v>
      </c>
      <c r="I34" s="1">
        <f t="shared" si="7"/>
        <v>4313289</v>
      </c>
      <c r="K34" s="9">
        <f t="shared" si="8"/>
        <v>1993</v>
      </c>
      <c r="L34" s="1">
        <f t="shared" si="9"/>
        <v>6.563141823549931</v>
      </c>
      <c r="M34" s="1">
        <f t="shared" si="10"/>
        <v>172.2445502194729</v>
      </c>
      <c r="N34" s="1">
        <f t="shared" si="11"/>
        <v>10.711083815621906</v>
      </c>
    </row>
    <row r="35" spans="1:14" ht="12.75">
      <c r="A35" s="9">
        <v>1994</v>
      </c>
      <c r="B35">
        <v>231</v>
      </c>
      <c r="C35">
        <v>149</v>
      </c>
      <c r="D35">
        <v>380</v>
      </c>
      <c r="F35" s="9">
        <f t="shared" si="6"/>
        <v>1994</v>
      </c>
      <c r="G35" s="1">
        <f t="shared" si="7"/>
        <v>4234718</v>
      </c>
      <c r="H35" s="1">
        <f t="shared" si="7"/>
        <v>113801</v>
      </c>
      <c r="I35" s="1">
        <f t="shared" si="7"/>
        <v>4348519</v>
      </c>
      <c r="K35" s="9">
        <f t="shared" si="8"/>
        <v>1994</v>
      </c>
      <c r="L35" s="1">
        <f t="shared" si="9"/>
        <v>5.454908685773173</v>
      </c>
      <c r="M35" s="1">
        <f t="shared" si="10"/>
        <v>130.93030816952398</v>
      </c>
      <c r="N35" s="1">
        <f t="shared" si="11"/>
        <v>8.738607328150113</v>
      </c>
    </row>
    <row r="36" spans="1:14" ht="12.75">
      <c r="A36" s="9">
        <v>1995</v>
      </c>
      <c r="B36">
        <v>241</v>
      </c>
      <c r="C36">
        <v>159</v>
      </c>
      <c r="D36">
        <v>400</v>
      </c>
      <c r="F36" s="9">
        <f t="shared" si="6"/>
        <v>1995</v>
      </c>
      <c r="G36" s="1">
        <f t="shared" si="7"/>
        <v>4258422</v>
      </c>
      <c r="H36" s="1">
        <f t="shared" si="7"/>
        <v>119009</v>
      </c>
      <c r="I36" s="1">
        <f t="shared" si="7"/>
        <v>4377431</v>
      </c>
      <c r="K36" s="9">
        <f t="shared" si="8"/>
        <v>1995</v>
      </c>
      <c r="L36" s="1">
        <f t="shared" si="9"/>
        <v>5.65937335473093</v>
      </c>
      <c r="M36" s="1">
        <f t="shared" si="10"/>
        <v>133.60334092379568</v>
      </c>
      <c r="N36" s="1">
        <f t="shared" si="11"/>
        <v>9.137779670313478</v>
      </c>
    </row>
    <row r="37" spans="1:14" ht="12.75">
      <c r="A37" s="9">
        <v>1996</v>
      </c>
      <c r="B37">
        <v>265</v>
      </c>
      <c r="C37">
        <v>176</v>
      </c>
      <c r="D37">
        <v>441</v>
      </c>
      <c r="F37" s="9">
        <f t="shared" si="6"/>
        <v>1996</v>
      </c>
      <c r="G37" s="1">
        <f t="shared" si="7"/>
        <v>4286348</v>
      </c>
      <c r="H37" s="1">
        <f t="shared" si="7"/>
        <v>123864</v>
      </c>
      <c r="I37" s="1">
        <f t="shared" si="7"/>
        <v>4410212</v>
      </c>
      <c r="K37" s="9">
        <f t="shared" si="8"/>
        <v>1996</v>
      </c>
      <c r="L37" s="1">
        <f t="shared" si="9"/>
        <v>6.182419159620265</v>
      </c>
      <c r="M37" s="1">
        <f t="shared" si="10"/>
        <v>142.09132597041918</v>
      </c>
      <c r="N37" s="1">
        <f t="shared" si="11"/>
        <v>9.999519297485019</v>
      </c>
    </row>
    <row r="38" spans="1:14" ht="12.75">
      <c r="A38" s="9">
        <v>1997</v>
      </c>
      <c r="B38">
        <v>217</v>
      </c>
      <c r="C38">
        <v>168</v>
      </c>
      <c r="D38">
        <v>385</v>
      </c>
      <c r="F38" s="9">
        <f t="shared" si="6"/>
        <v>1997</v>
      </c>
      <c r="G38" s="1">
        <f t="shared" si="7"/>
        <v>4307944</v>
      </c>
      <c r="H38" s="1">
        <f t="shared" si="7"/>
        <v>129395</v>
      </c>
      <c r="I38" s="1">
        <f t="shared" si="7"/>
        <v>4437339</v>
      </c>
      <c r="K38" s="9">
        <f t="shared" si="8"/>
        <v>1997</v>
      </c>
      <c r="L38" s="1">
        <f t="shared" si="9"/>
        <v>5.037205683267935</v>
      </c>
      <c r="M38" s="1">
        <f t="shared" si="10"/>
        <v>129.83500135244793</v>
      </c>
      <c r="N38" s="1">
        <f t="shared" si="11"/>
        <v>8.676371131437106</v>
      </c>
    </row>
    <row r="39" spans="1:14" ht="12.75">
      <c r="A39" s="9">
        <v>1998</v>
      </c>
      <c r="B39">
        <v>237</v>
      </c>
      <c r="C39">
        <v>185</v>
      </c>
      <c r="D39">
        <v>422</v>
      </c>
      <c r="F39" s="9">
        <f t="shared" si="6"/>
        <v>1998</v>
      </c>
      <c r="G39" s="1">
        <f t="shared" si="7"/>
        <v>4327225</v>
      </c>
      <c r="H39" s="1">
        <f t="shared" si="7"/>
        <v>136023</v>
      </c>
      <c r="I39" s="1">
        <f t="shared" si="7"/>
        <v>4463248</v>
      </c>
      <c r="K39" s="9">
        <f t="shared" si="8"/>
        <v>1998</v>
      </c>
      <c r="L39" s="1">
        <f t="shared" si="9"/>
        <v>5.476951163852123</v>
      </c>
      <c r="M39" s="1">
        <f t="shared" si="10"/>
        <v>136.00641068054665</v>
      </c>
      <c r="N39" s="1">
        <f t="shared" si="11"/>
        <v>9.454997795327527</v>
      </c>
    </row>
    <row r="40" spans="1:14" ht="12.75">
      <c r="A40" s="9">
        <v>1999</v>
      </c>
      <c r="B40">
        <v>233</v>
      </c>
      <c r="C40">
        <v>169</v>
      </c>
      <c r="D40">
        <v>402</v>
      </c>
      <c r="F40" s="9">
        <f t="shared" si="6"/>
        <v>1999</v>
      </c>
      <c r="G40" s="1">
        <f t="shared" si="7"/>
        <v>4356987</v>
      </c>
      <c r="H40" s="1">
        <f t="shared" si="7"/>
        <v>143079</v>
      </c>
      <c r="I40" s="1">
        <f t="shared" si="7"/>
        <v>4500066</v>
      </c>
      <c r="K40" s="9">
        <f t="shared" si="8"/>
        <v>1999</v>
      </c>
      <c r="L40" s="1">
        <f t="shared" si="9"/>
        <v>5.347732274620053</v>
      </c>
      <c r="M40" s="1">
        <f t="shared" si="10"/>
        <v>118.11656497459447</v>
      </c>
      <c r="N40" s="1">
        <f t="shared" si="11"/>
        <v>8.933202313032742</v>
      </c>
    </row>
    <row r="42" spans="1:14" ht="29.25" customHeight="1">
      <c r="A42" s="31" t="str">
        <f>CONCATENATE("New Admissions for Larceny / Theft Offenses, BW Only: ",$A$1)</f>
        <v>New Admissions for Larceny / Theft Offenses, BW Only: MINNESOTA</v>
      </c>
      <c r="B42" s="31"/>
      <c r="C42" s="31"/>
      <c r="D42" s="31"/>
      <c r="F42" s="31" t="str">
        <f>CONCATENATE("Total Population, BW Only: ",$A$1)</f>
        <v>Total Population, BW Only: MINNESOTA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MINNESOTA</v>
      </c>
      <c r="L42" s="31"/>
      <c r="M42" s="31"/>
      <c r="N42" s="31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B44">
        <v>127</v>
      </c>
      <c r="C44">
        <v>42</v>
      </c>
      <c r="D44">
        <v>169</v>
      </c>
      <c r="F44" s="9">
        <f>F4</f>
        <v>1983</v>
      </c>
      <c r="G44" s="1">
        <f>G4</f>
        <v>3954332</v>
      </c>
      <c r="H44" s="1">
        <f>H4</f>
        <v>65393</v>
      </c>
      <c r="I44" s="1">
        <f>I4</f>
        <v>4019725</v>
      </c>
      <c r="K44" s="9">
        <f>F44</f>
        <v>1983</v>
      </c>
      <c r="L44" s="1">
        <f aca="true" t="shared" si="12" ref="L44:N47">(B44/G44)*100000</f>
        <v>3.211667609093015</v>
      </c>
      <c r="M44" s="1">
        <f t="shared" si="12"/>
        <v>64.22705794198156</v>
      </c>
      <c r="N44" s="1">
        <f t="shared" si="12"/>
        <v>4.204267704880309</v>
      </c>
    </row>
    <row r="45" spans="1:14" ht="12.75">
      <c r="A45" s="9">
        <v>1984</v>
      </c>
      <c r="B45">
        <v>107</v>
      </c>
      <c r="C45">
        <v>38</v>
      </c>
      <c r="D45">
        <v>145</v>
      </c>
      <c r="F45" s="9">
        <f aca="true" t="shared" si="13" ref="F45:F60">F5</f>
        <v>1984</v>
      </c>
      <c r="G45" s="1">
        <f aca="true" t="shared" si="14" ref="G45:I60">G5</f>
        <v>3960066</v>
      </c>
      <c r="H45" s="1">
        <f t="shared" si="14"/>
        <v>68974</v>
      </c>
      <c r="I45" s="1">
        <f t="shared" si="14"/>
        <v>4029040</v>
      </c>
      <c r="K45" s="9">
        <f aca="true" t="shared" si="15" ref="K45:K60">F45</f>
        <v>1984</v>
      </c>
      <c r="L45" s="1">
        <f t="shared" si="12"/>
        <v>2.701975169100717</v>
      </c>
      <c r="M45" s="1">
        <f t="shared" si="12"/>
        <v>55.09322353350538</v>
      </c>
      <c r="N45" s="1">
        <f t="shared" si="12"/>
        <v>3.5988721879157315</v>
      </c>
    </row>
    <row r="46" spans="1:14" ht="12.75">
      <c r="A46" s="9">
        <v>1985</v>
      </c>
      <c r="B46">
        <v>179</v>
      </c>
      <c r="C46">
        <v>45</v>
      </c>
      <c r="D46">
        <v>224</v>
      </c>
      <c r="F46" s="9">
        <f t="shared" si="13"/>
        <v>1985</v>
      </c>
      <c r="G46" s="1">
        <f t="shared" si="14"/>
        <v>3974882</v>
      </c>
      <c r="H46" s="1">
        <f t="shared" si="14"/>
        <v>73186</v>
      </c>
      <c r="I46" s="1">
        <f t="shared" si="14"/>
        <v>4048068</v>
      </c>
      <c r="K46" s="9">
        <f t="shared" si="15"/>
        <v>1985</v>
      </c>
      <c r="L46" s="1">
        <f t="shared" si="12"/>
        <v>4.503278336312876</v>
      </c>
      <c r="M46" s="1">
        <f t="shared" si="12"/>
        <v>61.487169677260674</v>
      </c>
      <c r="N46" s="1">
        <f t="shared" si="12"/>
        <v>5.533503883828038</v>
      </c>
    </row>
    <row r="47" spans="1:14" ht="12.75">
      <c r="A47" s="9">
        <v>1986</v>
      </c>
      <c r="B47">
        <v>143</v>
      </c>
      <c r="C47">
        <v>41</v>
      </c>
      <c r="D47">
        <v>184</v>
      </c>
      <c r="F47" s="9">
        <f t="shared" si="13"/>
        <v>1986</v>
      </c>
      <c r="G47" s="1">
        <f t="shared" si="14"/>
        <v>3984300</v>
      </c>
      <c r="H47" s="1">
        <f t="shared" si="14"/>
        <v>77103</v>
      </c>
      <c r="I47" s="1">
        <f t="shared" si="14"/>
        <v>4061403</v>
      </c>
      <c r="K47" s="9">
        <f t="shared" si="15"/>
        <v>1986</v>
      </c>
      <c r="L47" s="1">
        <f t="shared" si="12"/>
        <v>3.589087167130989</v>
      </c>
      <c r="M47" s="1">
        <f t="shared" si="12"/>
        <v>53.175622219628295</v>
      </c>
      <c r="N47" s="1">
        <f t="shared" si="12"/>
        <v>4.530454131244794</v>
      </c>
    </row>
    <row r="48" spans="1:14" ht="12.75">
      <c r="A48" s="9">
        <v>1987</v>
      </c>
      <c r="B48">
        <v>164</v>
      </c>
      <c r="C48">
        <v>62</v>
      </c>
      <c r="D48">
        <v>226</v>
      </c>
      <c r="F48" s="9">
        <f t="shared" si="13"/>
        <v>1987</v>
      </c>
      <c r="G48" s="1">
        <f t="shared" si="14"/>
        <v>4002329</v>
      </c>
      <c r="H48" s="1">
        <f t="shared" si="14"/>
        <v>81008</v>
      </c>
      <c r="I48" s="1">
        <f t="shared" si="14"/>
        <v>4083337</v>
      </c>
      <c r="K48" s="9">
        <f t="shared" si="15"/>
        <v>1987</v>
      </c>
      <c r="L48" s="1">
        <f aca="true" t="shared" si="16" ref="L48:L60">(B48/G48)*100000</f>
        <v>4.097614164152922</v>
      </c>
      <c r="M48" s="1">
        <f aca="true" t="shared" si="17" ref="M48:M60">(C48/H48)*100000</f>
        <v>76.535650799921</v>
      </c>
      <c r="N48" s="1">
        <f aca="true" t="shared" si="18" ref="N48:N60">(D48/I48)*100000</f>
        <v>5.534688907626287</v>
      </c>
    </row>
    <row r="49" spans="1:14" ht="12.75">
      <c r="A49" s="9">
        <v>1988</v>
      </c>
      <c r="B49">
        <v>202</v>
      </c>
      <c r="C49">
        <v>86</v>
      </c>
      <c r="D49">
        <v>288</v>
      </c>
      <c r="F49" s="9">
        <f t="shared" si="13"/>
        <v>1988</v>
      </c>
      <c r="G49" s="1">
        <f t="shared" si="14"/>
        <v>4049209</v>
      </c>
      <c r="H49" s="1">
        <f t="shared" si="14"/>
        <v>85612</v>
      </c>
      <c r="I49" s="1">
        <f t="shared" si="14"/>
        <v>4134821</v>
      </c>
      <c r="K49" s="9">
        <f t="shared" si="15"/>
        <v>1988</v>
      </c>
      <c r="L49" s="1">
        <f t="shared" si="16"/>
        <v>4.988628643273291</v>
      </c>
      <c r="M49" s="1">
        <f t="shared" si="17"/>
        <v>100.45320749427651</v>
      </c>
      <c r="N49" s="1">
        <f t="shared" si="18"/>
        <v>6.9652350125918385</v>
      </c>
    </row>
    <row r="50" spans="1:14" ht="12.75">
      <c r="A50" s="9">
        <v>1989</v>
      </c>
      <c r="B50">
        <v>179</v>
      </c>
      <c r="C50">
        <v>60</v>
      </c>
      <c r="D50">
        <v>239</v>
      </c>
      <c r="F50" s="9">
        <f t="shared" si="13"/>
        <v>1989</v>
      </c>
      <c r="G50" s="1">
        <f t="shared" si="14"/>
        <v>4077162</v>
      </c>
      <c r="H50" s="1">
        <f t="shared" si="14"/>
        <v>89993</v>
      </c>
      <c r="I50" s="1">
        <f t="shared" si="14"/>
        <v>4167155</v>
      </c>
      <c r="K50" s="9">
        <f t="shared" si="15"/>
        <v>1989</v>
      </c>
      <c r="L50" s="1">
        <f t="shared" si="16"/>
        <v>4.390308749075951</v>
      </c>
      <c r="M50" s="1">
        <f t="shared" si="17"/>
        <v>66.6718522551754</v>
      </c>
      <c r="N50" s="1">
        <f t="shared" si="18"/>
        <v>5.735327819579545</v>
      </c>
    </row>
    <row r="51" spans="1:14" ht="12.75">
      <c r="A51" s="9">
        <v>1990</v>
      </c>
      <c r="B51">
        <v>167</v>
      </c>
      <c r="C51">
        <v>58</v>
      </c>
      <c r="D51">
        <v>225</v>
      </c>
      <c r="F51" s="9">
        <f t="shared" si="13"/>
        <v>1990</v>
      </c>
      <c r="G51" s="1">
        <f t="shared" si="14"/>
        <v>4113443</v>
      </c>
      <c r="H51" s="1">
        <f t="shared" si="14"/>
        <v>93778</v>
      </c>
      <c r="I51" s="1">
        <f t="shared" si="14"/>
        <v>4207221</v>
      </c>
      <c r="K51" s="9">
        <f t="shared" si="15"/>
        <v>1990</v>
      </c>
      <c r="L51" s="1">
        <f t="shared" si="16"/>
        <v>4.059859344106628</v>
      </c>
      <c r="M51" s="1">
        <f t="shared" si="17"/>
        <v>61.84819467252447</v>
      </c>
      <c r="N51" s="1">
        <f t="shared" si="18"/>
        <v>5.347948206191212</v>
      </c>
    </row>
    <row r="52" spans="1:14" ht="12.75">
      <c r="A52" s="9">
        <v>1991</v>
      </c>
      <c r="B52">
        <v>204</v>
      </c>
      <c r="C52">
        <v>83</v>
      </c>
      <c r="D52">
        <v>287</v>
      </c>
      <c r="F52" s="9">
        <f t="shared" si="13"/>
        <v>1991</v>
      </c>
      <c r="G52" s="1">
        <f t="shared" si="14"/>
        <v>4142776</v>
      </c>
      <c r="H52" s="1">
        <f t="shared" si="14"/>
        <v>97016</v>
      </c>
      <c r="I52" s="1">
        <f t="shared" si="14"/>
        <v>4239792</v>
      </c>
      <c r="K52" s="9">
        <f t="shared" si="15"/>
        <v>1991</v>
      </c>
      <c r="L52" s="1">
        <f t="shared" si="16"/>
        <v>4.92423437810782</v>
      </c>
      <c r="M52" s="1">
        <f t="shared" si="17"/>
        <v>85.55289849097056</v>
      </c>
      <c r="N52" s="1">
        <f t="shared" si="18"/>
        <v>6.7691999984904925</v>
      </c>
    </row>
    <row r="53" spans="1:14" ht="12.75">
      <c r="A53" s="9">
        <v>1992</v>
      </c>
      <c r="B53">
        <v>237</v>
      </c>
      <c r="C53">
        <v>94</v>
      </c>
      <c r="D53">
        <v>331</v>
      </c>
      <c r="F53" s="9">
        <f t="shared" si="13"/>
        <v>1992</v>
      </c>
      <c r="G53" s="1">
        <f t="shared" si="14"/>
        <v>4170461</v>
      </c>
      <c r="H53" s="1">
        <f t="shared" si="14"/>
        <v>102591</v>
      </c>
      <c r="I53" s="1">
        <f t="shared" si="14"/>
        <v>4273052</v>
      </c>
      <c r="K53" s="9">
        <f t="shared" si="15"/>
        <v>1992</v>
      </c>
      <c r="L53" s="1">
        <f t="shared" si="16"/>
        <v>5.682824992249059</v>
      </c>
      <c r="M53" s="1">
        <f t="shared" si="17"/>
        <v>91.62597108908189</v>
      </c>
      <c r="N53" s="1">
        <f t="shared" si="18"/>
        <v>7.746219797933655</v>
      </c>
    </row>
    <row r="54" spans="1:14" ht="12.75">
      <c r="A54" s="9">
        <v>1993</v>
      </c>
      <c r="B54">
        <v>229</v>
      </c>
      <c r="C54">
        <v>133</v>
      </c>
      <c r="D54">
        <v>362</v>
      </c>
      <c r="F54" s="9">
        <f t="shared" si="13"/>
        <v>1993</v>
      </c>
      <c r="G54" s="1">
        <f t="shared" si="14"/>
        <v>4205303</v>
      </c>
      <c r="H54" s="1">
        <f t="shared" si="14"/>
        <v>107986</v>
      </c>
      <c r="I54" s="1">
        <f t="shared" si="14"/>
        <v>4313289</v>
      </c>
      <c r="K54" s="9">
        <f t="shared" si="15"/>
        <v>1993</v>
      </c>
      <c r="L54" s="1">
        <f t="shared" si="16"/>
        <v>5.445505353597588</v>
      </c>
      <c r="M54" s="1">
        <f t="shared" si="17"/>
        <v>123.16411386661234</v>
      </c>
      <c r="N54" s="1">
        <f t="shared" si="18"/>
        <v>8.392667405314135</v>
      </c>
    </row>
    <row r="55" spans="1:14" ht="12.75">
      <c r="A55" s="9">
        <v>1994</v>
      </c>
      <c r="B55">
        <v>223</v>
      </c>
      <c r="C55">
        <v>111</v>
      </c>
      <c r="D55">
        <v>334</v>
      </c>
      <c r="F55" s="9">
        <f t="shared" si="13"/>
        <v>1994</v>
      </c>
      <c r="G55" s="1">
        <f t="shared" si="14"/>
        <v>4234718</v>
      </c>
      <c r="H55" s="1">
        <f t="shared" si="14"/>
        <v>113801</v>
      </c>
      <c r="I55" s="1">
        <f t="shared" si="14"/>
        <v>4348519</v>
      </c>
      <c r="K55" s="9">
        <f t="shared" si="15"/>
        <v>1994</v>
      </c>
      <c r="L55" s="1">
        <f t="shared" si="16"/>
        <v>5.2659940992528895</v>
      </c>
      <c r="M55" s="1">
        <f t="shared" si="17"/>
        <v>97.53868595179304</v>
      </c>
      <c r="N55" s="1">
        <f t="shared" si="18"/>
        <v>7.680775914742467</v>
      </c>
    </row>
    <row r="56" spans="1:14" ht="12.75">
      <c r="A56" s="9">
        <v>1995</v>
      </c>
      <c r="B56">
        <v>217</v>
      </c>
      <c r="C56">
        <v>103</v>
      </c>
      <c r="D56">
        <v>320</v>
      </c>
      <c r="F56" s="9">
        <f t="shared" si="13"/>
        <v>1995</v>
      </c>
      <c r="G56" s="1">
        <f t="shared" si="14"/>
        <v>4258422</v>
      </c>
      <c r="H56" s="1">
        <f t="shared" si="14"/>
        <v>119009</v>
      </c>
      <c r="I56" s="1">
        <f t="shared" si="14"/>
        <v>4377431</v>
      </c>
      <c r="K56" s="9">
        <f t="shared" si="15"/>
        <v>1995</v>
      </c>
      <c r="L56" s="1">
        <f t="shared" si="16"/>
        <v>5.095784306956896</v>
      </c>
      <c r="M56" s="1">
        <f t="shared" si="17"/>
        <v>86.54807619591796</v>
      </c>
      <c r="N56" s="1">
        <f t="shared" si="18"/>
        <v>7.310223736250783</v>
      </c>
    </row>
    <row r="57" spans="1:14" ht="12.75">
      <c r="A57" s="9">
        <v>1996</v>
      </c>
      <c r="B57">
        <v>238</v>
      </c>
      <c r="C57">
        <v>146</v>
      </c>
      <c r="D57">
        <v>384</v>
      </c>
      <c r="F57" s="9">
        <f t="shared" si="13"/>
        <v>1996</v>
      </c>
      <c r="G57" s="1">
        <f t="shared" si="14"/>
        <v>4286348</v>
      </c>
      <c r="H57" s="1">
        <f t="shared" si="14"/>
        <v>123864</v>
      </c>
      <c r="I57" s="1">
        <f t="shared" si="14"/>
        <v>4410212</v>
      </c>
      <c r="K57" s="9">
        <f t="shared" si="15"/>
        <v>1996</v>
      </c>
      <c r="L57" s="1">
        <f t="shared" si="16"/>
        <v>5.552512301847633</v>
      </c>
      <c r="M57" s="1">
        <f t="shared" si="17"/>
        <v>117.87121358909772</v>
      </c>
      <c r="N57" s="1">
        <f t="shared" si="18"/>
        <v>8.707064422299881</v>
      </c>
    </row>
    <row r="58" spans="1:14" ht="12.75">
      <c r="A58" s="9">
        <v>1997</v>
      </c>
      <c r="B58">
        <v>271</v>
      </c>
      <c r="C58">
        <v>112</v>
      </c>
      <c r="D58">
        <v>383</v>
      </c>
      <c r="F58" s="9">
        <f t="shared" si="13"/>
        <v>1997</v>
      </c>
      <c r="G58" s="1">
        <f t="shared" si="14"/>
        <v>4307944</v>
      </c>
      <c r="H58" s="1">
        <f t="shared" si="14"/>
        <v>129395</v>
      </c>
      <c r="I58" s="1">
        <f t="shared" si="14"/>
        <v>4437339</v>
      </c>
      <c r="K58" s="9">
        <f t="shared" si="15"/>
        <v>1997</v>
      </c>
      <c r="L58" s="1">
        <f t="shared" si="16"/>
        <v>6.290703871730924</v>
      </c>
      <c r="M58" s="1">
        <f t="shared" si="17"/>
        <v>86.55666756829862</v>
      </c>
      <c r="N58" s="1">
        <f t="shared" si="18"/>
        <v>8.631299073611459</v>
      </c>
    </row>
    <row r="59" spans="1:14" ht="12.75">
      <c r="A59" s="9">
        <v>1998</v>
      </c>
      <c r="B59">
        <v>267</v>
      </c>
      <c r="C59">
        <v>153</v>
      </c>
      <c r="D59">
        <v>420</v>
      </c>
      <c r="F59" s="9">
        <f t="shared" si="13"/>
        <v>1998</v>
      </c>
      <c r="G59" s="1">
        <f t="shared" si="14"/>
        <v>4327225</v>
      </c>
      <c r="H59" s="1">
        <f t="shared" si="14"/>
        <v>136023</v>
      </c>
      <c r="I59" s="1">
        <f t="shared" si="14"/>
        <v>4463248</v>
      </c>
      <c r="K59" s="9">
        <f t="shared" si="15"/>
        <v>1998</v>
      </c>
      <c r="L59" s="1">
        <f t="shared" si="16"/>
        <v>6.170236121301759</v>
      </c>
      <c r="M59" s="1">
        <f t="shared" si="17"/>
        <v>112.4809774817494</v>
      </c>
      <c r="N59" s="1">
        <f t="shared" si="18"/>
        <v>9.410187379235929</v>
      </c>
    </row>
    <row r="60" spans="1:14" ht="12.75">
      <c r="A60" s="9">
        <v>1999</v>
      </c>
      <c r="B60">
        <v>277</v>
      </c>
      <c r="C60">
        <v>151</v>
      </c>
      <c r="D60">
        <v>428</v>
      </c>
      <c r="F60" s="9">
        <f t="shared" si="13"/>
        <v>1999</v>
      </c>
      <c r="G60" s="1">
        <f t="shared" si="14"/>
        <v>4356987</v>
      </c>
      <c r="H60" s="1">
        <f t="shared" si="14"/>
        <v>143079</v>
      </c>
      <c r="I60" s="1">
        <f t="shared" si="14"/>
        <v>4500066</v>
      </c>
      <c r="K60" s="9">
        <f t="shared" si="15"/>
        <v>1999</v>
      </c>
      <c r="L60" s="1">
        <f t="shared" si="16"/>
        <v>6.3576044638186895</v>
      </c>
      <c r="M60" s="1">
        <f t="shared" si="17"/>
        <v>105.53610243292167</v>
      </c>
      <c r="N60" s="1">
        <f t="shared" si="18"/>
        <v>9.51097161686073</v>
      </c>
    </row>
    <row r="63" spans="1:14" ht="30.75" customHeight="1">
      <c r="A63" s="31" t="str">
        <f>CONCATENATE("New Admissions for Drug Offenses, BW Only: ",$A$1)</f>
        <v>New Admissions for Drug Offenses, BW Only: MINNESOTA</v>
      </c>
      <c r="B63" s="31"/>
      <c r="C63" s="31"/>
      <c r="D63" s="31"/>
      <c r="F63" s="31" t="str">
        <f>CONCATENATE("Total Population, BW Only: ",$A$1)</f>
        <v>Total Population, BW Only: MINNESOTA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MINNESOTA</v>
      </c>
      <c r="L63" s="31"/>
      <c r="M63" s="31"/>
      <c r="N63" s="31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B65">
        <v>30</v>
      </c>
      <c r="C65">
        <v>1</v>
      </c>
      <c r="D65">
        <v>31</v>
      </c>
      <c r="F65" s="9">
        <f>F4</f>
        <v>1983</v>
      </c>
      <c r="G65" s="1">
        <f>G4</f>
        <v>3954332</v>
      </c>
      <c r="H65" s="1">
        <f>H4</f>
        <v>65393</v>
      </c>
      <c r="I65" s="1">
        <f>I4</f>
        <v>4019725</v>
      </c>
      <c r="K65" s="9">
        <f>F65</f>
        <v>1983</v>
      </c>
      <c r="L65" s="1">
        <f aca="true" t="shared" si="19" ref="L65:N68">(B65/G65)*100000</f>
        <v>0.7586616399432319</v>
      </c>
      <c r="M65" s="1">
        <f t="shared" si="19"/>
        <v>1.529215665285275</v>
      </c>
      <c r="N65" s="1">
        <f t="shared" si="19"/>
        <v>0.7711970346230153</v>
      </c>
    </row>
    <row r="66" spans="1:14" ht="12.75">
      <c r="A66" s="9">
        <v>1984</v>
      </c>
      <c r="B66">
        <v>26</v>
      </c>
      <c r="C66">
        <v>0</v>
      </c>
      <c r="D66">
        <v>26</v>
      </c>
      <c r="F66" s="9">
        <f aca="true" t="shared" si="20" ref="F66:I81">F5</f>
        <v>1984</v>
      </c>
      <c r="G66" s="1">
        <f t="shared" si="20"/>
        <v>3960066</v>
      </c>
      <c r="H66" s="1">
        <f t="shared" si="20"/>
        <v>68974</v>
      </c>
      <c r="I66" s="1">
        <f t="shared" si="20"/>
        <v>4029040</v>
      </c>
      <c r="K66" s="9">
        <f aca="true" t="shared" si="21" ref="K66:K81">F66</f>
        <v>1984</v>
      </c>
      <c r="L66" s="1">
        <f t="shared" si="19"/>
        <v>0.6565547139870902</v>
      </c>
      <c r="M66" s="1">
        <f t="shared" si="19"/>
        <v>0</v>
      </c>
      <c r="N66" s="1">
        <f t="shared" si="19"/>
        <v>0.6453150130055795</v>
      </c>
    </row>
    <row r="67" spans="1:14" ht="12.75">
      <c r="A67" s="9">
        <v>1985</v>
      </c>
      <c r="B67">
        <v>19</v>
      </c>
      <c r="C67">
        <v>3</v>
      </c>
      <c r="D67">
        <v>22</v>
      </c>
      <c r="F67" s="9">
        <f t="shared" si="20"/>
        <v>1985</v>
      </c>
      <c r="G67" s="1">
        <f t="shared" si="20"/>
        <v>3974882</v>
      </c>
      <c r="H67" s="1">
        <f t="shared" si="20"/>
        <v>73186</v>
      </c>
      <c r="I67" s="1">
        <f t="shared" si="20"/>
        <v>4048068</v>
      </c>
      <c r="K67" s="9">
        <f t="shared" si="21"/>
        <v>1985</v>
      </c>
      <c r="L67" s="1">
        <f t="shared" si="19"/>
        <v>0.47800161111700923</v>
      </c>
      <c r="M67" s="1">
        <f t="shared" si="19"/>
        <v>4.099144645150712</v>
      </c>
      <c r="N67" s="1">
        <f t="shared" si="19"/>
        <v>0.5434691314473966</v>
      </c>
    </row>
    <row r="68" spans="1:14" ht="12.75">
      <c r="A68" s="9">
        <v>1986</v>
      </c>
      <c r="B68">
        <v>38</v>
      </c>
      <c r="C68">
        <v>3</v>
      </c>
      <c r="D68">
        <v>41</v>
      </c>
      <c r="F68" s="9">
        <f t="shared" si="20"/>
        <v>1986</v>
      </c>
      <c r="G68" s="1">
        <f t="shared" si="20"/>
        <v>3984300</v>
      </c>
      <c r="H68" s="1">
        <f t="shared" si="20"/>
        <v>77103</v>
      </c>
      <c r="I68" s="1">
        <f t="shared" si="20"/>
        <v>4061403</v>
      </c>
      <c r="K68" s="9">
        <f t="shared" si="21"/>
        <v>1986</v>
      </c>
      <c r="L68" s="1">
        <f t="shared" si="19"/>
        <v>0.9537434430138293</v>
      </c>
      <c r="M68" s="1">
        <f t="shared" si="19"/>
        <v>3.89089918680207</v>
      </c>
      <c r="N68" s="1">
        <f t="shared" si="19"/>
        <v>1.0095033662012856</v>
      </c>
    </row>
    <row r="69" spans="1:14" ht="12.75">
      <c r="A69" s="9">
        <v>1987</v>
      </c>
      <c r="B69">
        <v>45</v>
      </c>
      <c r="C69">
        <v>13</v>
      </c>
      <c r="D69">
        <v>58</v>
      </c>
      <c r="F69" s="9">
        <f t="shared" si="20"/>
        <v>1987</v>
      </c>
      <c r="G69" s="1">
        <f t="shared" si="20"/>
        <v>4002329</v>
      </c>
      <c r="H69" s="1">
        <f t="shared" si="20"/>
        <v>81008</v>
      </c>
      <c r="I69" s="1">
        <f t="shared" si="20"/>
        <v>4083337</v>
      </c>
      <c r="K69" s="9">
        <f t="shared" si="21"/>
        <v>1987</v>
      </c>
      <c r="L69" s="1">
        <f aca="true" t="shared" si="22" ref="L69:L81">(B69/G69)*100000</f>
        <v>1.1243453499200091</v>
      </c>
      <c r="M69" s="1">
        <f aca="true" t="shared" si="23" ref="M69:M81">(C69/H69)*100000</f>
        <v>16.04779774837053</v>
      </c>
      <c r="N69" s="1">
        <f aca="true" t="shared" si="24" ref="N69:N81">(D69/I69)*100000</f>
        <v>1.4204068877978966</v>
      </c>
    </row>
    <row r="70" spans="1:14" ht="12.75">
      <c r="A70" s="9">
        <v>1988</v>
      </c>
      <c r="B70">
        <v>64</v>
      </c>
      <c r="C70">
        <v>23</v>
      </c>
      <c r="D70">
        <v>87</v>
      </c>
      <c r="F70" s="9">
        <f t="shared" si="20"/>
        <v>1988</v>
      </c>
      <c r="G70" s="1">
        <f t="shared" si="20"/>
        <v>4049209</v>
      </c>
      <c r="H70" s="1">
        <f t="shared" si="20"/>
        <v>85612</v>
      </c>
      <c r="I70" s="1">
        <f t="shared" si="20"/>
        <v>4134821</v>
      </c>
      <c r="K70" s="9">
        <f t="shared" si="21"/>
        <v>1988</v>
      </c>
      <c r="L70" s="1">
        <f t="shared" si="22"/>
        <v>1.5805556097499536</v>
      </c>
      <c r="M70" s="1">
        <f t="shared" si="23"/>
        <v>26.86539270195767</v>
      </c>
      <c r="N70" s="1">
        <f t="shared" si="24"/>
        <v>2.1040814100537846</v>
      </c>
    </row>
    <row r="71" spans="1:14" ht="12.75">
      <c r="A71" s="9">
        <v>1989</v>
      </c>
      <c r="B71">
        <v>115</v>
      </c>
      <c r="C71">
        <v>74</v>
      </c>
      <c r="D71">
        <v>189</v>
      </c>
      <c r="F71" s="9">
        <f t="shared" si="20"/>
        <v>1989</v>
      </c>
      <c r="G71" s="1">
        <f t="shared" si="20"/>
        <v>4077162</v>
      </c>
      <c r="H71" s="1">
        <f t="shared" si="20"/>
        <v>89993</v>
      </c>
      <c r="I71" s="1">
        <f t="shared" si="20"/>
        <v>4167155</v>
      </c>
      <c r="K71" s="9">
        <f t="shared" si="21"/>
        <v>1989</v>
      </c>
      <c r="L71" s="1">
        <f t="shared" si="22"/>
        <v>2.820589419797398</v>
      </c>
      <c r="M71" s="1">
        <f t="shared" si="23"/>
        <v>82.228617781383</v>
      </c>
      <c r="N71" s="1">
        <f t="shared" si="24"/>
        <v>4.535468443098469</v>
      </c>
    </row>
    <row r="72" spans="1:14" ht="12.75">
      <c r="A72" s="9">
        <v>1990</v>
      </c>
      <c r="B72">
        <v>111</v>
      </c>
      <c r="C72">
        <v>87</v>
      </c>
      <c r="D72">
        <v>198</v>
      </c>
      <c r="F72" s="9">
        <f t="shared" si="20"/>
        <v>1990</v>
      </c>
      <c r="G72" s="1">
        <f t="shared" si="20"/>
        <v>4113443</v>
      </c>
      <c r="H72" s="1">
        <f t="shared" si="20"/>
        <v>93778</v>
      </c>
      <c r="I72" s="1">
        <f t="shared" si="20"/>
        <v>4207221</v>
      </c>
      <c r="K72" s="9">
        <f t="shared" si="21"/>
        <v>1990</v>
      </c>
      <c r="L72" s="1">
        <f t="shared" si="22"/>
        <v>2.6984693844062018</v>
      </c>
      <c r="M72" s="1">
        <f t="shared" si="23"/>
        <v>92.7722920087867</v>
      </c>
      <c r="N72" s="1">
        <f t="shared" si="24"/>
        <v>4.706194421448267</v>
      </c>
    </row>
    <row r="73" spans="1:14" ht="12.75">
      <c r="A73" s="9">
        <v>1991</v>
      </c>
      <c r="B73">
        <v>90</v>
      </c>
      <c r="C73">
        <v>92</v>
      </c>
      <c r="D73">
        <v>182</v>
      </c>
      <c r="F73" s="9">
        <f t="shared" si="20"/>
        <v>1991</v>
      </c>
      <c r="G73" s="1">
        <f t="shared" si="20"/>
        <v>4142776</v>
      </c>
      <c r="H73" s="1">
        <f t="shared" si="20"/>
        <v>97016</v>
      </c>
      <c r="I73" s="1">
        <f t="shared" si="20"/>
        <v>4239792</v>
      </c>
      <c r="K73" s="9">
        <f t="shared" si="21"/>
        <v>1991</v>
      </c>
      <c r="L73" s="1">
        <f t="shared" si="22"/>
        <v>2.1724563432828616</v>
      </c>
      <c r="M73" s="1">
        <f t="shared" si="23"/>
        <v>94.82971880926857</v>
      </c>
      <c r="N73" s="1">
        <f t="shared" si="24"/>
        <v>4.292663413676897</v>
      </c>
    </row>
    <row r="74" spans="1:14" ht="12.75">
      <c r="A74" s="9">
        <v>1992</v>
      </c>
      <c r="B74">
        <v>108</v>
      </c>
      <c r="C74">
        <v>125</v>
      </c>
      <c r="D74">
        <v>233</v>
      </c>
      <c r="F74" s="9">
        <f t="shared" si="20"/>
        <v>1992</v>
      </c>
      <c r="G74" s="1">
        <f t="shared" si="20"/>
        <v>4170461</v>
      </c>
      <c r="H74" s="1">
        <f t="shared" si="20"/>
        <v>102591</v>
      </c>
      <c r="I74" s="1">
        <f t="shared" si="20"/>
        <v>4273052</v>
      </c>
      <c r="K74" s="9">
        <f t="shared" si="21"/>
        <v>1992</v>
      </c>
      <c r="L74" s="1">
        <f t="shared" si="22"/>
        <v>2.589641768619824</v>
      </c>
      <c r="M74" s="1">
        <f t="shared" si="23"/>
        <v>121.84304666101316</v>
      </c>
      <c r="N74" s="1">
        <f t="shared" si="24"/>
        <v>5.452777078303751</v>
      </c>
    </row>
    <row r="75" spans="1:14" ht="12.75">
      <c r="A75" s="9">
        <v>1993</v>
      </c>
      <c r="B75">
        <v>152</v>
      </c>
      <c r="C75">
        <v>214</v>
      </c>
      <c r="D75">
        <v>366</v>
      </c>
      <c r="F75" s="9">
        <f t="shared" si="20"/>
        <v>1993</v>
      </c>
      <c r="G75" s="1">
        <f t="shared" si="20"/>
        <v>4205303</v>
      </c>
      <c r="H75" s="1">
        <f t="shared" si="20"/>
        <v>107986</v>
      </c>
      <c r="I75" s="1">
        <f t="shared" si="20"/>
        <v>4313289</v>
      </c>
      <c r="K75" s="9">
        <f t="shared" si="21"/>
        <v>1993</v>
      </c>
      <c r="L75" s="1">
        <f t="shared" si="22"/>
        <v>3.6144839028246003</v>
      </c>
      <c r="M75" s="1">
        <f t="shared" si="23"/>
        <v>198.173837349286</v>
      </c>
      <c r="N75" s="1">
        <f t="shared" si="24"/>
        <v>8.485404061726445</v>
      </c>
    </row>
    <row r="76" spans="1:14" ht="12.75">
      <c r="A76" s="9">
        <v>1994</v>
      </c>
      <c r="B76">
        <v>145</v>
      </c>
      <c r="C76">
        <v>166</v>
      </c>
      <c r="D76">
        <v>311</v>
      </c>
      <c r="F76" s="9">
        <f t="shared" si="20"/>
        <v>1994</v>
      </c>
      <c r="G76" s="1">
        <f t="shared" si="20"/>
        <v>4234718</v>
      </c>
      <c r="H76" s="1">
        <f t="shared" si="20"/>
        <v>113801</v>
      </c>
      <c r="I76" s="1">
        <f t="shared" si="20"/>
        <v>4348519</v>
      </c>
      <c r="K76" s="9">
        <f t="shared" si="21"/>
        <v>1994</v>
      </c>
      <c r="L76" s="1">
        <f t="shared" si="22"/>
        <v>3.42407688068013</v>
      </c>
      <c r="M76" s="1">
        <f t="shared" si="23"/>
        <v>145.86866547745626</v>
      </c>
      <c r="N76" s="1">
        <f t="shared" si="24"/>
        <v>7.151860208038644</v>
      </c>
    </row>
    <row r="77" spans="1:14" ht="12.75">
      <c r="A77" s="9">
        <v>1995</v>
      </c>
      <c r="B77">
        <v>139</v>
      </c>
      <c r="C77">
        <v>196</v>
      </c>
      <c r="D77">
        <v>335</v>
      </c>
      <c r="F77" s="9">
        <f t="shared" si="20"/>
        <v>1995</v>
      </c>
      <c r="G77" s="1">
        <f t="shared" si="20"/>
        <v>4258422</v>
      </c>
      <c r="H77" s="1">
        <f t="shared" si="20"/>
        <v>119009</v>
      </c>
      <c r="I77" s="1">
        <f t="shared" si="20"/>
        <v>4377431</v>
      </c>
      <c r="K77" s="9">
        <f t="shared" si="21"/>
        <v>1995</v>
      </c>
      <c r="L77" s="1">
        <f t="shared" si="22"/>
        <v>3.2641199016912834</v>
      </c>
      <c r="M77" s="1">
        <f t="shared" si="23"/>
        <v>164.69342654757202</v>
      </c>
      <c r="N77" s="1">
        <f t="shared" si="24"/>
        <v>7.652890473887538</v>
      </c>
    </row>
    <row r="78" spans="1:14" ht="12.75">
      <c r="A78" s="9">
        <v>1996</v>
      </c>
      <c r="B78">
        <v>159</v>
      </c>
      <c r="C78">
        <v>190</v>
      </c>
      <c r="D78">
        <v>349</v>
      </c>
      <c r="F78" s="9">
        <f t="shared" si="20"/>
        <v>1996</v>
      </c>
      <c r="G78" s="1">
        <f t="shared" si="20"/>
        <v>4286348</v>
      </c>
      <c r="H78" s="1">
        <f t="shared" si="20"/>
        <v>123864</v>
      </c>
      <c r="I78" s="1">
        <f t="shared" si="20"/>
        <v>4410212</v>
      </c>
      <c r="K78" s="9">
        <f t="shared" si="21"/>
        <v>1996</v>
      </c>
      <c r="L78" s="1">
        <f t="shared" si="22"/>
        <v>3.7094514957721585</v>
      </c>
      <c r="M78" s="1">
        <f t="shared" si="23"/>
        <v>153.3940450817025</v>
      </c>
      <c r="N78" s="1">
        <f t="shared" si="24"/>
        <v>7.913451779642339</v>
      </c>
    </row>
    <row r="79" spans="1:14" ht="12.75">
      <c r="A79" s="9">
        <v>1997</v>
      </c>
      <c r="B79">
        <v>195</v>
      </c>
      <c r="C79">
        <v>219</v>
      </c>
      <c r="D79">
        <v>414</v>
      </c>
      <c r="F79" s="9">
        <f t="shared" si="20"/>
        <v>1997</v>
      </c>
      <c r="G79" s="1">
        <f t="shared" si="20"/>
        <v>4307944</v>
      </c>
      <c r="H79" s="1">
        <f t="shared" si="20"/>
        <v>129395</v>
      </c>
      <c r="I79" s="1">
        <f t="shared" si="20"/>
        <v>4437339</v>
      </c>
      <c r="K79" s="9">
        <f t="shared" si="21"/>
        <v>1997</v>
      </c>
      <c r="L79" s="1">
        <f t="shared" si="22"/>
        <v>4.526521236116348</v>
      </c>
      <c r="M79" s="1">
        <f t="shared" si="23"/>
        <v>169.24919819158393</v>
      </c>
      <c r="N79" s="1">
        <f t="shared" si="24"/>
        <v>9.329915969908994</v>
      </c>
    </row>
    <row r="80" spans="1:14" ht="12.75">
      <c r="A80" s="9">
        <v>1998</v>
      </c>
      <c r="B80">
        <v>290</v>
      </c>
      <c r="C80">
        <v>320</v>
      </c>
      <c r="D80">
        <v>610</v>
      </c>
      <c r="F80" s="9">
        <f t="shared" si="20"/>
        <v>1998</v>
      </c>
      <c r="G80" s="1">
        <f t="shared" si="20"/>
        <v>4327225</v>
      </c>
      <c r="H80" s="1">
        <f t="shared" si="20"/>
        <v>136023</v>
      </c>
      <c r="I80" s="1">
        <f t="shared" si="20"/>
        <v>4463248</v>
      </c>
      <c r="K80" s="9">
        <f t="shared" si="21"/>
        <v>1998</v>
      </c>
      <c r="L80" s="1">
        <f t="shared" si="22"/>
        <v>6.701754588679813</v>
      </c>
      <c r="M80" s="1">
        <f t="shared" si="23"/>
        <v>235.25433198797265</v>
      </c>
      <c r="N80" s="1">
        <f t="shared" si="24"/>
        <v>13.667176907937895</v>
      </c>
    </row>
    <row r="81" spans="1:14" ht="12.75">
      <c r="A81" s="9">
        <v>1999</v>
      </c>
      <c r="B81">
        <v>284</v>
      </c>
      <c r="C81">
        <v>293</v>
      </c>
      <c r="D81">
        <v>577</v>
      </c>
      <c r="F81" s="9">
        <f t="shared" si="20"/>
        <v>1999</v>
      </c>
      <c r="G81" s="1">
        <f t="shared" si="20"/>
        <v>4356987</v>
      </c>
      <c r="H81" s="1">
        <f t="shared" si="20"/>
        <v>143079</v>
      </c>
      <c r="I81" s="1">
        <f t="shared" si="20"/>
        <v>4500066</v>
      </c>
      <c r="K81" s="9">
        <f t="shared" si="21"/>
        <v>1999</v>
      </c>
      <c r="L81" s="1">
        <f t="shared" si="22"/>
        <v>6.518265948463927</v>
      </c>
      <c r="M81" s="1">
        <f t="shared" si="23"/>
        <v>204.78197359500697</v>
      </c>
      <c r="N81" s="1">
        <f t="shared" si="24"/>
        <v>12.822034165721124</v>
      </c>
    </row>
    <row r="83" spans="1:14" ht="27" customHeight="1">
      <c r="A83" s="31" t="str">
        <f>CONCATENATE("New Admissions for Other / Unknown Offenses, BW Only: ",$A$1)</f>
        <v>New Admissions for Other / Unknown Offenses, BW Only: MINNESOTA</v>
      </c>
      <c r="B83" s="31"/>
      <c r="C83" s="31"/>
      <c r="D83" s="31"/>
      <c r="F83" s="31" t="str">
        <f>CONCATENATE("Total Population, BW Only: ",$A$1)</f>
        <v>Total Population, BW Only: MINNESOTA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MINNESOTA</v>
      </c>
      <c r="L83" s="31"/>
      <c r="M83" s="31"/>
      <c r="N83" s="31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B85">
        <v>94</v>
      </c>
      <c r="C85">
        <v>18</v>
      </c>
      <c r="D85">
        <v>112</v>
      </c>
      <c r="F85" s="9">
        <f aca="true" t="shared" si="25" ref="F85:I99">F4</f>
        <v>1983</v>
      </c>
      <c r="G85" s="1">
        <f t="shared" si="25"/>
        <v>3954332</v>
      </c>
      <c r="H85" s="1">
        <f t="shared" si="25"/>
        <v>65393</v>
      </c>
      <c r="I85" s="1">
        <f t="shared" si="25"/>
        <v>4019725</v>
      </c>
      <c r="K85" s="9">
        <f>F85</f>
        <v>1983</v>
      </c>
      <c r="L85" s="1">
        <f aca="true" t="shared" si="26" ref="L85:N88">(B85/G85)*100000</f>
        <v>2.3771398051554598</v>
      </c>
      <c r="M85" s="1">
        <f t="shared" si="26"/>
        <v>27.525881975134954</v>
      </c>
      <c r="N85" s="1">
        <f t="shared" si="26"/>
        <v>2.7862602541218617</v>
      </c>
    </row>
    <row r="86" spans="1:14" ht="12.75">
      <c r="A86" s="9">
        <v>1984</v>
      </c>
      <c r="B86">
        <v>159</v>
      </c>
      <c r="C86">
        <v>35</v>
      </c>
      <c r="D86">
        <v>194</v>
      </c>
      <c r="F86" s="9">
        <f t="shared" si="25"/>
        <v>1984</v>
      </c>
      <c r="G86" s="1">
        <f t="shared" si="25"/>
        <v>3960066</v>
      </c>
      <c r="H86" s="1">
        <f t="shared" si="25"/>
        <v>68974</v>
      </c>
      <c r="I86" s="1">
        <f t="shared" si="25"/>
        <v>4029040</v>
      </c>
      <c r="K86" s="9">
        <f aca="true" t="shared" si="27" ref="K86:K101">F86</f>
        <v>1984</v>
      </c>
      <c r="L86" s="1">
        <f t="shared" si="26"/>
        <v>4.015084597074897</v>
      </c>
      <c r="M86" s="1">
        <f t="shared" si="26"/>
        <v>50.743758517702325</v>
      </c>
      <c r="N86" s="1">
        <f t="shared" si="26"/>
        <v>4.815042789349324</v>
      </c>
    </row>
    <row r="87" spans="1:14" ht="12.75">
      <c r="A87" s="9">
        <v>1985</v>
      </c>
      <c r="B87">
        <v>61</v>
      </c>
      <c r="C87">
        <v>15</v>
      </c>
      <c r="D87">
        <v>76</v>
      </c>
      <c r="F87" s="9">
        <f t="shared" si="25"/>
        <v>1985</v>
      </c>
      <c r="G87" s="1">
        <f t="shared" si="25"/>
        <v>3974882</v>
      </c>
      <c r="H87" s="1">
        <f t="shared" si="25"/>
        <v>73186</v>
      </c>
      <c r="I87" s="1">
        <f t="shared" si="25"/>
        <v>4048068</v>
      </c>
      <c r="K87" s="9">
        <f t="shared" si="27"/>
        <v>1985</v>
      </c>
      <c r="L87" s="1">
        <f t="shared" si="26"/>
        <v>1.5346367514809243</v>
      </c>
      <c r="M87" s="1">
        <f t="shared" si="26"/>
        <v>20.49572322575356</v>
      </c>
      <c r="N87" s="1">
        <f t="shared" si="26"/>
        <v>1.87743881772737</v>
      </c>
    </row>
    <row r="88" spans="1:14" ht="12.75">
      <c r="A88" s="9">
        <v>1986</v>
      </c>
      <c r="B88">
        <v>107</v>
      </c>
      <c r="C88">
        <v>7</v>
      </c>
      <c r="D88">
        <v>114</v>
      </c>
      <c r="F88" s="9">
        <f t="shared" si="25"/>
        <v>1986</v>
      </c>
      <c r="G88" s="1">
        <f t="shared" si="25"/>
        <v>3984300</v>
      </c>
      <c r="H88" s="1">
        <f t="shared" si="25"/>
        <v>77103</v>
      </c>
      <c r="I88" s="1">
        <f t="shared" si="25"/>
        <v>4061403</v>
      </c>
      <c r="K88" s="9">
        <f t="shared" si="27"/>
        <v>1986</v>
      </c>
      <c r="L88" s="1">
        <f t="shared" si="26"/>
        <v>2.685540747433677</v>
      </c>
      <c r="M88" s="1">
        <f t="shared" si="26"/>
        <v>9.07876476920483</v>
      </c>
      <c r="N88" s="1">
        <f t="shared" si="26"/>
        <v>2.8069117987060137</v>
      </c>
    </row>
    <row r="89" spans="1:14" ht="12.75">
      <c r="A89" s="9">
        <v>1987</v>
      </c>
      <c r="B89">
        <v>103</v>
      </c>
      <c r="C89">
        <v>27</v>
      </c>
      <c r="D89">
        <v>130</v>
      </c>
      <c r="F89" s="9">
        <f t="shared" si="25"/>
        <v>1987</v>
      </c>
      <c r="G89" s="1">
        <f t="shared" si="25"/>
        <v>4002329</v>
      </c>
      <c r="H89" s="1">
        <f t="shared" si="25"/>
        <v>81008</v>
      </c>
      <c r="I89" s="1">
        <f t="shared" si="25"/>
        <v>4083337</v>
      </c>
      <c r="K89" s="9">
        <f t="shared" si="27"/>
        <v>1987</v>
      </c>
      <c r="L89" s="1">
        <f aca="true" t="shared" si="28" ref="L89:L101">(B89/G89)*100000</f>
        <v>2.5735015787057987</v>
      </c>
      <c r="M89" s="1">
        <f aca="true" t="shared" si="29" ref="M89:M101">(C89/H89)*100000</f>
        <v>33.33004147738495</v>
      </c>
      <c r="N89" s="1">
        <f aca="true" t="shared" si="30" ref="N89:N101">(D89/I89)*100000</f>
        <v>3.1836706105814923</v>
      </c>
    </row>
    <row r="90" spans="1:14" ht="12.75">
      <c r="A90" s="9">
        <v>1988</v>
      </c>
      <c r="B90">
        <v>119</v>
      </c>
      <c r="C90">
        <v>49</v>
      </c>
      <c r="D90">
        <v>168</v>
      </c>
      <c r="F90" s="9">
        <f t="shared" si="25"/>
        <v>1988</v>
      </c>
      <c r="G90" s="1">
        <f t="shared" si="25"/>
        <v>4049209</v>
      </c>
      <c r="H90" s="1">
        <f t="shared" si="25"/>
        <v>85612</v>
      </c>
      <c r="I90" s="1">
        <f t="shared" si="25"/>
        <v>4134821</v>
      </c>
      <c r="K90" s="9">
        <f t="shared" si="27"/>
        <v>1988</v>
      </c>
      <c r="L90" s="1">
        <f t="shared" si="28"/>
        <v>2.93884558687882</v>
      </c>
      <c r="M90" s="1">
        <f t="shared" si="29"/>
        <v>57.234967060692426</v>
      </c>
      <c r="N90" s="1">
        <f t="shared" si="30"/>
        <v>4.06305375734524</v>
      </c>
    </row>
    <row r="91" spans="1:14" ht="12.75">
      <c r="A91" s="9">
        <v>1989</v>
      </c>
      <c r="B91">
        <v>146</v>
      </c>
      <c r="C91">
        <v>37</v>
      </c>
      <c r="D91">
        <v>183</v>
      </c>
      <c r="F91" s="9">
        <f t="shared" si="25"/>
        <v>1989</v>
      </c>
      <c r="G91" s="1">
        <f t="shared" si="25"/>
        <v>4077162</v>
      </c>
      <c r="H91" s="1">
        <f t="shared" si="25"/>
        <v>89993</v>
      </c>
      <c r="I91" s="1">
        <f t="shared" si="25"/>
        <v>4167155</v>
      </c>
      <c r="K91" s="9">
        <f t="shared" si="27"/>
        <v>1989</v>
      </c>
      <c r="L91" s="1">
        <f t="shared" si="28"/>
        <v>3.5809222199166975</v>
      </c>
      <c r="M91" s="1">
        <f t="shared" si="29"/>
        <v>41.1143088906915</v>
      </c>
      <c r="N91" s="1">
        <f t="shared" si="30"/>
        <v>4.39148531792074</v>
      </c>
    </row>
    <row r="92" spans="1:14" ht="12.75">
      <c r="A92" s="9">
        <v>1990</v>
      </c>
      <c r="B92">
        <v>125</v>
      </c>
      <c r="C92">
        <v>28</v>
      </c>
      <c r="D92">
        <v>153</v>
      </c>
      <c r="F92" s="9">
        <f t="shared" si="25"/>
        <v>1990</v>
      </c>
      <c r="G92" s="1">
        <f t="shared" si="25"/>
        <v>4113443</v>
      </c>
      <c r="H92" s="1">
        <f t="shared" si="25"/>
        <v>93778</v>
      </c>
      <c r="I92" s="1">
        <f t="shared" si="25"/>
        <v>4207221</v>
      </c>
      <c r="K92" s="9">
        <f t="shared" si="27"/>
        <v>1990</v>
      </c>
      <c r="L92" s="1">
        <f t="shared" si="28"/>
        <v>3.0388168743313084</v>
      </c>
      <c r="M92" s="1">
        <f t="shared" si="29"/>
        <v>29.857749152253195</v>
      </c>
      <c r="N92" s="1">
        <f t="shared" si="30"/>
        <v>3.6366047802100248</v>
      </c>
    </row>
    <row r="93" spans="1:14" ht="12.75">
      <c r="A93" s="9">
        <v>1991</v>
      </c>
      <c r="B93">
        <v>137</v>
      </c>
      <c r="C93">
        <v>36</v>
      </c>
      <c r="D93">
        <v>173</v>
      </c>
      <c r="F93" s="9">
        <f t="shared" si="25"/>
        <v>1991</v>
      </c>
      <c r="G93" s="1">
        <f t="shared" si="25"/>
        <v>4142776</v>
      </c>
      <c r="H93" s="1">
        <f t="shared" si="25"/>
        <v>97016</v>
      </c>
      <c r="I93" s="1">
        <f t="shared" si="25"/>
        <v>4239792</v>
      </c>
      <c r="K93" s="9">
        <f t="shared" si="27"/>
        <v>1991</v>
      </c>
      <c r="L93" s="1">
        <f t="shared" si="28"/>
        <v>3.3069613225528007</v>
      </c>
      <c r="M93" s="1">
        <f t="shared" si="29"/>
        <v>37.10728127319205</v>
      </c>
      <c r="N93" s="1">
        <f t="shared" si="30"/>
        <v>4.0803888492643035</v>
      </c>
    </row>
    <row r="94" spans="1:14" ht="12.75">
      <c r="A94" s="9">
        <v>1992</v>
      </c>
      <c r="B94">
        <v>185</v>
      </c>
      <c r="C94">
        <v>54</v>
      </c>
      <c r="D94">
        <v>239</v>
      </c>
      <c r="F94" s="9">
        <f t="shared" si="25"/>
        <v>1992</v>
      </c>
      <c r="G94" s="1">
        <f t="shared" si="25"/>
        <v>4170461</v>
      </c>
      <c r="H94" s="1">
        <f t="shared" si="25"/>
        <v>102591</v>
      </c>
      <c r="I94" s="1">
        <f t="shared" si="25"/>
        <v>4273052</v>
      </c>
      <c r="K94" s="9">
        <f t="shared" si="27"/>
        <v>1992</v>
      </c>
      <c r="L94" s="1">
        <f t="shared" si="28"/>
        <v>4.435960436987662</v>
      </c>
      <c r="M94" s="1">
        <f t="shared" si="29"/>
        <v>52.63619615755768</v>
      </c>
      <c r="N94" s="1">
        <f t="shared" si="30"/>
        <v>5.593191938689255</v>
      </c>
    </row>
    <row r="95" spans="1:14" ht="12.75">
      <c r="A95" s="9">
        <v>1993</v>
      </c>
      <c r="B95">
        <v>184</v>
      </c>
      <c r="C95">
        <v>71</v>
      </c>
      <c r="D95">
        <v>255</v>
      </c>
      <c r="F95" s="9">
        <f t="shared" si="25"/>
        <v>1993</v>
      </c>
      <c r="G95" s="1">
        <f t="shared" si="25"/>
        <v>4205303</v>
      </c>
      <c r="H95" s="1">
        <f t="shared" si="25"/>
        <v>107986</v>
      </c>
      <c r="I95" s="1">
        <f t="shared" si="25"/>
        <v>4313289</v>
      </c>
      <c r="K95" s="9">
        <f t="shared" si="27"/>
        <v>1993</v>
      </c>
      <c r="L95" s="1">
        <f t="shared" si="28"/>
        <v>4.375427882366621</v>
      </c>
      <c r="M95" s="1">
        <f t="shared" si="29"/>
        <v>65.7492637934547</v>
      </c>
      <c r="N95" s="1">
        <f t="shared" si="30"/>
        <v>5.911961846284819</v>
      </c>
    </row>
    <row r="96" spans="1:14" ht="12.75">
      <c r="A96" s="9">
        <v>1994</v>
      </c>
      <c r="B96">
        <v>189</v>
      </c>
      <c r="C96">
        <v>77</v>
      </c>
      <c r="D96">
        <v>266</v>
      </c>
      <c r="F96" s="9">
        <f t="shared" si="25"/>
        <v>1994</v>
      </c>
      <c r="G96" s="1">
        <f t="shared" si="25"/>
        <v>4234718</v>
      </c>
      <c r="H96" s="1">
        <f t="shared" si="25"/>
        <v>113801</v>
      </c>
      <c r="I96" s="1">
        <f t="shared" si="25"/>
        <v>4348519</v>
      </c>
      <c r="K96" s="9">
        <f t="shared" si="27"/>
        <v>1994</v>
      </c>
      <c r="L96" s="1">
        <f t="shared" si="28"/>
        <v>4.463107106541687</v>
      </c>
      <c r="M96" s="1">
        <f t="shared" si="29"/>
        <v>67.66197133592851</v>
      </c>
      <c r="N96" s="1">
        <f t="shared" si="30"/>
        <v>6.1170251297050795</v>
      </c>
    </row>
    <row r="97" spans="1:14" ht="12.75">
      <c r="A97" s="9">
        <v>1995</v>
      </c>
      <c r="B97">
        <v>238</v>
      </c>
      <c r="C97">
        <v>80</v>
      </c>
      <c r="D97">
        <v>318</v>
      </c>
      <c r="F97" s="9">
        <f t="shared" si="25"/>
        <v>1995</v>
      </c>
      <c r="G97" s="1">
        <f t="shared" si="25"/>
        <v>4258422</v>
      </c>
      <c r="H97" s="1">
        <f t="shared" si="25"/>
        <v>119009</v>
      </c>
      <c r="I97" s="1">
        <f t="shared" si="25"/>
        <v>4377431</v>
      </c>
      <c r="K97" s="9">
        <f t="shared" si="27"/>
        <v>1995</v>
      </c>
      <c r="L97" s="1">
        <f t="shared" si="28"/>
        <v>5.588924723759177</v>
      </c>
      <c r="M97" s="1">
        <f t="shared" si="29"/>
        <v>67.22180675411103</v>
      </c>
      <c r="N97" s="1">
        <f t="shared" si="30"/>
        <v>7.264534837899215</v>
      </c>
    </row>
    <row r="98" spans="1:14" ht="12.75">
      <c r="A98" s="9">
        <v>1996</v>
      </c>
      <c r="B98">
        <v>241</v>
      </c>
      <c r="C98">
        <v>117</v>
      </c>
      <c r="D98">
        <v>358</v>
      </c>
      <c r="F98" s="9">
        <f t="shared" si="25"/>
        <v>1996</v>
      </c>
      <c r="G98" s="1">
        <f t="shared" si="25"/>
        <v>4286348</v>
      </c>
      <c r="H98" s="1">
        <f t="shared" si="25"/>
        <v>123864</v>
      </c>
      <c r="I98" s="1">
        <f t="shared" si="25"/>
        <v>4410212</v>
      </c>
      <c r="K98" s="9">
        <f t="shared" si="27"/>
        <v>1996</v>
      </c>
      <c r="L98" s="1">
        <f t="shared" si="28"/>
        <v>5.622501952711259</v>
      </c>
      <c r="M98" s="1">
        <f t="shared" si="29"/>
        <v>94.45843828715365</v>
      </c>
      <c r="N98" s="1">
        <f t="shared" si="30"/>
        <v>8.117523602039993</v>
      </c>
    </row>
    <row r="99" spans="1:14" ht="12.75">
      <c r="A99" s="9">
        <v>1997</v>
      </c>
      <c r="B99">
        <v>260</v>
      </c>
      <c r="C99">
        <v>167</v>
      </c>
      <c r="D99">
        <v>427</v>
      </c>
      <c r="F99" s="9">
        <f t="shared" si="25"/>
        <v>1997</v>
      </c>
      <c r="G99" s="1">
        <f t="shared" si="25"/>
        <v>4307944</v>
      </c>
      <c r="H99" s="1">
        <f t="shared" si="25"/>
        <v>129395</v>
      </c>
      <c r="I99" s="1">
        <f t="shared" si="25"/>
        <v>4437339</v>
      </c>
      <c r="K99" s="9">
        <f t="shared" si="27"/>
        <v>1997</v>
      </c>
      <c r="L99" s="1">
        <f t="shared" si="28"/>
        <v>6.035361648155129</v>
      </c>
      <c r="M99" s="1">
        <f t="shared" si="29"/>
        <v>129.06217396344528</v>
      </c>
      <c r="N99" s="1">
        <f t="shared" si="30"/>
        <v>9.6228843457757</v>
      </c>
    </row>
    <row r="100" spans="1:14" ht="12.75">
      <c r="A100" s="9">
        <v>1998</v>
      </c>
      <c r="B100">
        <v>267</v>
      </c>
      <c r="C100">
        <v>174</v>
      </c>
      <c r="D100">
        <v>441</v>
      </c>
      <c r="F100" s="9">
        <f aca="true" t="shared" si="31" ref="F100:I101">F19</f>
        <v>1998</v>
      </c>
      <c r="G100" s="1">
        <f t="shared" si="31"/>
        <v>4327225</v>
      </c>
      <c r="H100" s="1">
        <f t="shared" si="31"/>
        <v>136023</v>
      </c>
      <c r="I100" s="1">
        <f t="shared" si="31"/>
        <v>4463248</v>
      </c>
      <c r="K100" s="9">
        <f t="shared" si="27"/>
        <v>1998</v>
      </c>
      <c r="L100" s="1">
        <f t="shared" si="28"/>
        <v>6.170236121301759</v>
      </c>
      <c r="M100" s="1">
        <f t="shared" si="29"/>
        <v>127.91954301846012</v>
      </c>
      <c r="N100" s="1">
        <f t="shared" si="30"/>
        <v>9.880696748197725</v>
      </c>
    </row>
    <row r="101" spans="1:14" ht="12.75">
      <c r="A101" s="9">
        <v>1999</v>
      </c>
      <c r="B101">
        <v>260</v>
      </c>
      <c r="C101">
        <v>199</v>
      </c>
      <c r="D101">
        <v>459</v>
      </c>
      <c r="F101" s="9">
        <f t="shared" si="31"/>
        <v>1999</v>
      </c>
      <c r="G101" s="1">
        <f t="shared" si="31"/>
        <v>4356987</v>
      </c>
      <c r="H101" s="1">
        <f t="shared" si="31"/>
        <v>143079</v>
      </c>
      <c r="I101" s="1">
        <f t="shared" si="31"/>
        <v>4500066</v>
      </c>
      <c r="K101" s="9">
        <f t="shared" si="27"/>
        <v>1999</v>
      </c>
      <c r="L101" s="1">
        <f t="shared" si="28"/>
        <v>5.9674265725373985</v>
      </c>
      <c r="M101" s="1">
        <f t="shared" si="29"/>
        <v>139.08400254404907</v>
      </c>
      <c r="N101" s="1">
        <f t="shared" si="30"/>
        <v>10.199850402194102</v>
      </c>
    </row>
    <row r="103" spans="1:14" ht="31.5" customHeight="1">
      <c r="A103" s="31" t="str">
        <f>CONCATENATE("New Admissions for All Offenses, BW Only: ",$A$1)</f>
        <v>New Admissions for All Offenses, BW Only: MINNESOTA</v>
      </c>
      <c r="B103" s="31"/>
      <c r="C103" s="31"/>
      <c r="D103" s="31"/>
      <c r="F103" s="31" t="str">
        <f>CONCATENATE("Total Population, BW Only: ",$A$1)</f>
        <v>Total Population, BW Only: MINNESOTA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MINNESOTA</v>
      </c>
      <c r="L103" s="31"/>
      <c r="M103" s="31"/>
      <c r="N103" s="31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B105">
        <v>612</v>
      </c>
      <c r="C105">
        <v>181</v>
      </c>
      <c r="D105">
        <v>793</v>
      </c>
      <c r="E105" s="2"/>
      <c r="F105" s="9">
        <f>F4</f>
        <v>1983</v>
      </c>
      <c r="G105" s="1">
        <f>G4</f>
        <v>3954332</v>
      </c>
      <c r="H105" s="1">
        <f>H4</f>
        <v>65393</v>
      </c>
      <c r="I105" s="1">
        <f>I4</f>
        <v>4019725</v>
      </c>
      <c r="K105" s="9">
        <f>F105</f>
        <v>1983</v>
      </c>
      <c r="L105" s="1">
        <f aca="true" t="shared" si="32" ref="L105:N108">(B105/G105)*100000</f>
        <v>15.476697454841931</v>
      </c>
      <c r="M105" s="1">
        <f t="shared" si="32"/>
        <v>276.7880354166348</v>
      </c>
      <c r="N105" s="1">
        <f t="shared" si="32"/>
        <v>19.727717692130682</v>
      </c>
    </row>
    <row r="106" spans="1:14" ht="12.75">
      <c r="A106" s="9">
        <v>1984</v>
      </c>
      <c r="B106">
        <v>629</v>
      </c>
      <c r="C106">
        <v>189</v>
      </c>
      <c r="D106">
        <v>818</v>
      </c>
      <c r="F106" s="9">
        <f aca="true" t="shared" si="33" ref="F106:I121">F5</f>
        <v>1984</v>
      </c>
      <c r="G106" s="1">
        <f t="shared" si="33"/>
        <v>3960066</v>
      </c>
      <c r="H106" s="1">
        <f t="shared" si="33"/>
        <v>68974</v>
      </c>
      <c r="I106" s="1">
        <f t="shared" si="33"/>
        <v>4029040</v>
      </c>
      <c r="K106" s="9">
        <f aca="true" t="shared" si="34" ref="K106:K121">F106</f>
        <v>1984</v>
      </c>
      <c r="L106" s="1">
        <f t="shared" si="32"/>
        <v>15.883573657610759</v>
      </c>
      <c r="M106" s="1">
        <f t="shared" si="32"/>
        <v>274.01629599559254</v>
      </c>
      <c r="N106" s="1">
        <f t="shared" si="32"/>
        <v>20.302603101483232</v>
      </c>
    </row>
    <row r="107" spans="1:14" ht="12.75">
      <c r="A107" s="9">
        <v>1985</v>
      </c>
      <c r="B107">
        <v>710</v>
      </c>
      <c r="C107">
        <v>186</v>
      </c>
      <c r="D107">
        <v>896</v>
      </c>
      <c r="F107" s="9">
        <f t="shared" si="33"/>
        <v>1985</v>
      </c>
      <c r="G107" s="1">
        <f t="shared" si="33"/>
        <v>3974882</v>
      </c>
      <c r="H107" s="1">
        <f t="shared" si="33"/>
        <v>73186</v>
      </c>
      <c r="I107" s="1">
        <f t="shared" si="33"/>
        <v>4048068</v>
      </c>
      <c r="K107" s="9">
        <f t="shared" si="34"/>
        <v>1985</v>
      </c>
      <c r="L107" s="1">
        <f t="shared" si="32"/>
        <v>17.862165468056663</v>
      </c>
      <c r="M107" s="1">
        <f t="shared" si="32"/>
        <v>254.14696799934416</v>
      </c>
      <c r="N107" s="1">
        <f t="shared" si="32"/>
        <v>22.13401553531215</v>
      </c>
    </row>
    <row r="108" spans="1:14" ht="12.75">
      <c r="A108" s="9">
        <v>1986</v>
      </c>
      <c r="B108">
        <v>710</v>
      </c>
      <c r="C108">
        <v>191</v>
      </c>
      <c r="D108">
        <v>901</v>
      </c>
      <c r="F108" s="9">
        <f t="shared" si="33"/>
        <v>1986</v>
      </c>
      <c r="G108" s="1">
        <f t="shared" si="33"/>
        <v>3984300</v>
      </c>
      <c r="H108" s="1">
        <f t="shared" si="33"/>
        <v>77103</v>
      </c>
      <c r="I108" s="1">
        <f t="shared" si="33"/>
        <v>4061403</v>
      </c>
      <c r="K108" s="9">
        <f t="shared" si="34"/>
        <v>1986</v>
      </c>
      <c r="L108" s="1">
        <f t="shared" si="32"/>
        <v>17.819943277363652</v>
      </c>
      <c r="M108" s="1">
        <f t="shared" si="32"/>
        <v>247.72058155973176</v>
      </c>
      <c r="N108" s="1">
        <f t="shared" si="32"/>
        <v>22.184452023106303</v>
      </c>
    </row>
    <row r="109" spans="1:14" ht="12.75">
      <c r="A109" s="9">
        <v>1987</v>
      </c>
      <c r="B109">
        <v>774</v>
      </c>
      <c r="C109">
        <v>277</v>
      </c>
      <c r="D109">
        <v>1051</v>
      </c>
      <c r="F109" s="9">
        <f t="shared" si="33"/>
        <v>1987</v>
      </c>
      <c r="G109" s="1">
        <f t="shared" si="33"/>
        <v>4002329</v>
      </c>
      <c r="H109" s="1">
        <f t="shared" si="33"/>
        <v>81008</v>
      </c>
      <c r="I109" s="1">
        <f t="shared" si="33"/>
        <v>4083337</v>
      </c>
      <c r="K109" s="9">
        <f t="shared" si="34"/>
        <v>1987</v>
      </c>
      <c r="L109" s="1">
        <f aca="true" t="shared" si="35" ref="L109:L121">(B109/G109)*100000</f>
        <v>19.338740018624158</v>
      </c>
      <c r="M109" s="1">
        <f aca="true" t="shared" si="36" ref="M109:M121">(C109/H109)*100000</f>
        <v>341.9415366383567</v>
      </c>
      <c r="N109" s="1">
        <f aca="true" t="shared" si="37" ref="N109:N121">(D109/I109)*100000</f>
        <v>25.738752397854988</v>
      </c>
    </row>
    <row r="110" spans="1:14" ht="12.75">
      <c r="A110" s="9">
        <v>1988</v>
      </c>
      <c r="B110">
        <v>849</v>
      </c>
      <c r="C110">
        <v>375</v>
      </c>
      <c r="D110">
        <v>1224</v>
      </c>
      <c r="F110" s="9">
        <f t="shared" si="33"/>
        <v>1988</v>
      </c>
      <c r="G110" s="1">
        <f t="shared" si="33"/>
        <v>4049209</v>
      </c>
      <c r="H110" s="1">
        <f t="shared" si="33"/>
        <v>85612</v>
      </c>
      <c r="I110" s="1">
        <f t="shared" si="33"/>
        <v>4134821</v>
      </c>
      <c r="K110" s="9">
        <f t="shared" si="34"/>
        <v>1988</v>
      </c>
      <c r="L110" s="1">
        <f t="shared" si="35"/>
        <v>20.96705801058923</v>
      </c>
      <c r="M110" s="1">
        <f t="shared" si="36"/>
        <v>438.02270709713594</v>
      </c>
      <c r="N110" s="1">
        <f t="shared" si="37"/>
        <v>29.602248803515316</v>
      </c>
    </row>
    <row r="111" spans="1:14" ht="12.75">
      <c r="A111" s="9">
        <v>1989</v>
      </c>
      <c r="B111">
        <v>964</v>
      </c>
      <c r="C111">
        <v>411</v>
      </c>
      <c r="D111">
        <v>1375</v>
      </c>
      <c r="F111" s="9">
        <f t="shared" si="33"/>
        <v>1989</v>
      </c>
      <c r="G111" s="1">
        <f t="shared" si="33"/>
        <v>4077162</v>
      </c>
      <c r="H111" s="1">
        <f t="shared" si="33"/>
        <v>89993</v>
      </c>
      <c r="I111" s="1">
        <f t="shared" si="33"/>
        <v>4167155</v>
      </c>
      <c r="K111" s="9">
        <f t="shared" si="34"/>
        <v>1989</v>
      </c>
      <c r="L111" s="1">
        <f t="shared" si="35"/>
        <v>23.64389739725819</v>
      </c>
      <c r="M111" s="1">
        <f t="shared" si="36"/>
        <v>456.70218794795153</v>
      </c>
      <c r="N111" s="1">
        <f t="shared" si="37"/>
        <v>32.996132853229604</v>
      </c>
    </row>
    <row r="112" spans="1:14" ht="12.75">
      <c r="A112" s="9">
        <v>1990</v>
      </c>
      <c r="B112">
        <v>918</v>
      </c>
      <c r="C112">
        <v>416</v>
      </c>
      <c r="D112">
        <v>1334</v>
      </c>
      <c r="F112" s="9">
        <f t="shared" si="33"/>
        <v>1990</v>
      </c>
      <c r="G112" s="1">
        <f t="shared" si="33"/>
        <v>4113443</v>
      </c>
      <c r="H112" s="1">
        <f t="shared" si="33"/>
        <v>93778</v>
      </c>
      <c r="I112" s="1">
        <f t="shared" si="33"/>
        <v>4207221</v>
      </c>
      <c r="K112" s="9">
        <f t="shared" si="34"/>
        <v>1990</v>
      </c>
      <c r="L112" s="1">
        <f t="shared" si="35"/>
        <v>22.31707112508913</v>
      </c>
      <c r="M112" s="1">
        <f t="shared" si="36"/>
        <v>443.60084454776177</v>
      </c>
      <c r="N112" s="1">
        <f t="shared" si="37"/>
        <v>31.707390698040346</v>
      </c>
    </row>
    <row r="113" spans="1:14" ht="12.75">
      <c r="A113" s="9">
        <v>1991</v>
      </c>
      <c r="B113">
        <v>938</v>
      </c>
      <c r="C113">
        <v>475</v>
      </c>
      <c r="D113">
        <v>1413</v>
      </c>
      <c r="F113" s="9">
        <f t="shared" si="33"/>
        <v>1991</v>
      </c>
      <c r="G113" s="1">
        <f t="shared" si="33"/>
        <v>4142776</v>
      </c>
      <c r="H113" s="1">
        <f t="shared" si="33"/>
        <v>97016</v>
      </c>
      <c r="I113" s="1">
        <f t="shared" si="33"/>
        <v>4239792</v>
      </c>
      <c r="K113" s="9">
        <f t="shared" si="34"/>
        <v>1991</v>
      </c>
      <c r="L113" s="1">
        <f t="shared" si="35"/>
        <v>22.64182277777027</v>
      </c>
      <c r="M113" s="1">
        <f t="shared" si="36"/>
        <v>489.6099612435062</v>
      </c>
      <c r="N113" s="1">
        <f t="shared" si="37"/>
        <v>33.32710661277723</v>
      </c>
    </row>
    <row r="114" spans="1:14" ht="12.75">
      <c r="A114" s="9">
        <v>1992</v>
      </c>
      <c r="B114">
        <v>1055</v>
      </c>
      <c r="C114">
        <v>571</v>
      </c>
      <c r="D114">
        <v>1626</v>
      </c>
      <c r="F114" s="9">
        <f t="shared" si="33"/>
        <v>1992</v>
      </c>
      <c r="G114" s="1">
        <f t="shared" si="33"/>
        <v>4170461</v>
      </c>
      <c r="H114" s="1">
        <f t="shared" si="33"/>
        <v>102591</v>
      </c>
      <c r="I114" s="1">
        <f t="shared" si="33"/>
        <v>4273052</v>
      </c>
      <c r="K114" s="9">
        <f t="shared" si="34"/>
        <v>1992</v>
      </c>
      <c r="L114" s="1">
        <f t="shared" si="35"/>
        <v>25.2969635730918</v>
      </c>
      <c r="M114" s="1">
        <f t="shared" si="36"/>
        <v>556.5790371475081</v>
      </c>
      <c r="N114" s="1">
        <f t="shared" si="37"/>
        <v>38.052427164471666</v>
      </c>
    </row>
    <row r="115" spans="1:14" ht="12.75">
      <c r="A115" s="9">
        <v>1993</v>
      </c>
      <c r="B115">
        <v>1185</v>
      </c>
      <c r="C115">
        <v>791</v>
      </c>
      <c r="D115">
        <v>1976</v>
      </c>
      <c r="F115" s="9">
        <f t="shared" si="33"/>
        <v>1993</v>
      </c>
      <c r="G115" s="1">
        <f t="shared" si="33"/>
        <v>4205303</v>
      </c>
      <c r="H115" s="1">
        <f t="shared" si="33"/>
        <v>107986</v>
      </c>
      <c r="I115" s="1">
        <f t="shared" si="33"/>
        <v>4313289</v>
      </c>
      <c r="K115" s="9">
        <f t="shared" si="34"/>
        <v>1993</v>
      </c>
      <c r="L115" s="1">
        <f t="shared" si="35"/>
        <v>28.178706742415468</v>
      </c>
      <c r="M115" s="1">
        <f t="shared" si="36"/>
        <v>732.5023614172208</v>
      </c>
      <c r="N115" s="1">
        <f t="shared" si="37"/>
        <v>45.811908267681574</v>
      </c>
    </row>
    <row r="116" spans="1:14" ht="12.75">
      <c r="A116" s="9">
        <v>1994</v>
      </c>
      <c r="B116">
        <v>1154</v>
      </c>
      <c r="C116">
        <v>727</v>
      </c>
      <c r="D116">
        <v>1881</v>
      </c>
      <c r="F116" s="9">
        <f t="shared" si="33"/>
        <v>1994</v>
      </c>
      <c r="G116" s="1">
        <f t="shared" si="33"/>
        <v>4234718</v>
      </c>
      <c r="H116" s="1">
        <f t="shared" si="33"/>
        <v>113801</v>
      </c>
      <c r="I116" s="1">
        <f t="shared" si="33"/>
        <v>4348519</v>
      </c>
      <c r="K116" s="9">
        <f t="shared" si="34"/>
        <v>1994</v>
      </c>
      <c r="L116" s="1">
        <f t="shared" si="35"/>
        <v>27.25092910555083</v>
      </c>
      <c r="M116" s="1">
        <f t="shared" si="36"/>
        <v>638.8344566392211</v>
      </c>
      <c r="N116" s="1">
        <f t="shared" si="37"/>
        <v>43.25610627434306</v>
      </c>
    </row>
    <row r="117" spans="1:14" ht="12.75">
      <c r="A117" s="9">
        <v>1995</v>
      </c>
      <c r="B117">
        <v>1189</v>
      </c>
      <c r="C117">
        <v>770</v>
      </c>
      <c r="D117">
        <v>1959</v>
      </c>
      <c r="F117" s="9">
        <f t="shared" si="33"/>
        <v>1995</v>
      </c>
      <c r="G117" s="1">
        <f t="shared" si="33"/>
        <v>4258422</v>
      </c>
      <c r="H117" s="1">
        <f t="shared" si="33"/>
        <v>119009</v>
      </c>
      <c r="I117" s="1">
        <f t="shared" si="33"/>
        <v>4377431</v>
      </c>
      <c r="K117" s="9">
        <f t="shared" si="34"/>
        <v>1995</v>
      </c>
      <c r="L117" s="1">
        <f t="shared" si="35"/>
        <v>27.9211407418053</v>
      </c>
      <c r="M117" s="1">
        <f t="shared" si="36"/>
        <v>647.0098900083187</v>
      </c>
      <c r="N117" s="1">
        <f t="shared" si="37"/>
        <v>44.75227593536026</v>
      </c>
    </row>
    <row r="118" spans="1:14" ht="12.75">
      <c r="A118" s="9">
        <v>1996</v>
      </c>
      <c r="B118">
        <v>1303</v>
      </c>
      <c r="C118">
        <v>878</v>
      </c>
      <c r="D118">
        <v>2181</v>
      </c>
      <c r="F118" s="9">
        <f t="shared" si="33"/>
        <v>1996</v>
      </c>
      <c r="G118" s="1">
        <f t="shared" si="33"/>
        <v>4286348</v>
      </c>
      <c r="H118" s="1">
        <f t="shared" si="33"/>
        <v>123864</v>
      </c>
      <c r="I118" s="1">
        <f t="shared" si="33"/>
        <v>4410212</v>
      </c>
      <c r="K118" s="9">
        <f t="shared" si="34"/>
        <v>1996</v>
      </c>
      <c r="L118" s="1">
        <f t="shared" si="35"/>
        <v>30.398838358434734</v>
      </c>
      <c r="M118" s="1">
        <f t="shared" si="36"/>
        <v>708.8419556933411</v>
      </c>
      <c r="N118" s="1">
        <f t="shared" si="37"/>
        <v>49.45340496103135</v>
      </c>
    </row>
    <row r="119" spans="1:14" ht="12.75">
      <c r="A119" s="9">
        <v>1997</v>
      </c>
      <c r="B119">
        <v>1286</v>
      </c>
      <c r="C119">
        <v>893</v>
      </c>
      <c r="D119">
        <v>2179</v>
      </c>
      <c r="F119" s="9">
        <f t="shared" si="33"/>
        <v>1997</v>
      </c>
      <c r="G119" s="1">
        <f t="shared" si="33"/>
        <v>4307944</v>
      </c>
      <c r="H119" s="1">
        <f t="shared" si="33"/>
        <v>129395</v>
      </c>
      <c r="I119" s="1">
        <f t="shared" si="33"/>
        <v>4437339</v>
      </c>
      <c r="K119" s="9">
        <f t="shared" si="34"/>
        <v>1997</v>
      </c>
      <c r="L119" s="1">
        <f t="shared" si="35"/>
        <v>29.851827228951905</v>
      </c>
      <c r="M119" s="1">
        <f t="shared" si="36"/>
        <v>690.1348583793811</v>
      </c>
      <c r="N119" s="1">
        <f t="shared" si="37"/>
        <v>49.10600700104275</v>
      </c>
    </row>
    <row r="120" spans="1:14" ht="12.75">
      <c r="A120" s="9">
        <v>1998</v>
      </c>
      <c r="B120">
        <v>1493</v>
      </c>
      <c r="C120">
        <v>1110</v>
      </c>
      <c r="D120">
        <v>2603</v>
      </c>
      <c r="F120" s="9">
        <f t="shared" si="33"/>
        <v>1998</v>
      </c>
      <c r="G120" s="1">
        <f t="shared" si="33"/>
        <v>4327225</v>
      </c>
      <c r="H120" s="1">
        <f t="shared" si="33"/>
        <v>136023</v>
      </c>
      <c r="I120" s="1">
        <f t="shared" si="33"/>
        <v>4463248</v>
      </c>
      <c r="K120" s="9">
        <f t="shared" si="34"/>
        <v>1998</v>
      </c>
      <c r="L120" s="1">
        <f t="shared" si="35"/>
        <v>34.5024813824102</v>
      </c>
      <c r="M120" s="1">
        <f t="shared" si="36"/>
        <v>816.03846408328</v>
      </c>
      <c r="N120" s="1">
        <f t="shared" si="37"/>
        <v>58.32075654321696</v>
      </c>
    </row>
    <row r="121" spans="1:14" ht="12.75">
      <c r="A121" s="9">
        <v>1999</v>
      </c>
      <c r="B121">
        <v>1393</v>
      </c>
      <c r="C121">
        <v>1075</v>
      </c>
      <c r="D121">
        <v>2468</v>
      </c>
      <c r="F121" s="9">
        <f t="shared" si="33"/>
        <v>1999</v>
      </c>
      <c r="G121" s="1">
        <f t="shared" si="33"/>
        <v>4356987</v>
      </c>
      <c r="H121" s="1">
        <f t="shared" si="33"/>
        <v>143079</v>
      </c>
      <c r="I121" s="1">
        <f t="shared" si="33"/>
        <v>4500066</v>
      </c>
      <c r="K121" s="9">
        <f t="shared" si="34"/>
        <v>1999</v>
      </c>
      <c r="L121" s="1">
        <f t="shared" si="35"/>
        <v>31.971635444402292</v>
      </c>
      <c r="M121" s="1">
        <f t="shared" si="36"/>
        <v>751.3331795721244</v>
      </c>
      <c r="N121" s="1">
        <f t="shared" si="37"/>
        <v>54.84364007105674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40" zoomScaleNormal="40" workbookViewId="0" topLeftCell="AG79">
      <selection activeCell="AP88" sqref="AP88:AU106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37</v>
      </c>
      <c r="B1" s="30" t="s">
        <v>3</v>
      </c>
      <c r="C1" s="30"/>
      <c r="D1" s="30"/>
      <c r="E1" s="30"/>
      <c r="F1" s="30"/>
      <c r="G1" s="30"/>
      <c r="J1" s="30" t="s">
        <v>3</v>
      </c>
      <c r="K1" s="30"/>
      <c r="L1" s="30"/>
      <c r="M1" s="30"/>
      <c r="N1" s="30"/>
      <c r="O1" s="30"/>
      <c r="R1" s="30" t="s">
        <v>3</v>
      </c>
      <c r="S1" s="30"/>
      <c r="T1" s="30"/>
      <c r="U1" s="30"/>
      <c r="V1" s="30"/>
      <c r="W1" s="30"/>
      <c r="Z1" s="30" t="s">
        <v>3</v>
      </c>
      <c r="AA1" s="30"/>
      <c r="AB1" s="30"/>
      <c r="AC1" s="30"/>
      <c r="AD1" s="30"/>
      <c r="AE1" s="30"/>
      <c r="AH1" s="30" t="s">
        <v>3</v>
      </c>
      <c r="AI1" s="30"/>
      <c r="AJ1" s="30"/>
      <c r="AK1" s="30"/>
      <c r="AL1" s="30"/>
      <c r="AM1" s="30"/>
      <c r="AP1" s="30" t="s">
        <v>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MINNESOTA</v>
      </c>
      <c r="C2" s="30"/>
      <c r="D2" s="30"/>
      <c r="E2" s="30"/>
      <c r="F2" s="30"/>
      <c r="G2" s="30"/>
      <c r="J2" s="30" t="str">
        <f>CONCATENATE("Black, Non-Hispanics:  ",$A$1)</f>
        <v>Black, Non-Hispanics:  MINNESOTA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MINNESOTA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MINNESOTA</v>
      </c>
      <c r="AA2" s="30"/>
      <c r="AB2" s="30"/>
      <c r="AC2" s="30"/>
      <c r="AD2" s="30"/>
      <c r="AE2" s="30"/>
      <c r="AH2" s="30" t="str">
        <f>CONCATENATE("Hispanics:  ",$A$1)</f>
        <v>Hispanics:  MINNESOTA</v>
      </c>
      <c r="AI2" s="30"/>
      <c r="AJ2" s="30"/>
      <c r="AK2" s="30"/>
      <c r="AL2" s="30"/>
      <c r="AM2" s="30"/>
      <c r="AP2" s="30" t="str">
        <f>CONCATENATE("Other Race / Not Known:  ",$A$1)</f>
        <v>Other Race / Not Known:  MINNESOTA</v>
      </c>
      <c r="AQ2" s="30"/>
      <c r="AR2" s="30"/>
      <c r="AS2" s="30"/>
      <c r="AT2" s="30"/>
      <c r="AU2" s="30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1" ht="12.75">
      <c r="A4" s="4">
        <v>1983</v>
      </c>
      <c r="B4">
        <v>165</v>
      </c>
      <c r="C4">
        <v>196</v>
      </c>
      <c r="D4">
        <v>127</v>
      </c>
      <c r="E4">
        <v>30</v>
      </c>
      <c r="F4">
        <v>94</v>
      </c>
      <c r="G4">
        <f>SUM(B4:F4)</f>
        <v>612</v>
      </c>
      <c r="I4" s="4">
        <v>1983</v>
      </c>
      <c r="J4">
        <v>54</v>
      </c>
      <c r="K4">
        <v>66</v>
      </c>
      <c r="L4">
        <v>42</v>
      </c>
      <c r="M4">
        <v>1</v>
      </c>
      <c r="N4">
        <v>18</v>
      </c>
      <c r="O4">
        <f>SUM(J4:N4)</f>
        <v>181</v>
      </c>
      <c r="Q4" s="4">
        <v>1983</v>
      </c>
      <c r="R4">
        <v>17</v>
      </c>
      <c r="S4">
        <v>27</v>
      </c>
      <c r="T4">
        <v>13</v>
      </c>
      <c r="V4">
        <v>11</v>
      </c>
      <c r="W4">
        <f>SUM(R4:V4)</f>
        <v>68</v>
      </c>
      <c r="Y4" s="4">
        <v>1983</v>
      </c>
      <c r="AB4">
        <v>1</v>
      </c>
      <c r="AE4">
        <f>SUM(Z4:AD4)</f>
        <v>1</v>
      </c>
      <c r="AG4" s="4">
        <v>1983</v>
      </c>
      <c r="AH4">
        <v>7</v>
      </c>
      <c r="AI4">
        <v>7</v>
      </c>
      <c r="AJ4">
        <v>1</v>
      </c>
      <c r="AK4">
        <v>1</v>
      </c>
      <c r="AL4">
        <v>1</v>
      </c>
      <c r="AM4">
        <f>SUM(AH4:AL4)</f>
        <v>17</v>
      </c>
      <c r="AO4" s="4">
        <v>1983</v>
      </c>
    </row>
    <row r="5" spans="1:41" ht="12.75">
      <c r="A5" s="4">
        <v>1984</v>
      </c>
      <c r="B5">
        <v>183</v>
      </c>
      <c r="C5">
        <v>154</v>
      </c>
      <c r="D5">
        <v>107</v>
      </c>
      <c r="E5">
        <v>26</v>
      </c>
      <c r="F5">
        <v>159</v>
      </c>
      <c r="G5">
        <f aca="true" t="shared" si="0" ref="G5:G20">SUM(B5:F5)</f>
        <v>629</v>
      </c>
      <c r="I5" s="4">
        <v>1984</v>
      </c>
      <c r="J5">
        <v>59</v>
      </c>
      <c r="K5">
        <v>57</v>
      </c>
      <c r="L5">
        <v>38</v>
      </c>
      <c r="N5">
        <v>35</v>
      </c>
      <c r="O5">
        <f aca="true" t="shared" si="1" ref="O5:O20">SUM(J5:N5)</f>
        <v>189</v>
      </c>
      <c r="Q5" s="4">
        <v>1984</v>
      </c>
      <c r="R5">
        <v>21</v>
      </c>
      <c r="S5">
        <v>29</v>
      </c>
      <c r="T5">
        <v>7</v>
      </c>
      <c r="U5">
        <v>3</v>
      </c>
      <c r="V5">
        <v>10</v>
      </c>
      <c r="W5">
        <f aca="true" t="shared" si="2" ref="W5:W20">SUM(R5:V5)</f>
        <v>70</v>
      </c>
      <c r="Y5" s="4">
        <v>1984</v>
      </c>
      <c r="AE5">
        <f aca="true" t="shared" si="3" ref="AE5:AE20">SUM(Z5:AD5)</f>
        <v>0</v>
      </c>
      <c r="AG5" s="4">
        <v>1984</v>
      </c>
      <c r="AH5">
        <v>10</v>
      </c>
      <c r="AI5">
        <v>3</v>
      </c>
      <c r="AJ5">
        <v>2</v>
      </c>
      <c r="AK5">
        <v>2</v>
      </c>
      <c r="AL5">
        <v>2</v>
      </c>
      <c r="AM5">
        <f aca="true" t="shared" si="4" ref="AM5:AM20">SUM(AH5:AL5)</f>
        <v>19</v>
      </c>
      <c r="AO5" s="4">
        <v>1984</v>
      </c>
    </row>
    <row r="6" spans="1:41" ht="12.75">
      <c r="A6" s="4">
        <v>1985</v>
      </c>
      <c r="B6">
        <v>253</v>
      </c>
      <c r="C6">
        <v>198</v>
      </c>
      <c r="D6">
        <v>179</v>
      </c>
      <c r="E6">
        <v>19</v>
      </c>
      <c r="F6">
        <v>61</v>
      </c>
      <c r="G6">
        <f t="shared" si="0"/>
        <v>710</v>
      </c>
      <c r="I6" s="4">
        <v>1985</v>
      </c>
      <c r="J6">
        <v>57</v>
      </c>
      <c r="K6">
        <v>66</v>
      </c>
      <c r="L6">
        <v>45</v>
      </c>
      <c r="M6">
        <v>3</v>
      </c>
      <c r="N6">
        <v>15</v>
      </c>
      <c r="O6">
        <f t="shared" si="1"/>
        <v>186</v>
      </c>
      <c r="Q6" s="4">
        <v>1985</v>
      </c>
      <c r="R6">
        <v>27</v>
      </c>
      <c r="S6">
        <v>26</v>
      </c>
      <c r="T6">
        <v>15</v>
      </c>
      <c r="U6">
        <v>2</v>
      </c>
      <c r="V6">
        <v>8</v>
      </c>
      <c r="W6">
        <f t="shared" si="2"/>
        <v>78</v>
      </c>
      <c r="Y6" s="4">
        <v>1985</v>
      </c>
      <c r="Z6">
        <v>1</v>
      </c>
      <c r="AB6">
        <v>1</v>
      </c>
      <c r="AE6">
        <f t="shared" si="3"/>
        <v>2</v>
      </c>
      <c r="AG6" s="4">
        <v>1985</v>
      </c>
      <c r="AH6">
        <v>13</v>
      </c>
      <c r="AI6">
        <v>9</v>
      </c>
      <c r="AJ6">
        <v>6</v>
      </c>
      <c r="AL6">
        <v>1</v>
      </c>
      <c r="AM6">
        <f t="shared" si="4"/>
        <v>29</v>
      </c>
      <c r="AO6" s="4">
        <v>1985</v>
      </c>
    </row>
    <row r="7" spans="1:41" ht="12.75">
      <c r="A7" s="4">
        <v>1986</v>
      </c>
      <c r="B7">
        <v>229</v>
      </c>
      <c r="C7">
        <v>193</v>
      </c>
      <c r="D7">
        <v>143</v>
      </c>
      <c r="E7">
        <v>38</v>
      </c>
      <c r="F7">
        <v>107</v>
      </c>
      <c r="G7">
        <f t="shared" si="0"/>
        <v>710</v>
      </c>
      <c r="I7" s="4">
        <v>1986</v>
      </c>
      <c r="J7">
        <v>58</v>
      </c>
      <c r="K7">
        <v>82</v>
      </c>
      <c r="L7">
        <v>41</v>
      </c>
      <c r="M7">
        <v>3</v>
      </c>
      <c r="N7">
        <v>7</v>
      </c>
      <c r="O7">
        <f t="shared" si="1"/>
        <v>191</v>
      </c>
      <c r="Q7" s="4">
        <v>1986</v>
      </c>
      <c r="R7">
        <v>25</v>
      </c>
      <c r="S7">
        <v>23</v>
      </c>
      <c r="T7">
        <v>12</v>
      </c>
      <c r="U7">
        <v>2</v>
      </c>
      <c r="V7">
        <v>15</v>
      </c>
      <c r="W7">
        <f t="shared" si="2"/>
        <v>77</v>
      </c>
      <c r="Y7" s="4">
        <v>1986</v>
      </c>
      <c r="AE7">
        <f t="shared" si="3"/>
        <v>0</v>
      </c>
      <c r="AG7" s="4">
        <v>1986</v>
      </c>
      <c r="AH7">
        <v>12</v>
      </c>
      <c r="AI7">
        <v>8</v>
      </c>
      <c r="AJ7">
        <v>2</v>
      </c>
      <c r="AK7">
        <v>4</v>
      </c>
      <c r="AL7">
        <v>2</v>
      </c>
      <c r="AM7">
        <f t="shared" si="4"/>
        <v>28</v>
      </c>
      <c r="AO7" s="4">
        <v>1986</v>
      </c>
    </row>
    <row r="8" spans="1:41" ht="12.75">
      <c r="A8" s="4">
        <v>1987</v>
      </c>
      <c r="B8">
        <v>256</v>
      </c>
      <c r="C8">
        <v>206</v>
      </c>
      <c r="D8">
        <v>164</v>
      </c>
      <c r="E8">
        <v>45</v>
      </c>
      <c r="F8">
        <v>103</v>
      </c>
      <c r="G8">
        <f t="shared" si="0"/>
        <v>774</v>
      </c>
      <c r="I8" s="4">
        <v>1987</v>
      </c>
      <c r="J8">
        <v>80</v>
      </c>
      <c r="K8">
        <v>95</v>
      </c>
      <c r="L8">
        <v>62</v>
      </c>
      <c r="M8">
        <v>13</v>
      </c>
      <c r="N8">
        <v>27</v>
      </c>
      <c r="O8">
        <f t="shared" si="1"/>
        <v>277</v>
      </c>
      <c r="Q8" s="4">
        <v>1987</v>
      </c>
      <c r="R8">
        <v>31</v>
      </c>
      <c r="S8">
        <v>33</v>
      </c>
      <c r="T8">
        <v>18</v>
      </c>
      <c r="U8">
        <v>2</v>
      </c>
      <c r="V8">
        <v>21</v>
      </c>
      <c r="W8">
        <f t="shared" si="2"/>
        <v>105</v>
      </c>
      <c r="Y8" s="4">
        <v>1987</v>
      </c>
      <c r="AE8">
        <f t="shared" si="3"/>
        <v>0</v>
      </c>
      <c r="AG8" s="4">
        <v>1987</v>
      </c>
      <c r="AH8">
        <v>16</v>
      </c>
      <c r="AI8">
        <v>4</v>
      </c>
      <c r="AJ8">
        <v>3</v>
      </c>
      <c r="AK8">
        <v>4</v>
      </c>
      <c r="AL8">
        <v>3</v>
      </c>
      <c r="AM8">
        <f t="shared" si="4"/>
        <v>30</v>
      </c>
      <c r="AO8" s="4">
        <v>1987</v>
      </c>
    </row>
    <row r="9" spans="1:41" ht="12.75">
      <c r="A9" s="4">
        <v>1988</v>
      </c>
      <c r="B9">
        <v>252</v>
      </c>
      <c r="C9">
        <v>212</v>
      </c>
      <c r="D9">
        <v>202</v>
      </c>
      <c r="E9">
        <v>64</v>
      </c>
      <c r="F9">
        <v>119</v>
      </c>
      <c r="G9">
        <f t="shared" si="0"/>
        <v>849</v>
      </c>
      <c r="I9" s="4">
        <v>1988</v>
      </c>
      <c r="J9">
        <v>99</v>
      </c>
      <c r="K9">
        <v>118</v>
      </c>
      <c r="L9">
        <v>86</v>
      </c>
      <c r="M9">
        <v>23</v>
      </c>
      <c r="N9">
        <v>49</v>
      </c>
      <c r="O9">
        <f t="shared" si="1"/>
        <v>375</v>
      </c>
      <c r="Q9" s="4">
        <v>1988</v>
      </c>
      <c r="R9">
        <v>29</v>
      </c>
      <c r="S9">
        <v>42</v>
      </c>
      <c r="T9">
        <v>14</v>
      </c>
      <c r="U9">
        <v>4</v>
      </c>
      <c r="V9">
        <v>15</v>
      </c>
      <c r="W9">
        <f t="shared" si="2"/>
        <v>104</v>
      </c>
      <c r="Y9" s="4">
        <v>1988</v>
      </c>
      <c r="AE9">
        <f t="shared" si="3"/>
        <v>0</v>
      </c>
      <c r="AG9" s="4">
        <v>1988</v>
      </c>
      <c r="AH9">
        <v>17</v>
      </c>
      <c r="AI9">
        <v>6</v>
      </c>
      <c r="AJ9">
        <v>4</v>
      </c>
      <c r="AK9">
        <v>4</v>
      </c>
      <c r="AL9">
        <v>5</v>
      </c>
      <c r="AM9">
        <f t="shared" si="4"/>
        <v>36</v>
      </c>
      <c r="AO9" s="4">
        <v>1988</v>
      </c>
    </row>
    <row r="10" spans="1:41" ht="12.75">
      <c r="A10" s="4">
        <v>1989</v>
      </c>
      <c r="B10">
        <v>286</v>
      </c>
      <c r="C10">
        <v>238</v>
      </c>
      <c r="D10">
        <v>179</v>
      </c>
      <c r="E10">
        <v>115</v>
      </c>
      <c r="F10">
        <v>146</v>
      </c>
      <c r="G10">
        <f t="shared" si="0"/>
        <v>964</v>
      </c>
      <c r="I10" s="4">
        <v>1989</v>
      </c>
      <c r="J10">
        <v>124</v>
      </c>
      <c r="K10">
        <v>116</v>
      </c>
      <c r="L10">
        <v>60</v>
      </c>
      <c r="M10">
        <v>74</v>
      </c>
      <c r="N10">
        <v>37</v>
      </c>
      <c r="O10">
        <f t="shared" si="1"/>
        <v>411</v>
      </c>
      <c r="Q10" s="4">
        <v>1989</v>
      </c>
      <c r="R10">
        <v>45</v>
      </c>
      <c r="S10">
        <v>29</v>
      </c>
      <c r="T10">
        <v>12</v>
      </c>
      <c r="U10">
        <v>5</v>
      </c>
      <c r="V10">
        <v>20</v>
      </c>
      <c r="W10">
        <f t="shared" si="2"/>
        <v>111</v>
      </c>
      <c r="Y10" s="4">
        <v>1989</v>
      </c>
      <c r="AE10">
        <f t="shared" si="3"/>
        <v>0</v>
      </c>
      <c r="AG10" s="4">
        <v>1989</v>
      </c>
      <c r="AH10">
        <v>11</v>
      </c>
      <c r="AI10">
        <v>7</v>
      </c>
      <c r="AJ10">
        <v>2</v>
      </c>
      <c r="AK10">
        <v>9</v>
      </c>
      <c r="AL10">
        <v>3</v>
      </c>
      <c r="AM10">
        <f t="shared" si="4"/>
        <v>32</v>
      </c>
      <c r="AO10" s="4">
        <v>1989</v>
      </c>
    </row>
    <row r="11" spans="1:41" ht="12.75">
      <c r="A11" s="4">
        <v>1990</v>
      </c>
      <c r="B11">
        <v>299</v>
      </c>
      <c r="C11">
        <v>216</v>
      </c>
      <c r="D11">
        <v>167</v>
      </c>
      <c r="E11">
        <v>111</v>
      </c>
      <c r="F11">
        <v>125</v>
      </c>
      <c r="G11">
        <f t="shared" si="0"/>
        <v>918</v>
      </c>
      <c r="I11" s="4">
        <v>1990</v>
      </c>
      <c r="J11">
        <v>128</v>
      </c>
      <c r="K11">
        <v>115</v>
      </c>
      <c r="L11">
        <v>58</v>
      </c>
      <c r="M11">
        <v>87</v>
      </c>
      <c r="N11">
        <v>28</v>
      </c>
      <c r="O11">
        <f t="shared" si="1"/>
        <v>416</v>
      </c>
      <c r="Q11" s="4">
        <v>1990</v>
      </c>
      <c r="R11">
        <v>51</v>
      </c>
      <c r="S11">
        <v>32</v>
      </c>
      <c r="T11">
        <v>18</v>
      </c>
      <c r="U11">
        <v>1</v>
      </c>
      <c r="V11">
        <v>14</v>
      </c>
      <c r="W11">
        <f t="shared" si="2"/>
        <v>116</v>
      </c>
      <c r="Y11" s="4">
        <v>1990</v>
      </c>
      <c r="AB11">
        <v>1</v>
      </c>
      <c r="AE11">
        <f t="shared" si="3"/>
        <v>1</v>
      </c>
      <c r="AG11" s="4">
        <v>1990</v>
      </c>
      <c r="AH11">
        <v>27</v>
      </c>
      <c r="AI11">
        <v>13</v>
      </c>
      <c r="AJ11">
        <v>1</v>
      </c>
      <c r="AK11">
        <v>12</v>
      </c>
      <c r="AL11">
        <v>10</v>
      </c>
      <c r="AM11">
        <f t="shared" si="4"/>
        <v>63</v>
      </c>
      <c r="AO11" s="4">
        <v>1990</v>
      </c>
    </row>
    <row r="12" spans="1:41" ht="12.75">
      <c r="A12" s="4">
        <v>1991</v>
      </c>
      <c r="B12">
        <v>298</v>
      </c>
      <c r="C12">
        <v>209</v>
      </c>
      <c r="D12">
        <v>204</v>
      </c>
      <c r="E12">
        <v>90</v>
      </c>
      <c r="F12">
        <v>137</v>
      </c>
      <c r="G12">
        <f t="shared" si="0"/>
        <v>938</v>
      </c>
      <c r="I12" s="4">
        <v>1991</v>
      </c>
      <c r="J12">
        <v>132</v>
      </c>
      <c r="K12">
        <v>132</v>
      </c>
      <c r="L12">
        <v>83</v>
      </c>
      <c r="M12">
        <v>92</v>
      </c>
      <c r="N12">
        <v>36</v>
      </c>
      <c r="O12">
        <f t="shared" si="1"/>
        <v>475</v>
      </c>
      <c r="Q12" s="4">
        <v>1991</v>
      </c>
      <c r="R12">
        <v>39</v>
      </c>
      <c r="S12">
        <v>47</v>
      </c>
      <c r="T12">
        <v>27</v>
      </c>
      <c r="U12">
        <v>5</v>
      </c>
      <c r="V12">
        <v>15</v>
      </c>
      <c r="W12">
        <f t="shared" si="2"/>
        <v>133</v>
      </c>
      <c r="Y12" s="4">
        <v>1991</v>
      </c>
      <c r="AE12">
        <f t="shared" si="3"/>
        <v>0</v>
      </c>
      <c r="AG12" s="4">
        <v>1991</v>
      </c>
      <c r="AH12">
        <v>25</v>
      </c>
      <c r="AI12">
        <v>13</v>
      </c>
      <c r="AJ12">
        <v>5</v>
      </c>
      <c r="AK12">
        <v>26</v>
      </c>
      <c r="AL12">
        <v>6</v>
      </c>
      <c r="AM12">
        <f t="shared" si="4"/>
        <v>75</v>
      </c>
      <c r="AO12" s="4">
        <v>1991</v>
      </c>
    </row>
    <row r="13" spans="1:41" ht="12.75">
      <c r="A13" s="4">
        <v>1992</v>
      </c>
      <c r="B13">
        <v>322</v>
      </c>
      <c r="C13">
        <v>203</v>
      </c>
      <c r="D13">
        <v>237</v>
      </c>
      <c r="E13">
        <v>108</v>
      </c>
      <c r="F13">
        <v>185</v>
      </c>
      <c r="G13">
        <f t="shared" si="0"/>
        <v>1055</v>
      </c>
      <c r="I13" s="4">
        <v>1992</v>
      </c>
      <c r="J13">
        <v>166</v>
      </c>
      <c r="K13">
        <v>132</v>
      </c>
      <c r="L13">
        <v>94</v>
      </c>
      <c r="M13">
        <v>125</v>
      </c>
      <c r="N13">
        <v>54</v>
      </c>
      <c r="O13">
        <f t="shared" si="1"/>
        <v>571</v>
      </c>
      <c r="Q13" s="4">
        <v>1992</v>
      </c>
      <c r="R13">
        <v>54</v>
      </c>
      <c r="S13">
        <v>34</v>
      </c>
      <c r="T13">
        <v>20</v>
      </c>
      <c r="U13">
        <v>3</v>
      </c>
      <c r="V13">
        <v>10</v>
      </c>
      <c r="W13">
        <f t="shared" si="2"/>
        <v>121</v>
      </c>
      <c r="Y13" s="4">
        <v>1992</v>
      </c>
      <c r="AE13">
        <f t="shared" si="3"/>
        <v>0</v>
      </c>
      <c r="AG13" s="4">
        <v>1992</v>
      </c>
      <c r="AH13">
        <v>43</v>
      </c>
      <c r="AI13">
        <v>7</v>
      </c>
      <c r="AJ13">
        <v>6</v>
      </c>
      <c r="AK13">
        <v>17</v>
      </c>
      <c r="AL13">
        <v>7</v>
      </c>
      <c r="AM13">
        <f t="shared" si="4"/>
        <v>80</v>
      </c>
      <c r="AO13" s="4">
        <v>1992</v>
      </c>
    </row>
    <row r="14" spans="1:41" ht="12.75">
      <c r="A14" s="4">
        <v>1993</v>
      </c>
      <c r="B14">
        <v>344</v>
      </c>
      <c r="C14">
        <v>276</v>
      </c>
      <c r="D14">
        <v>229</v>
      </c>
      <c r="E14">
        <v>152</v>
      </c>
      <c r="F14">
        <v>184</v>
      </c>
      <c r="G14">
        <f t="shared" si="0"/>
        <v>1185</v>
      </c>
      <c r="I14" s="4">
        <v>1993</v>
      </c>
      <c r="J14">
        <v>187</v>
      </c>
      <c r="K14">
        <v>186</v>
      </c>
      <c r="L14">
        <v>133</v>
      </c>
      <c r="M14">
        <v>214</v>
      </c>
      <c r="N14">
        <v>71</v>
      </c>
      <c r="O14">
        <f t="shared" si="1"/>
        <v>791</v>
      </c>
      <c r="Q14" s="4">
        <v>1993</v>
      </c>
      <c r="R14">
        <v>65</v>
      </c>
      <c r="S14">
        <v>46</v>
      </c>
      <c r="T14">
        <v>34</v>
      </c>
      <c r="U14">
        <v>7</v>
      </c>
      <c r="V14">
        <v>25</v>
      </c>
      <c r="W14">
        <f t="shared" si="2"/>
        <v>177</v>
      </c>
      <c r="Y14" s="4">
        <v>1993</v>
      </c>
      <c r="AE14">
        <f t="shared" si="3"/>
        <v>0</v>
      </c>
      <c r="AG14" s="4">
        <v>1993</v>
      </c>
      <c r="AH14">
        <v>45</v>
      </c>
      <c r="AI14">
        <v>12</v>
      </c>
      <c r="AJ14">
        <v>13</v>
      </c>
      <c r="AK14">
        <v>28</v>
      </c>
      <c r="AL14">
        <v>14</v>
      </c>
      <c r="AM14">
        <f t="shared" si="4"/>
        <v>112</v>
      </c>
      <c r="AO14" s="4">
        <v>1993</v>
      </c>
    </row>
    <row r="15" spans="1:41" ht="12.75">
      <c r="A15" s="4">
        <v>1994</v>
      </c>
      <c r="B15">
        <v>366</v>
      </c>
      <c r="C15">
        <v>231</v>
      </c>
      <c r="D15">
        <v>223</v>
      </c>
      <c r="E15">
        <v>145</v>
      </c>
      <c r="F15">
        <v>189</v>
      </c>
      <c r="G15">
        <f t="shared" si="0"/>
        <v>1154</v>
      </c>
      <c r="I15" s="4">
        <v>1994</v>
      </c>
      <c r="J15">
        <v>224</v>
      </c>
      <c r="K15">
        <v>149</v>
      </c>
      <c r="L15">
        <v>111</v>
      </c>
      <c r="M15">
        <v>166</v>
      </c>
      <c r="N15">
        <v>77</v>
      </c>
      <c r="O15">
        <f t="shared" si="1"/>
        <v>727</v>
      </c>
      <c r="Q15" s="4">
        <v>1994</v>
      </c>
      <c r="R15">
        <v>52</v>
      </c>
      <c r="S15">
        <v>37</v>
      </c>
      <c r="T15">
        <v>27</v>
      </c>
      <c r="U15">
        <v>8</v>
      </c>
      <c r="V15">
        <v>20</v>
      </c>
      <c r="W15">
        <f t="shared" si="2"/>
        <v>144</v>
      </c>
      <c r="Y15" s="4">
        <v>1994</v>
      </c>
      <c r="AE15">
        <f t="shared" si="3"/>
        <v>0</v>
      </c>
      <c r="AG15" s="4">
        <v>1994</v>
      </c>
      <c r="AH15">
        <v>53</v>
      </c>
      <c r="AI15">
        <v>5</v>
      </c>
      <c r="AJ15">
        <v>7</v>
      </c>
      <c r="AK15">
        <v>24</v>
      </c>
      <c r="AL15">
        <v>12</v>
      </c>
      <c r="AM15">
        <f t="shared" si="4"/>
        <v>101</v>
      </c>
      <c r="AO15" s="4">
        <v>1994</v>
      </c>
    </row>
    <row r="16" spans="1:41" ht="12.75">
      <c r="A16" s="4">
        <v>1995</v>
      </c>
      <c r="B16">
        <v>354</v>
      </c>
      <c r="C16">
        <v>241</v>
      </c>
      <c r="D16">
        <v>217</v>
      </c>
      <c r="E16">
        <v>139</v>
      </c>
      <c r="F16">
        <v>238</v>
      </c>
      <c r="G16">
        <f t="shared" si="0"/>
        <v>1189</v>
      </c>
      <c r="I16" s="4">
        <v>1995</v>
      </c>
      <c r="J16">
        <v>232</v>
      </c>
      <c r="K16">
        <v>159</v>
      </c>
      <c r="L16">
        <v>103</v>
      </c>
      <c r="M16">
        <v>196</v>
      </c>
      <c r="N16">
        <v>80</v>
      </c>
      <c r="O16">
        <f t="shared" si="1"/>
        <v>770</v>
      </c>
      <c r="Q16" s="4">
        <v>1995</v>
      </c>
      <c r="R16">
        <v>46</v>
      </c>
      <c r="S16">
        <v>30</v>
      </c>
      <c r="T16">
        <v>16</v>
      </c>
      <c r="U16">
        <v>11</v>
      </c>
      <c r="V16">
        <v>46</v>
      </c>
      <c r="W16">
        <f t="shared" si="2"/>
        <v>149</v>
      </c>
      <c r="Y16" s="4">
        <v>1995</v>
      </c>
      <c r="AE16">
        <f t="shared" si="3"/>
        <v>0</v>
      </c>
      <c r="AG16" s="4">
        <v>1995</v>
      </c>
      <c r="AH16">
        <v>48</v>
      </c>
      <c r="AI16">
        <v>21</v>
      </c>
      <c r="AJ16">
        <v>11</v>
      </c>
      <c r="AK16">
        <v>20</v>
      </c>
      <c r="AL16">
        <v>10</v>
      </c>
      <c r="AM16">
        <f t="shared" si="4"/>
        <v>110</v>
      </c>
      <c r="AO16" s="4">
        <v>1995</v>
      </c>
    </row>
    <row r="17" spans="1:41" ht="12.75">
      <c r="A17" s="4">
        <v>1996</v>
      </c>
      <c r="B17">
        <v>400</v>
      </c>
      <c r="C17">
        <v>265</v>
      </c>
      <c r="D17">
        <v>238</v>
      </c>
      <c r="E17">
        <v>159</v>
      </c>
      <c r="F17">
        <v>241</v>
      </c>
      <c r="G17">
        <f t="shared" si="0"/>
        <v>1303</v>
      </c>
      <c r="I17" s="4">
        <v>1996</v>
      </c>
      <c r="J17">
        <v>249</v>
      </c>
      <c r="K17">
        <v>176</v>
      </c>
      <c r="L17">
        <v>146</v>
      </c>
      <c r="M17">
        <v>190</v>
      </c>
      <c r="N17">
        <v>117</v>
      </c>
      <c r="O17">
        <f t="shared" si="1"/>
        <v>878</v>
      </c>
      <c r="Q17" s="4">
        <v>1996</v>
      </c>
      <c r="R17">
        <v>61</v>
      </c>
      <c r="S17">
        <v>43</v>
      </c>
      <c r="T17">
        <v>25</v>
      </c>
      <c r="U17">
        <v>6</v>
      </c>
      <c r="V17">
        <v>30</v>
      </c>
      <c r="W17">
        <f t="shared" si="2"/>
        <v>165</v>
      </c>
      <c r="Y17" s="4">
        <v>1996</v>
      </c>
      <c r="Z17">
        <v>2</v>
      </c>
      <c r="AA17">
        <v>1</v>
      </c>
      <c r="AC17">
        <v>1</v>
      </c>
      <c r="AE17">
        <f t="shared" si="3"/>
        <v>4</v>
      </c>
      <c r="AG17" s="4">
        <v>1996</v>
      </c>
      <c r="AH17">
        <v>47</v>
      </c>
      <c r="AI17">
        <v>19</v>
      </c>
      <c r="AJ17">
        <v>11</v>
      </c>
      <c r="AK17">
        <v>35</v>
      </c>
      <c r="AL17">
        <v>26</v>
      </c>
      <c r="AM17">
        <f t="shared" si="4"/>
        <v>138</v>
      </c>
      <c r="AO17" s="4">
        <v>1996</v>
      </c>
    </row>
    <row r="18" spans="1:41" ht="12.75">
      <c r="A18" s="4">
        <v>1997</v>
      </c>
      <c r="B18">
        <v>343</v>
      </c>
      <c r="C18">
        <v>217</v>
      </c>
      <c r="D18">
        <v>271</v>
      </c>
      <c r="E18">
        <v>195</v>
      </c>
      <c r="F18">
        <v>260</v>
      </c>
      <c r="G18">
        <f t="shared" si="0"/>
        <v>1286</v>
      </c>
      <c r="I18" s="4">
        <v>1997</v>
      </c>
      <c r="J18">
        <v>227</v>
      </c>
      <c r="K18">
        <v>168</v>
      </c>
      <c r="L18">
        <v>112</v>
      </c>
      <c r="M18">
        <v>219</v>
      </c>
      <c r="N18">
        <v>167</v>
      </c>
      <c r="O18">
        <f t="shared" si="1"/>
        <v>893</v>
      </c>
      <c r="Q18" s="4">
        <v>1997</v>
      </c>
      <c r="R18">
        <v>70</v>
      </c>
      <c r="S18">
        <v>38</v>
      </c>
      <c r="T18">
        <v>34</v>
      </c>
      <c r="U18">
        <v>10</v>
      </c>
      <c r="V18">
        <v>49</v>
      </c>
      <c r="W18">
        <f t="shared" si="2"/>
        <v>201</v>
      </c>
      <c r="Y18" s="4">
        <v>1997</v>
      </c>
      <c r="AC18">
        <v>1</v>
      </c>
      <c r="AE18">
        <f t="shared" si="3"/>
        <v>1</v>
      </c>
      <c r="AG18" s="4">
        <v>1997</v>
      </c>
      <c r="AH18">
        <v>53</v>
      </c>
      <c r="AI18">
        <v>19</v>
      </c>
      <c r="AJ18">
        <v>7</v>
      </c>
      <c r="AK18">
        <v>54</v>
      </c>
      <c r="AL18">
        <v>17</v>
      </c>
      <c r="AM18">
        <f t="shared" si="4"/>
        <v>150</v>
      </c>
      <c r="AO18" s="4">
        <v>1997</v>
      </c>
    </row>
    <row r="19" spans="1:41" ht="12.75">
      <c r="A19" s="4">
        <v>1998</v>
      </c>
      <c r="B19">
        <v>432</v>
      </c>
      <c r="C19">
        <v>237</v>
      </c>
      <c r="D19">
        <v>267</v>
      </c>
      <c r="E19">
        <v>290</v>
      </c>
      <c r="F19">
        <v>267</v>
      </c>
      <c r="G19">
        <f t="shared" si="0"/>
        <v>1493</v>
      </c>
      <c r="I19" s="4">
        <v>1998</v>
      </c>
      <c r="J19">
        <v>278</v>
      </c>
      <c r="K19">
        <v>185</v>
      </c>
      <c r="L19">
        <v>153</v>
      </c>
      <c r="M19">
        <v>320</v>
      </c>
      <c r="N19">
        <v>174</v>
      </c>
      <c r="O19">
        <f t="shared" si="1"/>
        <v>1110</v>
      </c>
      <c r="Q19" s="4">
        <v>1998</v>
      </c>
      <c r="R19">
        <v>59</v>
      </c>
      <c r="S19">
        <v>44</v>
      </c>
      <c r="T19">
        <v>42</v>
      </c>
      <c r="U19">
        <v>13</v>
      </c>
      <c r="V19">
        <v>42</v>
      </c>
      <c r="W19">
        <f t="shared" si="2"/>
        <v>200</v>
      </c>
      <c r="Y19" s="4">
        <v>1998</v>
      </c>
      <c r="Z19">
        <v>2</v>
      </c>
      <c r="AC19">
        <v>1</v>
      </c>
      <c r="AE19">
        <f t="shared" si="3"/>
        <v>3</v>
      </c>
      <c r="AG19" s="4">
        <v>1998</v>
      </c>
      <c r="AH19">
        <v>53</v>
      </c>
      <c r="AI19">
        <v>15</v>
      </c>
      <c r="AJ19">
        <v>5</v>
      </c>
      <c r="AK19">
        <v>91</v>
      </c>
      <c r="AL19">
        <v>26</v>
      </c>
      <c r="AM19">
        <f t="shared" si="4"/>
        <v>190</v>
      </c>
      <c r="AO19" s="4">
        <v>1998</v>
      </c>
    </row>
    <row r="20" spans="1:41" ht="12.75">
      <c r="A20" s="4">
        <v>1999</v>
      </c>
      <c r="B20">
        <v>339</v>
      </c>
      <c r="C20">
        <v>233</v>
      </c>
      <c r="D20">
        <v>277</v>
      </c>
      <c r="E20">
        <v>284</v>
      </c>
      <c r="F20">
        <v>260</v>
      </c>
      <c r="G20">
        <f t="shared" si="0"/>
        <v>1393</v>
      </c>
      <c r="I20" s="4">
        <v>1999</v>
      </c>
      <c r="J20">
        <v>263</v>
      </c>
      <c r="K20">
        <v>169</v>
      </c>
      <c r="L20">
        <v>151</v>
      </c>
      <c r="M20">
        <v>293</v>
      </c>
      <c r="N20">
        <v>199</v>
      </c>
      <c r="O20">
        <f t="shared" si="1"/>
        <v>1075</v>
      </c>
      <c r="Q20" s="4">
        <v>1999</v>
      </c>
      <c r="R20">
        <v>92</v>
      </c>
      <c r="S20">
        <v>32</v>
      </c>
      <c r="T20">
        <v>39</v>
      </c>
      <c r="U20">
        <v>25</v>
      </c>
      <c r="V20">
        <v>43</v>
      </c>
      <c r="W20">
        <f t="shared" si="2"/>
        <v>231</v>
      </c>
      <c r="Y20" s="4">
        <v>1999</v>
      </c>
      <c r="Z20">
        <v>1</v>
      </c>
      <c r="AE20">
        <f t="shared" si="3"/>
        <v>1</v>
      </c>
      <c r="AG20" s="4">
        <v>1999</v>
      </c>
      <c r="AH20">
        <v>70</v>
      </c>
      <c r="AI20">
        <v>26</v>
      </c>
      <c r="AJ20">
        <v>5</v>
      </c>
      <c r="AK20">
        <v>81</v>
      </c>
      <c r="AL20">
        <v>23</v>
      </c>
      <c r="AM20">
        <f t="shared" si="4"/>
        <v>205</v>
      </c>
      <c r="AO20" s="4">
        <v>1999</v>
      </c>
    </row>
    <row r="21" spans="1:46" ht="12.75">
      <c r="A21" s="4" t="s">
        <v>13</v>
      </c>
      <c r="B21" s="2">
        <f>SUM(B4:B20)</f>
        <v>5121</v>
      </c>
      <c r="C21" s="2">
        <f>SUM(C4:C20)</f>
        <v>3725</v>
      </c>
      <c r="D21" s="2">
        <f>SUM(D4:D20)</f>
        <v>3431</v>
      </c>
      <c r="E21" s="2">
        <f>SUM(E4:E20)</f>
        <v>2010</v>
      </c>
      <c r="F21" s="2">
        <f>SUM(F4:F20)</f>
        <v>2875</v>
      </c>
      <c r="G21">
        <f>SUM(B21:F21)</f>
        <v>17162</v>
      </c>
      <c r="I21" s="4" t="s">
        <v>13</v>
      </c>
      <c r="J21" s="2">
        <f>SUM(J4:J20)</f>
        <v>2617</v>
      </c>
      <c r="K21" s="2">
        <f>SUM(K4:K20)</f>
        <v>2171</v>
      </c>
      <c r="L21" s="2">
        <f>SUM(L4:L20)</f>
        <v>1518</v>
      </c>
      <c r="M21" s="2">
        <f>SUM(M4:M20)</f>
        <v>2019</v>
      </c>
      <c r="N21" s="2">
        <f>SUM(N4:N20)</f>
        <v>1191</v>
      </c>
      <c r="O21">
        <f>SUM(J21:N21)</f>
        <v>9516</v>
      </c>
      <c r="Q21" s="4" t="s">
        <v>13</v>
      </c>
      <c r="R21" s="2">
        <f>SUM(R4:R20)</f>
        <v>784</v>
      </c>
      <c r="S21" s="2">
        <f>SUM(S4:S20)</f>
        <v>592</v>
      </c>
      <c r="T21" s="2">
        <f>SUM(T4:T20)</f>
        <v>373</v>
      </c>
      <c r="U21" s="2">
        <f>SUM(U4:U20)</f>
        <v>107</v>
      </c>
      <c r="V21" s="2">
        <f>SUM(V4:V20)</f>
        <v>394</v>
      </c>
      <c r="W21">
        <f>SUM(R21:V21)</f>
        <v>2250</v>
      </c>
      <c r="Y21" s="4" t="s">
        <v>13</v>
      </c>
      <c r="Z21" s="2">
        <f>SUM(Z4:Z20)</f>
        <v>6</v>
      </c>
      <c r="AA21" s="2">
        <f>SUM(AA4:AA20)</f>
        <v>1</v>
      </c>
      <c r="AB21" s="2">
        <f>SUM(AB4:AB20)</f>
        <v>3</v>
      </c>
      <c r="AC21" s="2">
        <f>SUM(AC4:AC20)</f>
        <v>3</v>
      </c>
      <c r="AD21" s="2">
        <f>SUM(AD4:AD20)</f>
        <v>0</v>
      </c>
      <c r="AE21">
        <f>SUM(Z21:AD21)</f>
        <v>13</v>
      </c>
      <c r="AG21" s="4" t="s">
        <v>13</v>
      </c>
      <c r="AH21" s="2">
        <f>SUM(AH4:AH20)</f>
        <v>550</v>
      </c>
      <c r="AI21" s="2">
        <f>SUM(AI4:AI20)</f>
        <v>194</v>
      </c>
      <c r="AJ21" s="2">
        <f>SUM(AJ4:AJ20)</f>
        <v>91</v>
      </c>
      <c r="AK21" s="2">
        <f>SUM(AK4:AK20)</f>
        <v>412</v>
      </c>
      <c r="AL21" s="2">
        <f>SUM(AL4:AL20)</f>
        <v>168</v>
      </c>
      <c r="AM21">
        <f>SUM(AH21:AL21)</f>
        <v>1415</v>
      </c>
      <c r="AO21" s="4" t="s">
        <v>13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1" ht="12.75">
      <c r="A25" s="4">
        <v>1983</v>
      </c>
      <c r="B25">
        <v>45</v>
      </c>
      <c r="C25">
        <v>60</v>
      </c>
      <c r="D25">
        <v>37</v>
      </c>
      <c r="E25">
        <v>7</v>
      </c>
      <c r="F25">
        <v>25</v>
      </c>
      <c r="G25">
        <f>SUM(B25:F25)</f>
        <v>174</v>
      </c>
      <c r="I25" s="4">
        <v>1983</v>
      </c>
      <c r="J25">
        <v>17</v>
      </c>
      <c r="K25">
        <v>28</v>
      </c>
      <c r="L25">
        <v>21</v>
      </c>
      <c r="M25">
        <v>2</v>
      </c>
      <c r="N25">
        <v>8</v>
      </c>
      <c r="O25">
        <f>SUM(J25:N25)</f>
        <v>76</v>
      </c>
      <c r="Q25" s="4">
        <v>1983</v>
      </c>
      <c r="R25">
        <v>23</v>
      </c>
      <c r="S25">
        <v>15</v>
      </c>
      <c r="T25">
        <v>1</v>
      </c>
      <c r="W25">
        <f>SUM(R25:V25)</f>
        <v>39</v>
      </c>
      <c r="Y25" s="4">
        <v>1983</v>
      </c>
      <c r="AE25">
        <f>SUM(Z25:AD25)</f>
        <v>0</v>
      </c>
      <c r="AG25" s="4">
        <v>1983</v>
      </c>
      <c r="AH25">
        <v>2</v>
      </c>
      <c r="AI25">
        <v>1</v>
      </c>
      <c r="AK25">
        <v>1</v>
      </c>
      <c r="AL25">
        <v>1</v>
      </c>
      <c r="AM25">
        <f>SUM(AH25:AL25)</f>
        <v>5</v>
      </c>
      <c r="AO25" s="4">
        <v>1983</v>
      </c>
    </row>
    <row r="26" spans="1:41" ht="12.75">
      <c r="A26" s="4">
        <v>1984</v>
      </c>
      <c r="B26">
        <v>49</v>
      </c>
      <c r="C26">
        <v>68</v>
      </c>
      <c r="D26">
        <v>32</v>
      </c>
      <c r="E26">
        <v>2</v>
      </c>
      <c r="F26">
        <v>40</v>
      </c>
      <c r="G26">
        <f aca="true" t="shared" si="5" ref="G26:G41">SUM(B26:F26)</f>
        <v>191</v>
      </c>
      <c r="I26" s="4">
        <v>1984</v>
      </c>
      <c r="J26">
        <v>16</v>
      </c>
      <c r="K26">
        <v>31</v>
      </c>
      <c r="L26">
        <v>19</v>
      </c>
      <c r="N26">
        <v>7</v>
      </c>
      <c r="O26">
        <f aca="true" t="shared" si="6" ref="O26:O41">SUM(J26:N26)</f>
        <v>73</v>
      </c>
      <c r="Q26" s="4">
        <v>1984</v>
      </c>
      <c r="R26">
        <v>24</v>
      </c>
      <c r="S26">
        <v>25</v>
      </c>
      <c r="T26">
        <v>2</v>
      </c>
      <c r="V26">
        <v>8</v>
      </c>
      <c r="W26">
        <f aca="true" t="shared" si="7" ref="W26:W41">SUM(R26:V26)</f>
        <v>59</v>
      </c>
      <c r="Y26" s="4">
        <v>1984</v>
      </c>
      <c r="AE26">
        <f aca="true" t="shared" si="8" ref="AE26:AE41">SUM(Z26:AD26)</f>
        <v>0</v>
      </c>
      <c r="AG26" s="4">
        <v>1984</v>
      </c>
      <c r="AH26">
        <v>1</v>
      </c>
      <c r="AI26">
        <v>4</v>
      </c>
      <c r="AM26">
        <f aca="true" t="shared" si="9" ref="AM26:AM41">SUM(AH26:AL26)</f>
        <v>5</v>
      </c>
      <c r="AO26" s="4">
        <v>1984</v>
      </c>
    </row>
    <row r="27" spans="1:41" ht="12.75">
      <c r="A27" s="4">
        <v>1985</v>
      </c>
      <c r="B27">
        <v>62</v>
      </c>
      <c r="C27">
        <v>55</v>
      </c>
      <c r="D27">
        <v>52</v>
      </c>
      <c r="E27">
        <v>12</v>
      </c>
      <c r="F27">
        <v>20</v>
      </c>
      <c r="G27">
        <f t="shared" si="5"/>
        <v>201</v>
      </c>
      <c r="I27" s="4">
        <v>1985</v>
      </c>
      <c r="J27">
        <v>25</v>
      </c>
      <c r="K27">
        <v>43</v>
      </c>
      <c r="L27">
        <v>26</v>
      </c>
      <c r="N27">
        <v>3</v>
      </c>
      <c r="O27">
        <f t="shared" si="6"/>
        <v>97</v>
      </c>
      <c r="Q27" s="4">
        <v>1985</v>
      </c>
      <c r="R27">
        <v>11</v>
      </c>
      <c r="S27">
        <v>20</v>
      </c>
      <c r="T27">
        <v>7</v>
      </c>
      <c r="V27">
        <v>2</v>
      </c>
      <c r="W27">
        <f t="shared" si="7"/>
        <v>40</v>
      </c>
      <c r="Y27" s="4">
        <v>1985</v>
      </c>
      <c r="AE27">
        <f t="shared" si="8"/>
        <v>0</v>
      </c>
      <c r="AG27" s="4">
        <v>1985</v>
      </c>
      <c r="AI27">
        <v>4</v>
      </c>
      <c r="AL27">
        <v>1</v>
      </c>
      <c r="AM27">
        <f t="shared" si="9"/>
        <v>5</v>
      </c>
      <c r="AO27" s="4">
        <v>1985</v>
      </c>
    </row>
    <row r="28" spans="1:41" ht="12.75">
      <c r="A28" s="4">
        <v>1986</v>
      </c>
      <c r="B28">
        <v>43</v>
      </c>
      <c r="C28">
        <v>62</v>
      </c>
      <c r="D28">
        <v>49</v>
      </c>
      <c r="E28">
        <v>6</v>
      </c>
      <c r="F28">
        <v>29</v>
      </c>
      <c r="G28">
        <f t="shared" si="5"/>
        <v>189</v>
      </c>
      <c r="I28" s="4">
        <v>1986</v>
      </c>
      <c r="J28">
        <v>27</v>
      </c>
      <c r="K28">
        <v>19</v>
      </c>
      <c r="L28">
        <v>21</v>
      </c>
      <c r="M28">
        <v>3</v>
      </c>
      <c r="N28">
        <v>12</v>
      </c>
      <c r="O28">
        <f t="shared" si="6"/>
        <v>82</v>
      </c>
      <c r="Q28" s="4">
        <v>1986</v>
      </c>
      <c r="R28">
        <v>11</v>
      </c>
      <c r="S28">
        <v>20</v>
      </c>
      <c r="T28">
        <v>5</v>
      </c>
      <c r="V28">
        <v>8</v>
      </c>
      <c r="W28">
        <f t="shared" si="7"/>
        <v>44</v>
      </c>
      <c r="Y28" s="4">
        <v>1986</v>
      </c>
      <c r="AE28">
        <f t="shared" si="8"/>
        <v>0</v>
      </c>
      <c r="AG28" s="4">
        <v>1986</v>
      </c>
      <c r="AH28">
        <v>2</v>
      </c>
      <c r="AI28">
        <v>1</v>
      </c>
      <c r="AJ28">
        <v>1</v>
      </c>
      <c r="AM28">
        <f t="shared" si="9"/>
        <v>4</v>
      </c>
      <c r="AO28" s="4">
        <v>1986</v>
      </c>
    </row>
    <row r="29" spans="1:41" ht="12.75">
      <c r="A29" s="4">
        <v>1987</v>
      </c>
      <c r="B29">
        <v>57</v>
      </c>
      <c r="C29">
        <v>61</v>
      </c>
      <c r="D29">
        <v>55</v>
      </c>
      <c r="E29">
        <v>4</v>
      </c>
      <c r="F29">
        <v>33</v>
      </c>
      <c r="G29">
        <f t="shared" si="5"/>
        <v>210</v>
      </c>
      <c r="I29" s="4">
        <v>1987</v>
      </c>
      <c r="J29">
        <v>26</v>
      </c>
      <c r="K29">
        <v>38</v>
      </c>
      <c r="L29">
        <v>31</v>
      </c>
      <c r="M29">
        <v>3</v>
      </c>
      <c r="N29">
        <v>16</v>
      </c>
      <c r="O29">
        <f t="shared" si="6"/>
        <v>114</v>
      </c>
      <c r="Q29" s="4">
        <v>1987</v>
      </c>
      <c r="R29">
        <v>12</v>
      </c>
      <c r="S29">
        <v>22</v>
      </c>
      <c r="T29">
        <v>4</v>
      </c>
      <c r="V29">
        <v>9</v>
      </c>
      <c r="W29">
        <f t="shared" si="7"/>
        <v>47</v>
      </c>
      <c r="Y29" s="4">
        <v>1987</v>
      </c>
      <c r="AE29">
        <f t="shared" si="8"/>
        <v>0</v>
      </c>
      <c r="AG29" s="4">
        <v>1987</v>
      </c>
      <c r="AH29">
        <v>4</v>
      </c>
      <c r="AI29">
        <v>2</v>
      </c>
      <c r="AM29">
        <f t="shared" si="9"/>
        <v>6</v>
      </c>
      <c r="AO29" s="4">
        <v>1987</v>
      </c>
    </row>
    <row r="30" spans="1:41" ht="12.75">
      <c r="A30" s="4">
        <v>1988</v>
      </c>
      <c r="B30">
        <v>59</v>
      </c>
      <c r="C30">
        <v>86</v>
      </c>
      <c r="D30">
        <v>46</v>
      </c>
      <c r="E30">
        <v>7</v>
      </c>
      <c r="F30">
        <v>44</v>
      </c>
      <c r="G30">
        <f t="shared" si="5"/>
        <v>242</v>
      </c>
      <c r="I30" s="4">
        <v>1988</v>
      </c>
      <c r="J30">
        <v>33</v>
      </c>
      <c r="K30">
        <v>52</v>
      </c>
      <c r="L30">
        <v>30</v>
      </c>
      <c r="M30">
        <v>3</v>
      </c>
      <c r="N30">
        <v>11</v>
      </c>
      <c r="O30">
        <f t="shared" si="6"/>
        <v>129</v>
      </c>
      <c r="Q30" s="4">
        <v>1988</v>
      </c>
      <c r="R30">
        <v>10</v>
      </c>
      <c r="S30">
        <v>21</v>
      </c>
      <c r="T30">
        <v>4</v>
      </c>
      <c r="U30">
        <v>1</v>
      </c>
      <c r="V30">
        <v>4</v>
      </c>
      <c r="W30">
        <f t="shared" si="7"/>
        <v>40</v>
      </c>
      <c r="Y30" s="4">
        <v>1988</v>
      </c>
      <c r="AE30">
        <f t="shared" si="8"/>
        <v>0</v>
      </c>
      <c r="AG30" s="4">
        <v>1988</v>
      </c>
      <c r="AH30">
        <v>5</v>
      </c>
      <c r="AI30">
        <v>2</v>
      </c>
      <c r="AJ30">
        <v>1</v>
      </c>
      <c r="AM30">
        <f t="shared" si="9"/>
        <v>8</v>
      </c>
      <c r="AO30" s="4">
        <v>1988</v>
      </c>
    </row>
    <row r="31" spans="1:41" ht="12.75">
      <c r="A31" s="4">
        <v>1989</v>
      </c>
      <c r="B31">
        <v>63</v>
      </c>
      <c r="C31">
        <v>83</v>
      </c>
      <c r="D31">
        <v>60</v>
      </c>
      <c r="E31">
        <v>18</v>
      </c>
      <c r="F31">
        <v>52</v>
      </c>
      <c r="G31">
        <f t="shared" si="5"/>
        <v>276</v>
      </c>
      <c r="I31" s="4">
        <v>1989</v>
      </c>
      <c r="J31">
        <v>36</v>
      </c>
      <c r="K31">
        <v>53</v>
      </c>
      <c r="L31">
        <v>38</v>
      </c>
      <c r="M31">
        <v>11</v>
      </c>
      <c r="N31">
        <v>17</v>
      </c>
      <c r="O31">
        <f t="shared" si="6"/>
        <v>155</v>
      </c>
      <c r="Q31" s="4">
        <v>1989</v>
      </c>
      <c r="R31">
        <v>13</v>
      </c>
      <c r="S31">
        <v>22</v>
      </c>
      <c r="T31">
        <v>7</v>
      </c>
      <c r="U31">
        <v>1</v>
      </c>
      <c r="V31">
        <v>8</v>
      </c>
      <c r="W31">
        <f t="shared" si="7"/>
        <v>51</v>
      </c>
      <c r="Y31" s="4">
        <v>1989</v>
      </c>
      <c r="AE31">
        <f t="shared" si="8"/>
        <v>0</v>
      </c>
      <c r="AG31" s="4">
        <v>1989</v>
      </c>
      <c r="AH31">
        <v>8</v>
      </c>
      <c r="AI31">
        <v>2</v>
      </c>
      <c r="AJ31">
        <v>2</v>
      </c>
      <c r="AL31">
        <v>3</v>
      </c>
      <c r="AM31">
        <f t="shared" si="9"/>
        <v>15</v>
      </c>
      <c r="AO31" s="4">
        <v>1989</v>
      </c>
    </row>
    <row r="32" spans="1:41" ht="12.75">
      <c r="A32" s="4">
        <v>1990</v>
      </c>
      <c r="B32">
        <v>42</v>
      </c>
      <c r="C32">
        <v>80</v>
      </c>
      <c r="D32">
        <v>69</v>
      </c>
      <c r="E32">
        <v>15</v>
      </c>
      <c r="F32">
        <v>37</v>
      </c>
      <c r="G32">
        <f t="shared" si="5"/>
        <v>243</v>
      </c>
      <c r="I32" s="4">
        <v>1990</v>
      </c>
      <c r="J32">
        <v>40</v>
      </c>
      <c r="K32">
        <v>78</v>
      </c>
      <c r="L32">
        <v>31</v>
      </c>
      <c r="M32">
        <v>22</v>
      </c>
      <c r="N32">
        <v>13</v>
      </c>
      <c r="O32">
        <f t="shared" si="6"/>
        <v>184</v>
      </c>
      <c r="Q32" s="4">
        <v>1990</v>
      </c>
      <c r="R32">
        <v>20</v>
      </c>
      <c r="S32">
        <v>19</v>
      </c>
      <c r="T32">
        <v>5</v>
      </c>
      <c r="U32">
        <v>1</v>
      </c>
      <c r="V32">
        <v>8</v>
      </c>
      <c r="W32">
        <f t="shared" si="7"/>
        <v>53</v>
      </c>
      <c r="Y32" s="4">
        <v>1990</v>
      </c>
      <c r="AE32">
        <f t="shared" si="8"/>
        <v>0</v>
      </c>
      <c r="AG32" s="4">
        <v>1990</v>
      </c>
      <c r="AH32">
        <v>4</v>
      </c>
      <c r="AI32">
        <v>2</v>
      </c>
      <c r="AK32">
        <v>1</v>
      </c>
      <c r="AM32">
        <f t="shared" si="9"/>
        <v>7</v>
      </c>
      <c r="AO32" s="4">
        <v>1990</v>
      </c>
    </row>
    <row r="33" spans="1:41" ht="12.75">
      <c r="A33" s="4">
        <v>1991</v>
      </c>
      <c r="B33">
        <v>64</v>
      </c>
      <c r="C33">
        <v>102</v>
      </c>
      <c r="D33">
        <v>67</v>
      </c>
      <c r="E33">
        <v>18</v>
      </c>
      <c r="F33">
        <v>42</v>
      </c>
      <c r="G33">
        <f t="shared" si="5"/>
        <v>293</v>
      </c>
      <c r="I33" s="4">
        <v>1991</v>
      </c>
      <c r="J33">
        <v>40</v>
      </c>
      <c r="K33">
        <v>63</v>
      </c>
      <c r="L33">
        <v>43</v>
      </c>
      <c r="M33">
        <v>30</v>
      </c>
      <c r="N33">
        <v>25</v>
      </c>
      <c r="O33">
        <f t="shared" si="6"/>
        <v>201</v>
      </c>
      <c r="Q33" s="4">
        <v>1991</v>
      </c>
      <c r="R33">
        <v>16</v>
      </c>
      <c r="S33">
        <v>20</v>
      </c>
      <c r="T33">
        <v>10</v>
      </c>
      <c r="U33">
        <v>2</v>
      </c>
      <c r="V33">
        <v>5</v>
      </c>
      <c r="W33">
        <f t="shared" si="7"/>
        <v>53</v>
      </c>
      <c r="Y33" s="4">
        <v>1991</v>
      </c>
      <c r="AE33">
        <f t="shared" si="8"/>
        <v>0</v>
      </c>
      <c r="AG33" s="4">
        <v>1991</v>
      </c>
      <c r="AH33">
        <v>9</v>
      </c>
      <c r="AI33">
        <v>7</v>
      </c>
      <c r="AJ33">
        <v>2</v>
      </c>
      <c r="AK33">
        <v>1</v>
      </c>
      <c r="AL33">
        <v>2</v>
      </c>
      <c r="AM33">
        <f t="shared" si="9"/>
        <v>21</v>
      </c>
      <c r="AO33" s="4">
        <v>1991</v>
      </c>
    </row>
    <row r="34" spans="1:41" ht="12.75">
      <c r="A34" s="4">
        <v>1992</v>
      </c>
      <c r="B34">
        <v>82</v>
      </c>
      <c r="C34">
        <v>125</v>
      </c>
      <c r="D34">
        <v>99</v>
      </c>
      <c r="E34">
        <v>16</v>
      </c>
      <c r="F34">
        <v>35</v>
      </c>
      <c r="G34">
        <f t="shared" si="5"/>
        <v>357</v>
      </c>
      <c r="I34" s="4">
        <v>1992</v>
      </c>
      <c r="J34">
        <v>42</v>
      </c>
      <c r="K34">
        <v>77</v>
      </c>
      <c r="L34">
        <v>43</v>
      </c>
      <c r="M34">
        <v>37</v>
      </c>
      <c r="N34">
        <v>22</v>
      </c>
      <c r="O34">
        <f t="shared" si="6"/>
        <v>221</v>
      </c>
      <c r="Q34" s="4">
        <v>1992</v>
      </c>
      <c r="R34">
        <v>26</v>
      </c>
      <c r="S34">
        <v>22</v>
      </c>
      <c r="T34">
        <v>17</v>
      </c>
      <c r="U34">
        <v>1</v>
      </c>
      <c r="V34">
        <v>6</v>
      </c>
      <c r="W34">
        <f t="shared" si="7"/>
        <v>72</v>
      </c>
      <c r="Y34" s="4">
        <v>1992</v>
      </c>
      <c r="AE34">
        <f t="shared" si="8"/>
        <v>0</v>
      </c>
      <c r="AG34" s="4">
        <v>1992</v>
      </c>
      <c r="AH34">
        <v>4</v>
      </c>
      <c r="AI34">
        <v>4</v>
      </c>
      <c r="AJ34">
        <v>2</v>
      </c>
      <c r="AK34">
        <v>3</v>
      </c>
      <c r="AL34">
        <v>1</v>
      </c>
      <c r="AM34">
        <f t="shared" si="9"/>
        <v>14</v>
      </c>
      <c r="AO34" s="4">
        <v>1992</v>
      </c>
    </row>
    <row r="35" spans="1:41" ht="12.75">
      <c r="A35" s="4">
        <v>1993</v>
      </c>
      <c r="B35">
        <v>79</v>
      </c>
      <c r="C35">
        <v>102</v>
      </c>
      <c r="D35">
        <v>69</v>
      </c>
      <c r="E35">
        <v>28</v>
      </c>
      <c r="F35">
        <v>50</v>
      </c>
      <c r="G35">
        <f t="shared" si="5"/>
        <v>328</v>
      </c>
      <c r="I35" s="4">
        <v>1993</v>
      </c>
      <c r="J35">
        <v>77</v>
      </c>
      <c r="K35">
        <v>90</v>
      </c>
      <c r="L35">
        <v>62</v>
      </c>
      <c r="M35">
        <v>54</v>
      </c>
      <c r="N35">
        <v>35</v>
      </c>
      <c r="O35">
        <f t="shared" si="6"/>
        <v>318</v>
      </c>
      <c r="Q35" s="4">
        <v>1993</v>
      </c>
      <c r="R35">
        <v>19</v>
      </c>
      <c r="S35">
        <v>29</v>
      </c>
      <c r="T35">
        <v>4</v>
      </c>
      <c r="U35">
        <v>1</v>
      </c>
      <c r="V35">
        <v>15</v>
      </c>
      <c r="W35">
        <f t="shared" si="7"/>
        <v>68</v>
      </c>
      <c r="Y35" s="4">
        <v>1993</v>
      </c>
      <c r="AE35">
        <f t="shared" si="8"/>
        <v>0</v>
      </c>
      <c r="AG35" s="4">
        <v>1993</v>
      </c>
      <c r="AH35">
        <v>2</v>
      </c>
      <c r="AI35">
        <v>2</v>
      </c>
      <c r="AJ35">
        <v>4</v>
      </c>
      <c r="AK35">
        <v>4</v>
      </c>
      <c r="AL35">
        <v>2</v>
      </c>
      <c r="AM35">
        <f t="shared" si="9"/>
        <v>14</v>
      </c>
      <c r="AO35" s="4">
        <v>1993</v>
      </c>
    </row>
    <row r="36" spans="1:41" ht="12.75">
      <c r="A36" s="4">
        <v>1994</v>
      </c>
      <c r="B36">
        <v>82</v>
      </c>
      <c r="C36">
        <v>118</v>
      </c>
      <c r="D36">
        <v>96</v>
      </c>
      <c r="E36">
        <v>44</v>
      </c>
      <c r="F36">
        <v>54</v>
      </c>
      <c r="G36">
        <f t="shared" si="5"/>
        <v>394</v>
      </c>
      <c r="I36" s="4">
        <v>1994</v>
      </c>
      <c r="J36">
        <v>93</v>
      </c>
      <c r="K36">
        <v>123</v>
      </c>
      <c r="L36">
        <v>74</v>
      </c>
      <c r="M36">
        <v>92</v>
      </c>
      <c r="N36">
        <v>24</v>
      </c>
      <c r="O36">
        <f t="shared" si="6"/>
        <v>406</v>
      </c>
      <c r="Q36" s="4">
        <v>1994</v>
      </c>
      <c r="R36">
        <v>36</v>
      </c>
      <c r="S36">
        <v>22</v>
      </c>
      <c r="T36">
        <v>10</v>
      </c>
      <c r="U36">
        <v>1</v>
      </c>
      <c r="V36">
        <v>13</v>
      </c>
      <c r="W36">
        <f t="shared" si="7"/>
        <v>82</v>
      </c>
      <c r="Y36" s="4">
        <v>1994</v>
      </c>
      <c r="AE36">
        <f t="shared" si="8"/>
        <v>0</v>
      </c>
      <c r="AG36" s="4">
        <v>1994</v>
      </c>
      <c r="AH36">
        <v>7</v>
      </c>
      <c r="AI36">
        <v>2</v>
      </c>
      <c r="AJ36">
        <v>2</v>
      </c>
      <c r="AK36">
        <v>3</v>
      </c>
      <c r="AL36">
        <v>5</v>
      </c>
      <c r="AM36">
        <f t="shared" si="9"/>
        <v>19</v>
      </c>
      <c r="AO36" s="4">
        <v>1994</v>
      </c>
    </row>
    <row r="37" spans="1:41" ht="12.75">
      <c r="A37" s="4">
        <v>1995</v>
      </c>
      <c r="B37">
        <v>97</v>
      </c>
      <c r="C37">
        <v>85</v>
      </c>
      <c r="D37">
        <v>65</v>
      </c>
      <c r="E37">
        <v>23</v>
      </c>
      <c r="F37">
        <v>57</v>
      </c>
      <c r="G37">
        <f t="shared" si="5"/>
        <v>327</v>
      </c>
      <c r="I37" s="4">
        <v>1995</v>
      </c>
      <c r="J37">
        <v>92</v>
      </c>
      <c r="K37">
        <v>98</v>
      </c>
      <c r="L37">
        <v>41</v>
      </c>
      <c r="M37">
        <v>70</v>
      </c>
      <c r="N37">
        <v>34</v>
      </c>
      <c r="O37">
        <f t="shared" si="6"/>
        <v>335</v>
      </c>
      <c r="Q37" s="4">
        <v>1995</v>
      </c>
      <c r="R37">
        <v>47</v>
      </c>
      <c r="S37">
        <v>24</v>
      </c>
      <c r="T37">
        <v>7</v>
      </c>
      <c r="V37">
        <v>12</v>
      </c>
      <c r="W37">
        <f t="shared" si="7"/>
        <v>90</v>
      </c>
      <c r="Y37" s="4">
        <v>1995</v>
      </c>
      <c r="AE37">
        <f t="shared" si="8"/>
        <v>0</v>
      </c>
      <c r="AG37" s="4">
        <v>1995</v>
      </c>
      <c r="AH37">
        <v>19</v>
      </c>
      <c r="AI37">
        <v>5</v>
      </c>
      <c r="AJ37">
        <v>1</v>
      </c>
      <c r="AK37">
        <v>1</v>
      </c>
      <c r="AL37">
        <v>2</v>
      </c>
      <c r="AM37">
        <f t="shared" si="9"/>
        <v>28</v>
      </c>
      <c r="AO37" s="4">
        <v>1995</v>
      </c>
    </row>
    <row r="38" spans="1:41" ht="12.75">
      <c r="A38" s="4">
        <v>1996</v>
      </c>
      <c r="B38">
        <v>70</v>
      </c>
      <c r="C38">
        <v>93</v>
      </c>
      <c r="D38">
        <v>59</v>
      </c>
      <c r="E38">
        <v>27</v>
      </c>
      <c r="F38">
        <v>74</v>
      </c>
      <c r="G38">
        <f t="shared" si="5"/>
        <v>323</v>
      </c>
      <c r="I38" s="4">
        <v>1996</v>
      </c>
      <c r="J38">
        <v>96</v>
      </c>
      <c r="K38">
        <v>102</v>
      </c>
      <c r="L38">
        <v>54</v>
      </c>
      <c r="M38">
        <v>67</v>
      </c>
      <c r="N38">
        <v>58</v>
      </c>
      <c r="O38">
        <f t="shared" si="6"/>
        <v>377</v>
      </c>
      <c r="Q38" s="4">
        <v>1996</v>
      </c>
      <c r="R38">
        <v>45</v>
      </c>
      <c r="S38">
        <v>20</v>
      </c>
      <c r="T38">
        <v>7</v>
      </c>
      <c r="U38">
        <v>1</v>
      </c>
      <c r="V38">
        <v>20</v>
      </c>
      <c r="W38">
        <f t="shared" si="7"/>
        <v>93</v>
      </c>
      <c r="Y38" s="4">
        <v>1996</v>
      </c>
      <c r="AE38">
        <f t="shared" si="8"/>
        <v>0</v>
      </c>
      <c r="AG38" s="4">
        <v>1996</v>
      </c>
      <c r="AH38">
        <v>16</v>
      </c>
      <c r="AI38">
        <v>4</v>
      </c>
      <c r="AJ38">
        <v>7</v>
      </c>
      <c r="AK38">
        <v>3</v>
      </c>
      <c r="AL38">
        <v>10</v>
      </c>
      <c r="AM38">
        <f t="shared" si="9"/>
        <v>40</v>
      </c>
      <c r="AO38" s="4">
        <v>1996</v>
      </c>
    </row>
    <row r="39" spans="1:41" ht="12.75">
      <c r="A39" s="4">
        <v>1997</v>
      </c>
      <c r="B39">
        <v>116</v>
      </c>
      <c r="C39">
        <v>110</v>
      </c>
      <c r="D39">
        <v>87</v>
      </c>
      <c r="E39">
        <v>44</v>
      </c>
      <c r="F39">
        <v>74</v>
      </c>
      <c r="G39">
        <f t="shared" si="5"/>
        <v>431</v>
      </c>
      <c r="I39" s="4">
        <v>1997</v>
      </c>
      <c r="J39">
        <v>150</v>
      </c>
      <c r="K39">
        <v>109</v>
      </c>
      <c r="L39">
        <v>64</v>
      </c>
      <c r="M39">
        <v>88</v>
      </c>
      <c r="N39">
        <v>49</v>
      </c>
      <c r="O39">
        <f t="shared" si="6"/>
        <v>460</v>
      </c>
      <c r="Q39" s="4">
        <v>1997</v>
      </c>
      <c r="R39">
        <v>34</v>
      </c>
      <c r="S39">
        <v>20</v>
      </c>
      <c r="T39">
        <v>11</v>
      </c>
      <c r="U39">
        <v>3</v>
      </c>
      <c r="V39">
        <v>26</v>
      </c>
      <c r="W39">
        <f t="shared" si="7"/>
        <v>94</v>
      </c>
      <c r="Y39" s="4">
        <v>1997</v>
      </c>
      <c r="AB39">
        <v>1</v>
      </c>
      <c r="AE39">
        <f t="shared" si="8"/>
        <v>1</v>
      </c>
      <c r="AG39" s="4">
        <v>1997</v>
      </c>
      <c r="AH39">
        <v>24</v>
      </c>
      <c r="AI39">
        <v>5</v>
      </c>
      <c r="AJ39">
        <v>4</v>
      </c>
      <c r="AK39">
        <v>11</v>
      </c>
      <c r="AL39">
        <v>10</v>
      </c>
      <c r="AM39">
        <f t="shared" si="9"/>
        <v>54</v>
      </c>
      <c r="AO39" s="4">
        <v>1997</v>
      </c>
    </row>
    <row r="40" spans="1:41" ht="12.75">
      <c r="A40" s="4">
        <v>1998</v>
      </c>
      <c r="B40">
        <v>120</v>
      </c>
      <c r="C40">
        <v>98</v>
      </c>
      <c r="D40">
        <v>83</v>
      </c>
      <c r="E40">
        <v>52</v>
      </c>
      <c r="F40">
        <v>66</v>
      </c>
      <c r="G40">
        <f t="shared" si="5"/>
        <v>419</v>
      </c>
      <c r="I40" s="4">
        <v>1998</v>
      </c>
      <c r="J40">
        <v>146</v>
      </c>
      <c r="K40">
        <v>128</v>
      </c>
      <c r="L40">
        <v>66</v>
      </c>
      <c r="M40">
        <v>87</v>
      </c>
      <c r="N40">
        <v>79</v>
      </c>
      <c r="O40">
        <f t="shared" si="6"/>
        <v>506</v>
      </c>
      <c r="Q40" s="4">
        <v>1998</v>
      </c>
      <c r="R40">
        <v>33</v>
      </c>
      <c r="S40">
        <v>18</v>
      </c>
      <c r="T40">
        <v>11</v>
      </c>
      <c r="U40">
        <v>3</v>
      </c>
      <c r="V40">
        <v>21</v>
      </c>
      <c r="W40">
        <f t="shared" si="7"/>
        <v>86</v>
      </c>
      <c r="Y40" s="4">
        <v>1998</v>
      </c>
      <c r="AA40">
        <v>1</v>
      </c>
      <c r="AE40">
        <f t="shared" si="8"/>
        <v>1</v>
      </c>
      <c r="AG40" s="4">
        <v>1998</v>
      </c>
      <c r="AH40">
        <v>17</v>
      </c>
      <c r="AI40">
        <v>5</v>
      </c>
      <c r="AJ40">
        <v>1</v>
      </c>
      <c r="AK40">
        <v>4</v>
      </c>
      <c r="AL40">
        <v>10</v>
      </c>
      <c r="AM40">
        <f t="shared" si="9"/>
        <v>37</v>
      </c>
      <c r="AO40" s="4">
        <v>1998</v>
      </c>
    </row>
    <row r="41" spans="1:41" ht="12.75">
      <c r="A41" s="4">
        <v>1999</v>
      </c>
      <c r="B41">
        <v>140</v>
      </c>
      <c r="C41">
        <v>99</v>
      </c>
      <c r="D41">
        <v>81</v>
      </c>
      <c r="E41">
        <v>66</v>
      </c>
      <c r="F41">
        <v>81</v>
      </c>
      <c r="G41">
        <f t="shared" si="5"/>
        <v>467</v>
      </c>
      <c r="I41" s="4">
        <v>1999</v>
      </c>
      <c r="J41">
        <v>150</v>
      </c>
      <c r="K41">
        <v>135</v>
      </c>
      <c r="L41">
        <v>65</v>
      </c>
      <c r="M41">
        <v>109</v>
      </c>
      <c r="N41">
        <v>91</v>
      </c>
      <c r="O41">
        <f t="shared" si="6"/>
        <v>550</v>
      </c>
      <c r="Q41" s="4">
        <v>1999</v>
      </c>
      <c r="R41">
        <v>48</v>
      </c>
      <c r="S41">
        <v>28</v>
      </c>
      <c r="T41">
        <v>16</v>
      </c>
      <c r="U41">
        <v>5</v>
      </c>
      <c r="V41">
        <v>27</v>
      </c>
      <c r="W41">
        <f t="shared" si="7"/>
        <v>124</v>
      </c>
      <c r="Y41" s="4">
        <v>1999</v>
      </c>
      <c r="AE41">
        <f t="shared" si="8"/>
        <v>0</v>
      </c>
      <c r="AG41" s="4">
        <v>1999</v>
      </c>
      <c r="AH41">
        <v>22</v>
      </c>
      <c r="AI41">
        <v>7</v>
      </c>
      <c r="AJ41">
        <v>3</v>
      </c>
      <c r="AK41">
        <v>7</v>
      </c>
      <c r="AL41">
        <v>10</v>
      </c>
      <c r="AM41">
        <f t="shared" si="9"/>
        <v>49</v>
      </c>
      <c r="AO41" s="4">
        <v>1999</v>
      </c>
    </row>
    <row r="42" spans="1:46" ht="12.75">
      <c r="A42" s="4" t="s">
        <v>13</v>
      </c>
      <c r="B42" s="2">
        <f>SUM(B25:B41)</f>
        <v>1270</v>
      </c>
      <c r="C42" s="2">
        <f>SUM(C25:C41)</f>
        <v>1487</v>
      </c>
      <c r="D42" s="2">
        <f>SUM(D25:D41)</f>
        <v>1106</v>
      </c>
      <c r="E42" s="2">
        <f>SUM(E25:E41)</f>
        <v>389</v>
      </c>
      <c r="F42" s="2">
        <f>SUM(F25:F41)</f>
        <v>813</v>
      </c>
      <c r="G42">
        <f>SUM(B42:F42)</f>
        <v>5065</v>
      </c>
      <c r="I42" s="4" t="s">
        <v>13</v>
      </c>
      <c r="J42" s="2">
        <f>SUM(J25:J41)</f>
        <v>1106</v>
      </c>
      <c r="K42" s="2">
        <f>SUM(K25:K41)</f>
        <v>1267</v>
      </c>
      <c r="L42" s="2">
        <f>SUM(L25:L41)</f>
        <v>729</v>
      </c>
      <c r="M42" s="2">
        <f>SUM(M25:M41)</f>
        <v>678</v>
      </c>
      <c r="N42" s="2">
        <f>SUM(N25:N41)</f>
        <v>504</v>
      </c>
      <c r="O42">
        <f>SUM(J42:N42)</f>
        <v>4284</v>
      </c>
      <c r="Q42" s="4" t="s">
        <v>13</v>
      </c>
      <c r="R42" s="2">
        <f>SUM(R25:R41)</f>
        <v>428</v>
      </c>
      <c r="S42" s="2">
        <f>SUM(S25:S41)</f>
        <v>367</v>
      </c>
      <c r="T42" s="2">
        <f>SUM(T25:T41)</f>
        <v>128</v>
      </c>
      <c r="U42" s="2">
        <f>SUM(U25:U41)</f>
        <v>20</v>
      </c>
      <c r="V42" s="2">
        <f>SUM(V25:V41)</f>
        <v>192</v>
      </c>
      <c r="W42">
        <f>SUM(R42:V42)</f>
        <v>1135</v>
      </c>
      <c r="Y42" s="4" t="s">
        <v>13</v>
      </c>
      <c r="Z42" s="2">
        <f>SUM(Z25:Z41)</f>
        <v>0</v>
      </c>
      <c r="AA42" s="2">
        <f>SUM(AA25:AA41)</f>
        <v>1</v>
      </c>
      <c r="AB42" s="2">
        <f>SUM(AB25:AB41)</f>
        <v>1</v>
      </c>
      <c r="AC42" s="2">
        <f>SUM(AC25:AC41)</f>
        <v>0</v>
      </c>
      <c r="AD42" s="2">
        <f>SUM(AD25:AD41)</f>
        <v>0</v>
      </c>
      <c r="AE42">
        <f>SUM(Z42:AD42)</f>
        <v>2</v>
      </c>
      <c r="AG42" s="4" t="s">
        <v>13</v>
      </c>
      <c r="AH42" s="2">
        <f>SUM(AH25:AH41)</f>
        <v>146</v>
      </c>
      <c r="AI42" s="2">
        <f>SUM(AI25:AI41)</f>
        <v>59</v>
      </c>
      <c r="AJ42" s="2">
        <f>SUM(AJ25:AJ41)</f>
        <v>30</v>
      </c>
      <c r="AK42" s="2">
        <f>SUM(AK25:AK41)</f>
        <v>39</v>
      </c>
      <c r="AL42" s="2">
        <f>SUM(AL25:AL41)</f>
        <v>57</v>
      </c>
      <c r="AM42">
        <f>SUM(AH42:AL42)</f>
        <v>331</v>
      </c>
      <c r="AO42" s="4" t="s">
        <v>13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7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  <c r="AU47">
        <f aca="true" t="shared" si="15" ref="AU47:AU62">SUM(AP47:AT47)</f>
        <v>0</v>
      </c>
    </row>
    <row r="48" spans="1:47" ht="12.75">
      <c r="A48" s="4">
        <v>1985</v>
      </c>
      <c r="G48">
        <f t="shared" si="11"/>
        <v>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  <c r="AU48">
        <f t="shared" si="15"/>
        <v>0</v>
      </c>
    </row>
    <row r="49" spans="1:47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V49">
        <v>1</v>
      </c>
      <c r="W49">
        <f t="shared" si="13"/>
        <v>1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  <c r="AU49">
        <f t="shared" si="15"/>
        <v>0</v>
      </c>
    </row>
    <row r="50" spans="1:47" ht="12.75">
      <c r="A50" s="4">
        <v>1987</v>
      </c>
      <c r="G50">
        <f t="shared" si="11"/>
        <v>0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  <c r="AU50">
        <f t="shared" si="15"/>
        <v>0</v>
      </c>
    </row>
    <row r="51" spans="1:47" ht="12.75">
      <c r="A51" s="4">
        <v>1988</v>
      </c>
      <c r="F51">
        <v>1</v>
      </c>
      <c r="G51">
        <f t="shared" si="11"/>
        <v>1</v>
      </c>
      <c r="I51" s="4">
        <v>1988</v>
      </c>
      <c r="N51">
        <v>1</v>
      </c>
      <c r="O51">
        <f t="shared" si="12"/>
        <v>1</v>
      </c>
      <c r="Q51" s="4">
        <v>1988</v>
      </c>
      <c r="W51">
        <f t="shared" si="13"/>
        <v>0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  <c r="AU51">
        <f t="shared" si="15"/>
        <v>0</v>
      </c>
    </row>
    <row r="52" spans="1:47" ht="12.75">
      <c r="A52" s="4">
        <v>1989</v>
      </c>
      <c r="F52">
        <v>1</v>
      </c>
      <c r="G52">
        <f t="shared" si="11"/>
        <v>1</v>
      </c>
      <c r="I52" s="4">
        <v>1989</v>
      </c>
      <c r="O52">
        <f t="shared" si="12"/>
        <v>0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  <c r="AU52">
        <f t="shared" si="15"/>
        <v>0</v>
      </c>
    </row>
    <row r="53" spans="1:47" ht="12.75">
      <c r="A53" s="4">
        <v>1990</v>
      </c>
      <c r="G53">
        <f t="shared" si="11"/>
        <v>0</v>
      </c>
      <c r="I53" s="4">
        <v>1990</v>
      </c>
      <c r="O53">
        <f t="shared" si="12"/>
        <v>0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  <c r="AU53">
        <f t="shared" si="15"/>
        <v>0</v>
      </c>
    </row>
    <row r="54" spans="1:47" ht="12.75">
      <c r="A54" s="4">
        <v>1991</v>
      </c>
      <c r="G54">
        <f t="shared" si="11"/>
        <v>0</v>
      </c>
      <c r="I54" s="4">
        <v>1991</v>
      </c>
      <c r="O54">
        <f t="shared" si="12"/>
        <v>0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  <c r="AU54">
        <f t="shared" si="15"/>
        <v>0</v>
      </c>
    </row>
    <row r="55" spans="1:47" ht="12.75">
      <c r="A55" s="4">
        <v>1992</v>
      </c>
      <c r="F55">
        <v>1</v>
      </c>
      <c r="G55">
        <f t="shared" si="11"/>
        <v>1</v>
      </c>
      <c r="I55" s="4">
        <v>1992</v>
      </c>
      <c r="N55">
        <v>1</v>
      </c>
      <c r="O55">
        <f t="shared" si="12"/>
        <v>1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  <c r="AU55">
        <f t="shared" si="15"/>
        <v>0</v>
      </c>
    </row>
    <row r="56" spans="1:47" ht="12.75">
      <c r="A56" s="4">
        <v>1993</v>
      </c>
      <c r="F56">
        <v>1</v>
      </c>
      <c r="G56">
        <f t="shared" si="11"/>
        <v>1</v>
      </c>
      <c r="I56" s="4">
        <v>1993</v>
      </c>
      <c r="O56">
        <f t="shared" si="12"/>
        <v>0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  <c r="AU56">
        <f t="shared" si="15"/>
        <v>0</v>
      </c>
    </row>
    <row r="57" spans="1:47" ht="12.75">
      <c r="A57" s="4">
        <v>1994</v>
      </c>
      <c r="G57">
        <f t="shared" si="11"/>
        <v>0</v>
      </c>
      <c r="I57" s="4">
        <v>1994</v>
      </c>
      <c r="O57">
        <f t="shared" si="12"/>
        <v>0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  <c r="AU57">
        <f t="shared" si="15"/>
        <v>0</v>
      </c>
    </row>
    <row r="58" spans="1:47" ht="12.75">
      <c r="A58" s="4">
        <v>1995</v>
      </c>
      <c r="F58">
        <v>2</v>
      </c>
      <c r="G58">
        <f t="shared" si="11"/>
        <v>2</v>
      </c>
      <c r="I58" s="4">
        <v>1995</v>
      </c>
      <c r="N58">
        <v>1</v>
      </c>
      <c r="O58">
        <f t="shared" si="12"/>
        <v>1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  <c r="AU58">
        <f t="shared" si="15"/>
        <v>0</v>
      </c>
    </row>
    <row r="59" spans="1:47" ht="12.75">
      <c r="A59" s="4">
        <v>1996</v>
      </c>
      <c r="F59">
        <v>1</v>
      </c>
      <c r="G59">
        <f t="shared" si="11"/>
        <v>1</v>
      </c>
      <c r="I59" s="4">
        <v>1996</v>
      </c>
      <c r="O59">
        <f t="shared" si="12"/>
        <v>0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  <c r="AU59">
        <f t="shared" si="15"/>
        <v>0</v>
      </c>
    </row>
    <row r="60" spans="1:47" ht="12.75">
      <c r="A60" s="4">
        <v>1997</v>
      </c>
      <c r="G60">
        <f t="shared" si="11"/>
        <v>0</v>
      </c>
      <c r="I60" s="4">
        <v>1997</v>
      </c>
      <c r="O60">
        <f t="shared" si="12"/>
        <v>0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  <c r="AU60">
        <f t="shared" si="15"/>
        <v>0</v>
      </c>
    </row>
    <row r="61" spans="1:47" ht="12.75">
      <c r="A61" s="4">
        <v>1998</v>
      </c>
      <c r="G61">
        <f t="shared" si="11"/>
        <v>0</v>
      </c>
      <c r="I61" s="4">
        <v>1998</v>
      </c>
      <c r="O61">
        <f t="shared" si="12"/>
        <v>0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  <c r="AU61">
        <f t="shared" si="15"/>
        <v>0</v>
      </c>
    </row>
    <row r="62" spans="1:47" ht="12.75">
      <c r="A62" s="4">
        <v>1999</v>
      </c>
      <c r="G62">
        <f t="shared" si="11"/>
        <v>0</v>
      </c>
      <c r="I62" s="4">
        <v>1999</v>
      </c>
      <c r="O62">
        <f t="shared" si="12"/>
        <v>0</v>
      </c>
      <c r="Q62" s="4">
        <v>1999</v>
      </c>
      <c r="V62">
        <v>1</v>
      </c>
      <c r="W62">
        <f t="shared" si="13"/>
        <v>1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  <c r="AU62">
        <f t="shared" si="15"/>
        <v>0</v>
      </c>
    </row>
    <row r="63" spans="1:47" ht="12.75">
      <c r="A63" s="4" t="s">
        <v>13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7</v>
      </c>
      <c r="G63">
        <f>SUM(B63:F63)</f>
        <v>7</v>
      </c>
      <c r="I63" s="4" t="s">
        <v>13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3</v>
      </c>
      <c r="O63">
        <f>SUM(J63:N63)</f>
        <v>3</v>
      </c>
      <c r="Q63" s="4" t="s">
        <v>13</v>
      </c>
      <c r="W63">
        <f>SUM(R63:V63)</f>
        <v>0</v>
      </c>
      <c r="Y63" s="4" t="s">
        <v>13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13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>SUM(AH63:AL63)</f>
        <v>0</v>
      </c>
      <c r="AO63" s="4" t="s">
        <v>13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7" ht="12.75">
      <c r="A67" s="4">
        <v>1983</v>
      </c>
      <c r="B67">
        <f aca="true" t="shared" si="16" ref="B67:G67">B46+B25</f>
        <v>45</v>
      </c>
      <c r="C67">
        <f t="shared" si="16"/>
        <v>60</v>
      </c>
      <c r="D67">
        <f t="shared" si="16"/>
        <v>37</v>
      </c>
      <c r="E67">
        <f t="shared" si="16"/>
        <v>7</v>
      </c>
      <c r="F67">
        <f t="shared" si="16"/>
        <v>25</v>
      </c>
      <c r="G67">
        <f t="shared" si="16"/>
        <v>174</v>
      </c>
      <c r="I67" s="4">
        <v>1983</v>
      </c>
      <c r="J67">
        <f aca="true" t="shared" si="17" ref="J67:O67">J46+J25</f>
        <v>17</v>
      </c>
      <c r="K67">
        <f t="shared" si="17"/>
        <v>28</v>
      </c>
      <c r="L67">
        <f t="shared" si="17"/>
        <v>21</v>
      </c>
      <c r="M67">
        <f t="shared" si="17"/>
        <v>2</v>
      </c>
      <c r="N67">
        <f t="shared" si="17"/>
        <v>8</v>
      </c>
      <c r="O67">
        <f t="shared" si="17"/>
        <v>76</v>
      </c>
      <c r="Q67" s="4">
        <v>1983</v>
      </c>
      <c r="R67">
        <f aca="true" t="shared" si="18" ref="R67:W67">R46+R25</f>
        <v>23</v>
      </c>
      <c r="S67">
        <f t="shared" si="18"/>
        <v>15</v>
      </c>
      <c r="T67">
        <f t="shared" si="18"/>
        <v>1</v>
      </c>
      <c r="U67">
        <f t="shared" si="18"/>
        <v>0</v>
      </c>
      <c r="V67">
        <f t="shared" si="18"/>
        <v>0</v>
      </c>
      <c r="W67">
        <f t="shared" si="18"/>
        <v>39</v>
      </c>
      <c r="Y67" s="4">
        <v>1983</v>
      </c>
      <c r="Z67">
        <f aca="true" t="shared" si="19" ref="Z67:AE67">Z46+Z25</f>
        <v>0</v>
      </c>
      <c r="AA67">
        <f t="shared" si="19"/>
        <v>0</v>
      </c>
      <c r="AB67">
        <f t="shared" si="19"/>
        <v>0</v>
      </c>
      <c r="AC67">
        <f t="shared" si="19"/>
        <v>0</v>
      </c>
      <c r="AD67">
        <f t="shared" si="19"/>
        <v>0</v>
      </c>
      <c r="AE67">
        <f t="shared" si="19"/>
        <v>0</v>
      </c>
      <c r="AG67" s="4">
        <v>1983</v>
      </c>
      <c r="AH67">
        <f aca="true" t="shared" si="20" ref="AH67:AM67">AH46+AH25</f>
        <v>2</v>
      </c>
      <c r="AI67">
        <f t="shared" si="20"/>
        <v>1</v>
      </c>
      <c r="AJ67">
        <f t="shared" si="20"/>
        <v>0</v>
      </c>
      <c r="AK67">
        <f t="shared" si="20"/>
        <v>1</v>
      </c>
      <c r="AL67">
        <f t="shared" si="20"/>
        <v>1</v>
      </c>
      <c r="AM67">
        <f t="shared" si="20"/>
        <v>5</v>
      </c>
      <c r="AO67" s="4">
        <v>1983</v>
      </c>
      <c r="AP67">
        <f aca="true" t="shared" si="21" ref="AP67:AU67">AP46+AP25</f>
        <v>0</v>
      </c>
      <c r="AQ67">
        <f t="shared" si="21"/>
        <v>0</v>
      </c>
      <c r="AR67">
        <f t="shared" si="21"/>
        <v>0</v>
      </c>
      <c r="AS67">
        <f t="shared" si="21"/>
        <v>0</v>
      </c>
      <c r="AT67">
        <f t="shared" si="21"/>
        <v>0</v>
      </c>
      <c r="AU67">
        <f t="shared" si="21"/>
        <v>0</v>
      </c>
    </row>
    <row r="68" spans="1:47" ht="12.75">
      <c r="A68" s="4">
        <v>1984</v>
      </c>
      <c r="B68">
        <f aca="true" t="shared" si="22" ref="B68:G83">B47+B26</f>
        <v>49</v>
      </c>
      <c r="C68">
        <f t="shared" si="22"/>
        <v>68</v>
      </c>
      <c r="D68">
        <f t="shared" si="22"/>
        <v>32</v>
      </c>
      <c r="E68">
        <f t="shared" si="22"/>
        <v>2</v>
      </c>
      <c r="F68">
        <f t="shared" si="22"/>
        <v>40</v>
      </c>
      <c r="G68">
        <f t="shared" si="22"/>
        <v>191</v>
      </c>
      <c r="I68" s="4">
        <v>1984</v>
      </c>
      <c r="J68">
        <f aca="true" t="shared" si="23" ref="J68:O68">J47+J26</f>
        <v>16</v>
      </c>
      <c r="K68">
        <f t="shared" si="23"/>
        <v>31</v>
      </c>
      <c r="L68">
        <f t="shared" si="23"/>
        <v>19</v>
      </c>
      <c r="M68">
        <f t="shared" si="23"/>
        <v>0</v>
      </c>
      <c r="N68">
        <f t="shared" si="23"/>
        <v>7</v>
      </c>
      <c r="O68">
        <f t="shared" si="23"/>
        <v>73</v>
      </c>
      <c r="Q68" s="4">
        <v>1984</v>
      </c>
      <c r="R68">
        <f aca="true" t="shared" si="24" ref="R68:W68">R47+R26</f>
        <v>24</v>
      </c>
      <c r="S68">
        <f t="shared" si="24"/>
        <v>25</v>
      </c>
      <c r="T68">
        <f t="shared" si="24"/>
        <v>2</v>
      </c>
      <c r="U68">
        <f t="shared" si="24"/>
        <v>0</v>
      </c>
      <c r="V68">
        <f t="shared" si="24"/>
        <v>8</v>
      </c>
      <c r="W68">
        <f t="shared" si="24"/>
        <v>59</v>
      </c>
      <c r="Y68" s="4">
        <v>1984</v>
      </c>
      <c r="Z68">
        <f aca="true" t="shared" si="25" ref="Z68:AE68">Z47+Z26</f>
        <v>0</v>
      </c>
      <c r="AA68">
        <f t="shared" si="25"/>
        <v>0</v>
      </c>
      <c r="AB68">
        <f t="shared" si="25"/>
        <v>0</v>
      </c>
      <c r="AC68">
        <f t="shared" si="25"/>
        <v>0</v>
      </c>
      <c r="AD68">
        <f t="shared" si="25"/>
        <v>0</v>
      </c>
      <c r="AE68">
        <f t="shared" si="25"/>
        <v>0</v>
      </c>
      <c r="AG68" s="4">
        <v>1984</v>
      </c>
      <c r="AH68">
        <f aca="true" t="shared" si="26" ref="AH68:AM68">AH47+AH26</f>
        <v>1</v>
      </c>
      <c r="AI68">
        <f t="shared" si="26"/>
        <v>4</v>
      </c>
      <c r="AJ68">
        <f t="shared" si="26"/>
        <v>0</v>
      </c>
      <c r="AK68">
        <f t="shared" si="26"/>
        <v>0</v>
      </c>
      <c r="AL68">
        <f t="shared" si="26"/>
        <v>0</v>
      </c>
      <c r="AM68">
        <f t="shared" si="26"/>
        <v>5</v>
      </c>
      <c r="AO68" s="4">
        <v>1984</v>
      </c>
      <c r="AP68">
        <f aca="true" t="shared" si="27" ref="AP68:AU68">AP47+AP26</f>
        <v>0</v>
      </c>
      <c r="AQ68">
        <f t="shared" si="27"/>
        <v>0</v>
      </c>
      <c r="AR68">
        <f t="shared" si="27"/>
        <v>0</v>
      </c>
      <c r="AS68">
        <f t="shared" si="27"/>
        <v>0</v>
      </c>
      <c r="AT68">
        <f t="shared" si="27"/>
        <v>0</v>
      </c>
      <c r="AU68">
        <f t="shared" si="27"/>
        <v>0</v>
      </c>
    </row>
    <row r="69" spans="1:47" ht="12.75">
      <c r="A69" s="4">
        <v>1985</v>
      </c>
      <c r="B69">
        <f t="shared" si="22"/>
        <v>62</v>
      </c>
      <c r="C69">
        <f t="shared" si="22"/>
        <v>55</v>
      </c>
      <c r="D69">
        <f t="shared" si="22"/>
        <v>52</v>
      </c>
      <c r="E69">
        <f t="shared" si="22"/>
        <v>12</v>
      </c>
      <c r="F69">
        <f t="shared" si="22"/>
        <v>20</v>
      </c>
      <c r="G69">
        <f t="shared" si="22"/>
        <v>201</v>
      </c>
      <c r="I69" s="4">
        <v>1985</v>
      </c>
      <c r="J69">
        <f aca="true" t="shared" si="28" ref="J69:O69">J48+J27</f>
        <v>25</v>
      </c>
      <c r="K69">
        <f t="shared" si="28"/>
        <v>43</v>
      </c>
      <c r="L69">
        <f t="shared" si="28"/>
        <v>26</v>
      </c>
      <c r="M69">
        <f t="shared" si="28"/>
        <v>0</v>
      </c>
      <c r="N69">
        <f t="shared" si="28"/>
        <v>3</v>
      </c>
      <c r="O69">
        <f t="shared" si="28"/>
        <v>97</v>
      </c>
      <c r="Q69" s="4">
        <v>1985</v>
      </c>
      <c r="R69">
        <f aca="true" t="shared" si="29" ref="R69:W69">R48+R27</f>
        <v>11</v>
      </c>
      <c r="S69">
        <f t="shared" si="29"/>
        <v>20</v>
      </c>
      <c r="T69">
        <f t="shared" si="29"/>
        <v>7</v>
      </c>
      <c r="U69">
        <f t="shared" si="29"/>
        <v>0</v>
      </c>
      <c r="V69">
        <f t="shared" si="29"/>
        <v>2</v>
      </c>
      <c r="W69">
        <f t="shared" si="29"/>
        <v>40</v>
      </c>
      <c r="Y69" s="4">
        <v>1985</v>
      </c>
      <c r="Z69">
        <f aca="true" t="shared" si="30" ref="Z69:AE69">Z48+Z27</f>
        <v>0</v>
      </c>
      <c r="AA69">
        <f t="shared" si="30"/>
        <v>0</v>
      </c>
      <c r="AB69">
        <f t="shared" si="30"/>
        <v>0</v>
      </c>
      <c r="AC69">
        <f t="shared" si="30"/>
        <v>0</v>
      </c>
      <c r="AD69">
        <f t="shared" si="30"/>
        <v>0</v>
      </c>
      <c r="AE69">
        <f t="shared" si="30"/>
        <v>0</v>
      </c>
      <c r="AG69" s="4">
        <v>1985</v>
      </c>
      <c r="AH69">
        <f aca="true" t="shared" si="31" ref="AH69:AM69">AH48+AH27</f>
        <v>0</v>
      </c>
      <c r="AI69">
        <f t="shared" si="31"/>
        <v>4</v>
      </c>
      <c r="AJ69">
        <f t="shared" si="31"/>
        <v>0</v>
      </c>
      <c r="AK69">
        <f t="shared" si="31"/>
        <v>0</v>
      </c>
      <c r="AL69">
        <f t="shared" si="31"/>
        <v>1</v>
      </c>
      <c r="AM69">
        <f t="shared" si="31"/>
        <v>5</v>
      </c>
      <c r="AO69" s="4">
        <v>1985</v>
      </c>
      <c r="AP69">
        <f aca="true" t="shared" si="32" ref="AP69:AU69">AP48+AP27</f>
        <v>0</v>
      </c>
      <c r="AQ69">
        <f t="shared" si="32"/>
        <v>0</v>
      </c>
      <c r="AR69">
        <f t="shared" si="32"/>
        <v>0</v>
      </c>
      <c r="AS69">
        <f t="shared" si="32"/>
        <v>0</v>
      </c>
      <c r="AT69">
        <f t="shared" si="32"/>
        <v>0</v>
      </c>
      <c r="AU69">
        <f t="shared" si="32"/>
        <v>0</v>
      </c>
    </row>
    <row r="70" spans="1:47" ht="12.75">
      <c r="A70" s="4">
        <v>1986</v>
      </c>
      <c r="B70">
        <f t="shared" si="22"/>
        <v>43</v>
      </c>
      <c r="C70">
        <f t="shared" si="22"/>
        <v>62</v>
      </c>
      <c r="D70">
        <f t="shared" si="22"/>
        <v>49</v>
      </c>
      <c r="E70">
        <f t="shared" si="22"/>
        <v>6</v>
      </c>
      <c r="F70">
        <f t="shared" si="22"/>
        <v>29</v>
      </c>
      <c r="G70">
        <f t="shared" si="22"/>
        <v>189</v>
      </c>
      <c r="I70" s="4">
        <v>1986</v>
      </c>
      <c r="J70">
        <f aca="true" t="shared" si="33" ref="J70:O70">J49+J28</f>
        <v>27</v>
      </c>
      <c r="K70">
        <f t="shared" si="33"/>
        <v>19</v>
      </c>
      <c r="L70">
        <f t="shared" si="33"/>
        <v>21</v>
      </c>
      <c r="M70">
        <f t="shared" si="33"/>
        <v>3</v>
      </c>
      <c r="N70">
        <f t="shared" si="33"/>
        <v>12</v>
      </c>
      <c r="O70">
        <f t="shared" si="33"/>
        <v>82</v>
      </c>
      <c r="Q70" s="4">
        <v>1986</v>
      </c>
      <c r="R70">
        <f aca="true" t="shared" si="34" ref="R70:W70">R49+R28</f>
        <v>11</v>
      </c>
      <c r="S70">
        <f t="shared" si="34"/>
        <v>20</v>
      </c>
      <c r="T70">
        <f t="shared" si="34"/>
        <v>5</v>
      </c>
      <c r="U70">
        <f t="shared" si="34"/>
        <v>0</v>
      </c>
      <c r="V70">
        <f t="shared" si="34"/>
        <v>9</v>
      </c>
      <c r="W70">
        <f t="shared" si="34"/>
        <v>45</v>
      </c>
      <c r="Y70" s="4">
        <v>1986</v>
      </c>
      <c r="Z70">
        <f aca="true" t="shared" si="35" ref="Z70:AE70">Z49+Z28</f>
        <v>0</v>
      </c>
      <c r="AA70">
        <f t="shared" si="35"/>
        <v>0</v>
      </c>
      <c r="AB70">
        <f t="shared" si="35"/>
        <v>0</v>
      </c>
      <c r="AC70">
        <f t="shared" si="35"/>
        <v>0</v>
      </c>
      <c r="AD70">
        <f t="shared" si="35"/>
        <v>0</v>
      </c>
      <c r="AE70">
        <f t="shared" si="35"/>
        <v>0</v>
      </c>
      <c r="AG70" s="4">
        <v>1986</v>
      </c>
      <c r="AH70">
        <f aca="true" t="shared" si="36" ref="AH70:AM70">AH49+AH28</f>
        <v>2</v>
      </c>
      <c r="AI70">
        <f t="shared" si="36"/>
        <v>1</v>
      </c>
      <c r="AJ70">
        <f t="shared" si="36"/>
        <v>1</v>
      </c>
      <c r="AK70">
        <f t="shared" si="36"/>
        <v>0</v>
      </c>
      <c r="AL70">
        <f t="shared" si="36"/>
        <v>0</v>
      </c>
      <c r="AM70">
        <f t="shared" si="36"/>
        <v>4</v>
      </c>
      <c r="AO70" s="4">
        <v>1986</v>
      </c>
      <c r="AP70">
        <f aca="true" t="shared" si="37" ref="AP70:AU70">AP49+AP28</f>
        <v>0</v>
      </c>
      <c r="AQ70">
        <f t="shared" si="37"/>
        <v>0</v>
      </c>
      <c r="AR70">
        <f t="shared" si="37"/>
        <v>0</v>
      </c>
      <c r="AS70">
        <f t="shared" si="37"/>
        <v>0</v>
      </c>
      <c r="AT70">
        <f t="shared" si="37"/>
        <v>0</v>
      </c>
      <c r="AU70">
        <f t="shared" si="37"/>
        <v>0</v>
      </c>
    </row>
    <row r="71" spans="1:47" ht="12.75">
      <c r="A71" s="4">
        <v>1987</v>
      </c>
      <c r="B71">
        <f t="shared" si="22"/>
        <v>57</v>
      </c>
      <c r="C71">
        <f t="shared" si="22"/>
        <v>61</v>
      </c>
      <c r="D71">
        <f t="shared" si="22"/>
        <v>55</v>
      </c>
      <c r="E71">
        <f t="shared" si="22"/>
        <v>4</v>
      </c>
      <c r="F71">
        <f t="shared" si="22"/>
        <v>33</v>
      </c>
      <c r="G71">
        <f t="shared" si="22"/>
        <v>210</v>
      </c>
      <c r="I71" s="4">
        <v>1987</v>
      </c>
      <c r="J71">
        <f aca="true" t="shared" si="38" ref="J71:O71">J50+J29</f>
        <v>26</v>
      </c>
      <c r="K71">
        <f t="shared" si="38"/>
        <v>38</v>
      </c>
      <c r="L71">
        <f t="shared" si="38"/>
        <v>31</v>
      </c>
      <c r="M71">
        <f t="shared" si="38"/>
        <v>3</v>
      </c>
      <c r="N71">
        <f t="shared" si="38"/>
        <v>16</v>
      </c>
      <c r="O71">
        <f t="shared" si="38"/>
        <v>114</v>
      </c>
      <c r="Q71" s="4">
        <v>1987</v>
      </c>
      <c r="R71">
        <f aca="true" t="shared" si="39" ref="R71:W71">R50+R29</f>
        <v>12</v>
      </c>
      <c r="S71">
        <f t="shared" si="39"/>
        <v>22</v>
      </c>
      <c r="T71">
        <f t="shared" si="39"/>
        <v>4</v>
      </c>
      <c r="U71">
        <f t="shared" si="39"/>
        <v>0</v>
      </c>
      <c r="V71">
        <f t="shared" si="39"/>
        <v>9</v>
      </c>
      <c r="W71">
        <f t="shared" si="39"/>
        <v>47</v>
      </c>
      <c r="Y71" s="4">
        <v>1987</v>
      </c>
      <c r="Z71">
        <f aca="true" t="shared" si="40" ref="Z71:AE71">Z50+Z29</f>
        <v>0</v>
      </c>
      <c r="AA71">
        <f t="shared" si="40"/>
        <v>0</v>
      </c>
      <c r="AB71">
        <f t="shared" si="40"/>
        <v>0</v>
      </c>
      <c r="AC71">
        <f t="shared" si="40"/>
        <v>0</v>
      </c>
      <c r="AD71">
        <f t="shared" si="40"/>
        <v>0</v>
      </c>
      <c r="AE71">
        <f t="shared" si="40"/>
        <v>0</v>
      </c>
      <c r="AG71" s="4">
        <v>1987</v>
      </c>
      <c r="AH71">
        <f aca="true" t="shared" si="41" ref="AH71:AM71">AH50+AH29</f>
        <v>4</v>
      </c>
      <c r="AI71">
        <f t="shared" si="41"/>
        <v>2</v>
      </c>
      <c r="AJ71">
        <f t="shared" si="41"/>
        <v>0</v>
      </c>
      <c r="AK71">
        <f t="shared" si="41"/>
        <v>0</v>
      </c>
      <c r="AL71">
        <f t="shared" si="41"/>
        <v>0</v>
      </c>
      <c r="AM71">
        <f t="shared" si="41"/>
        <v>6</v>
      </c>
      <c r="AO71" s="4">
        <v>1987</v>
      </c>
      <c r="AP71">
        <f aca="true" t="shared" si="42" ref="AP71:AU71">AP50+AP29</f>
        <v>0</v>
      </c>
      <c r="AQ71">
        <f t="shared" si="42"/>
        <v>0</v>
      </c>
      <c r="AR71">
        <f t="shared" si="42"/>
        <v>0</v>
      </c>
      <c r="AS71">
        <f t="shared" si="42"/>
        <v>0</v>
      </c>
      <c r="AT71">
        <f t="shared" si="42"/>
        <v>0</v>
      </c>
      <c r="AU71">
        <f t="shared" si="42"/>
        <v>0</v>
      </c>
    </row>
    <row r="72" spans="1:47" ht="12.75">
      <c r="A72" s="4">
        <v>1988</v>
      </c>
      <c r="B72">
        <f t="shared" si="22"/>
        <v>59</v>
      </c>
      <c r="C72">
        <f t="shared" si="22"/>
        <v>86</v>
      </c>
      <c r="D72">
        <f t="shared" si="22"/>
        <v>46</v>
      </c>
      <c r="E72">
        <f t="shared" si="22"/>
        <v>7</v>
      </c>
      <c r="F72">
        <f t="shared" si="22"/>
        <v>45</v>
      </c>
      <c r="G72">
        <f t="shared" si="22"/>
        <v>243</v>
      </c>
      <c r="I72" s="4">
        <v>1988</v>
      </c>
      <c r="J72">
        <f aca="true" t="shared" si="43" ref="J72:O72">J51+J30</f>
        <v>33</v>
      </c>
      <c r="K72">
        <f t="shared" si="43"/>
        <v>52</v>
      </c>
      <c r="L72">
        <f t="shared" si="43"/>
        <v>30</v>
      </c>
      <c r="M72">
        <f t="shared" si="43"/>
        <v>3</v>
      </c>
      <c r="N72">
        <f t="shared" si="43"/>
        <v>12</v>
      </c>
      <c r="O72">
        <f t="shared" si="43"/>
        <v>130</v>
      </c>
      <c r="Q72" s="4">
        <v>1988</v>
      </c>
      <c r="R72">
        <f aca="true" t="shared" si="44" ref="R72:W72">R51+R30</f>
        <v>10</v>
      </c>
      <c r="S72">
        <f t="shared" si="44"/>
        <v>21</v>
      </c>
      <c r="T72">
        <f t="shared" si="44"/>
        <v>4</v>
      </c>
      <c r="U72">
        <f t="shared" si="44"/>
        <v>1</v>
      </c>
      <c r="V72">
        <f t="shared" si="44"/>
        <v>4</v>
      </c>
      <c r="W72">
        <f t="shared" si="44"/>
        <v>40</v>
      </c>
      <c r="Y72" s="4">
        <v>1988</v>
      </c>
      <c r="Z72">
        <f aca="true" t="shared" si="45" ref="Z72:AE72">Z51+Z30</f>
        <v>0</v>
      </c>
      <c r="AA72">
        <f t="shared" si="45"/>
        <v>0</v>
      </c>
      <c r="AB72">
        <f t="shared" si="45"/>
        <v>0</v>
      </c>
      <c r="AC72">
        <f t="shared" si="45"/>
        <v>0</v>
      </c>
      <c r="AD72">
        <f t="shared" si="45"/>
        <v>0</v>
      </c>
      <c r="AE72">
        <f t="shared" si="45"/>
        <v>0</v>
      </c>
      <c r="AG72" s="4">
        <v>1988</v>
      </c>
      <c r="AH72">
        <f aca="true" t="shared" si="46" ref="AH72:AM72">AH51+AH30</f>
        <v>5</v>
      </c>
      <c r="AI72">
        <f t="shared" si="46"/>
        <v>2</v>
      </c>
      <c r="AJ72">
        <f t="shared" si="46"/>
        <v>1</v>
      </c>
      <c r="AK72">
        <f t="shared" si="46"/>
        <v>0</v>
      </c>
      <c r="AL72">
        <f t="shared" si="46"/>
        <v>0</v>
      </c>
      <c r="AM72">
        <f t="shared" si="46"/>
        <v>8</v>
      </c>
      <c r="AO72" s="4">
        <v>1988</v>
      </c>
      <c r="AP72">
        <f aca="true" t="shared" si="47" ref="AP72:AU72">AP51+AP30</f>
        <v>0</v>
      </c>
      <c r="AQ72">
        <f t="shared" si="47"/>
        <v>0</v>
      </c>
      <c r="AR72">
        <f t="shared" si="47"/>
        <v>0</v>
      </c>
      <c r="AS72">
        <f t="shared" si="47"/>
        <v>0</v>
      </c>
      <c r="AT72">
        <f t="shared" si="47"/>
        <v>0</v>
      </c>
      <c r="AU72">
        <f t="shared" si="47"/>
        <v>0</v>
      </c>
    </row>
    <row r="73" spans="1:47" ht="12.75">
      <c r="A73" s="4">
        <v>1989</v>
      </c>
      <c r="B73">
        <f t="shared" si="22"/>
        <v>63</v>
      </c>
      <c r="C73">
        <f t="shared" si="22"/>
        <v>83</v>
      </c>
      <c r="D73">
        <f t="shared" si="22"/>
        <v>60</v>
      </c>
      <c r="E73">
        <f t="shared" si="22"/>
        <v>18</v>
      </c>
      <c r="F73">
        <f t="shared" si="22"/>
        <v>53</v>
      </c>
      <c r="G73">
        <f t="shared" si="22"/>
        <v>277</v>
      </c>
      <c r="I73" s="4">
        <v>1989</v>
      </c>
      <c r="J73">
        <f aca="true" t="shared" si="48" ref="J73:O73">J52+J31</f>
        <v>36</v>
      </c>
      <c r="K73">
        <f t="shared" si="48"/>
        <v>53</v>
      </c>
      <c r="L73">
        <f t="shared" si="48"/>
        <v>38</v>
      </c>
      <c r="M73">
        <f t="shared" si="48"/>
        <v>11</v>
      </c>
      <c r="N73">
        <f t="shared" si="48"/>
        <v>17</v>
      </c>
      <c r="O73">
        <f t="shared" si="48"/>
        <v>155</v>
      </c>
      <c r="Q73" s="4">
        <v>1989</v>
      </c>
      <c r="R73">
        <f aca="true" t="shared" si="49" ref="R73:W73">R52+R31</f>
        <v>13</v>
      </c>
      <c r="S73">
        <f t="shared" si="49"/>
        <v>22</v>
      </c>
      <c r="T73">
        <f t="shared" si="49"/>
        <v>7</v>
      </c>
      <c r="U73">
        <f t="shared" si="49"/>
        <v>1</v>
      </c>
      <c r="V73">
        <f t="shared" si="49"/>
        <v>8</v>
      </c>
      <c r="W73">
        <f t="shared" si="49"/>
        <v>51</v>
      </c>
      <c r="Y73" s="4">
        <v>1989</v>
      </c>
      <c r="Z73">
        <f aca="true" t="shared" si="50" ref="Z73:AE73">Z52+Z31</f>
        <v>0</v>
      </c>
      <c r="AA73">
        <f t="shared" si="50"/>
        <v>0</v>
      </c>
      <c r="AB73">
        <f t="shared" si="50"/>
        <v>0</v>
      </c>
      <c r="AC73">
        <f t="shared" si="50"/>
        <v>0</v>
      </c>
      <c r="AD73">
        <f t="shared" si="50"/>
        <v>0</v>
      </c>
      <c r="AE73">
        <f t="shared" si="50"/>
        <v>0</v>
      </c>
      <c r="AG73" s="4">
        <v>1989</v>
      </c>
      <c r="AH73">
        <f aca="true" t="shared" si="51" ref="AH73:AM73">AH52+AH31</f>
        <v>8</v>
      </c>
      <c r="AI73">
        <f t="shared" si="51"/>
        <v>2</v>
      </c>
      <c r="AJ73">
        <f t="shared" si="51"/>
        <v>2</v>
      </c>
      <c r="AK73">
        <f t="shared" si="51"/>
        <v>0</v>
      </c>
      <c r="AL73">
        <f t="shared" si="51"/>
        <v>3</v>
      </c>
      <c r="AM73">
        <f t="shared" si="51"/>
        <v>15</v>
      </c>
      <c r="AO73" s="4">
        <v>1989</v>
      </c>
      <c r="AP73">
        <f aca="true" t="shared" si="52" ref="AP73:AU73">AP52+AP31</f>
        <v>0</v>
      </c>
      <c r="AQ73">
        <f t="shared" si="52"/>
        <v>0</v>
      </c>
      <c r="AR73">
        <f t="shared" si="52"/>
        <v>0</v>
      </c>
      <c r="AS73">
        <f t="shared" si="52"/>
        <v>0</v>
      </c>
      <c r="AT73">
        <f t="shared" si="52"/>
        <v>0</v>
      </c>
      <c r="AU73">
        <f t="shared" si="52"/>
        <v>0</v>
      </c>
    </row>
    <row r="74" spans="1:47" ht="12.75">
      <c r="A74" s="4">
        <v>1990</v>
      </c>
      <c r="B74">
        <f t="shared" si="22"/>
        <v>42</v>
      </c>
      <c r="C74">
        <f t="shared" si="22"/>
        <v>80</v>
      </c>
      <c r="D74">
        <f t="shared" si="22"/>
        <v>69</v>
      </c>
      <c r="E74">
        <f t="shared" si="22"/>
        <v>15</v>
      </c>
      <c r="F74">
        <f t="shared" si="22"/>
        <v>37</v>
      </c>
      <c r="G74">
        <f t="shared" si="22"/>
        <v>243</v>
      </c>
      <c r="I74" s="4">
        <v>1990</v>
      </c>
      <c r="J74">
        <f aca="true" t="shared" si="53" ref="J74:O74">J53+J32</f>
        <v>40</v>
      </c>
      <c r="K74">
        <f t="shared" si="53"/>
        <v>78</v>
      </c>
      <c r="L74">
        <f t="shared" si="53"/>
        <v>31</v>
      </c>
      <c r="M74">
        <f t="shared" si="53"/>
        <v>22</v>
      </c>
      <c r="N74">
        <f t="shared" si="53"/>
        <v>13</v>
      </c>
      <c r="O74">
        <f t="shared" si="53"/>
        <v>184</v>
      </c>
      <c r="Q74" s="4">
        <v>1990</v>
      </c>
      <c r="R74">
        <f aca="true" t="shared" si="54" ref="R74:W74">R53+R32</f>
        <v>20</v>
      </c>
      <c r="S74">
        <f t="shared" si="54"/>
        <v>19</v>
      </c>
      <c r="T74">
        <f t="shared" si="54"/>
        <v>5</v>
      </c>
      <c r="U74">
        <f t="shared" si="54"/>
        <v>1</v>
      </c>
      <c r="V74">
        <f t="shared" si="54"/>
        <v>8</v>
      </c>
      <c r="W74">
        <f t="shared" si="54"/>
        <v>53</v>
      </c>
      <c r="Y74" s="4">
        <v>1990</v>
      </c>
      <c r="Z74">
        <f aca="true" t="shared" si="55" ref="Z74:AE74">Z53+Z32</f>
        <v>0</v>
      </c>
      <c r="AA74">
        <f t="shared" si="55"/>
        <v>0</v>
      </c>
      <c r="AB74">
        <f t="shared" si="55"/>
        <v>0</v>
      </c>
      <c r="AC74">
        <f t="shared" si="55"/>
        <v>0</v>
      </c>
      <c r="AD74">
        <f t="shared" si="55"/>
        <v>0</v>
      </c>
      <c r="AE74">
        <f t="shared" si="55"/>
        <v>0</v>
      </c>
      <c r="AG74" s="4">
        <v>1990</v>
      </c>
      <c r="AH74">
        <f aca="true" t="shared" si="56" ref="AH74:AM74">AH53+AH32</f>
        <v>4</v>
      </c>
      <c r="AI74">
        <f t="shared" si="56"/>
        <v>2</v>
      </c>
      <c r="AJ74">
        <f t="shared" si="56"/>
        <v>0</v>
      </c>
      <c r="AK74">
        <f t="shared" si="56"/>
        <v>1</v>
      </c>
      <c r="AL74">
        <f t="shared" si="56"/>
        <v>0</v>
      </c>
      <c r="AM74">
        <f t="shared" si="56"/>
        <v>7</v>
      </c>
      <c r="AO74" s="4">
        <v>1990</v>
      </c>
      <c r="AP74">
        <f aca="true" t="shared" si="57" ref="AP74:AU74">AP53+AP32</f>
        <v>0</v>
      </c>
      <c r="AQ74">
        <f t="shared" si="57"/>
        <v>0</v>
      </c>
      <c r="AR74">
        <f t="shared" si="57"/>
        <v>0</v>
      </c>
      <c r="AS74">
        <f t="shared" si="57"/>
        <v>0</v>
      </c>
      <c r="AT74">
        <f t="shared" si="57"/>
        <v>0</v>
      </c>
      <c r="AU74">
        <f t="shared" si="57"/>
        <v>0</v>
      </c>
    </row>
    <row r="75" spans="1:47" ht="12.75">
      <c r="A75" s="4">
        <v>1991</v>
      </c>
      <c r="B75">
        <f t="shared" si="22"/>
        <v>64</v>
      </c>
      <c r="C75">
        <f t="shared" si="22"/>
        <v>102</v>
      </c>
      <c r="D75">
        <f t="shared" si="22"/>
        <v>67</v>
      </c>
      <c r="E75">
        <f t="shared" si="22"/>
        <v>18</v>
      </c>
      <c r="F75">
        <f t="shared" si="22"/>
        <v>42</v>
      </c>
      <c r="G75">
        <f t="shared" si="22"/>
        <v>293</v>
      </c>
      <c r="I75" s="4">
        <v>1991</v>
      </c>
      <c r="J75">
        <f aca="true" t="shared" si="58" ref="J75:O75">J54+J33</f>
        <v>40</v>
      </c>
      <c r="K75">
        <f t="shared" si="58"/>
        <v>63</v>
      </c>
      <c r="L75">
        <f t="shared" si="58"/>
        <v>43</v>
      </c>
      <c r="M75">
        <f t="shared" si="58"/>
        <v>30</v>
      </c>
      <c r="N75">
        <f t="shared" si="58"/>
        <v>25</v>
      </c>
      <c r="O75">
        <f t="shared" si="58"/>
        <v>201</v>
      </c>
      <c r="Q75" s="4">
        <v>1991</v>
      </c>
      <c r="R75">
        <f aca="true" t="shared" si="59" ref="R75:W75">R54+R33</f>
        <v>16</v>
      </c>
      <c r="S75">
        <f t="shared" si="59"/>
        <v>20</v>
      </c>
      <c r="T75">
        <f t="shared" si="59"/>
        <v>10</v>
      </c>
      <c r="U75">
        <f t="shared" si="59"/>
        <v>2</v>
      </c>
      <c r="V75">
        <f t="shared" si="59"/>
        <v>5</v>
      </c>
      <c r="W75">
        <f t="shared" si="59"/>
        <v>53</v>
      </c>
      <c r="Y75" s="4">
        <v>1991</v>
      </c>
      <c r="Z75">
        <f aca="true" t="shared" si="60" ref="Z75:AE75">Z54+Z33</f>
        <v>0</v>
      </c>
      <c r="AA75">
        <f t="shared" si="60"/>
        <v>0</v>
      </c>
      <c r="AB75">
        <f t="shared" si="60"/>
        <v>0</v>
      </c>
      <c r="AC75">
        <f t="shared" si="60"/>
        <v>0</v>
      </c>
      <c r="AD75">
        <f t="shared" si="60"/>
        <v>0</v>
      </c>
      <c r="AE75">
        <f t="shared" si="60"/>
        <v>0</v>
      </c>
      <c r="AG75" s="4">
        <v>1991</v>
      </c>
      <c r="AH75">
        <f aca="true" t="shared" si="61" ref="AH75:AM75">AH54+AH33</f>
        <v>9</v>
      </c>
      <c r="AI75">
        <f t="shared" si="61"/>
        <v>7</v>
      </c>
      <c r="AJ75">
        <f t="shared" si="61"/>
        <v>2</v>
      </c>
      <c r="AK75">
        <f t="shared" si="61"/>
        <v>1</v>
      </c>
      <c r="AL75">
        <f t="shared" si="61"/>
        <v>2</v>
      </c>
      <c r="AM75">
        <f t="shared" si="61"/>
        <v>21</v>
      </c>
      <c r="AO75" s="4">
        <v>1991</v>
      </c>
      <c r="AP75">
        <f aca="true" t="shared" si="62" ref="AP75:AU75">AP54+AP33</f>
        <v>0</v>
      </c>
      <c r="AQ75">
        <f t="shared" si="62"/>
        <v>0</v>
      </c>
      <c r="AR75">
        <f t="shared" si="62"/>
        <v>0</v>
      </c>
      <c r="AS75">
        <f t="shared" si="62"/>
        <v>0</v>
      </c>
      <c r="AT75">
        <f t="shared" si="62"/>
        <v>0</v>
      </c>
      <c r="AU75">
        <f t="shared" si="62"/>
        <v>0</v>
      </c>
    </row>
    <row r="76" spans="1:47" ht="12.75">
      <c r="A76" s="4">
        <v>1992</v>
      </c>
      <c r="B76">
        <f t="shared" si="22"/>
        <v>82</v>
      </c>
      <c r="C76">
        <f t="shared" si="22"/>
        <v>125</v>
      </c>
      <c r="D76">
        <f t="shared" si="22"/>
        <v>99</v>
      </c>
      <c r="E76">
        <f t="shared" si="22"/>
        <v>16</v>
      </c>
      <c r="F76">
        <f t="shared" si="22"/>
        <v>36</v>
      </c>
      <c r="G76">
        <f t="shared" si="22"/>
        <v>358</v>
      </c>
      <c r="I76" s="4">
        <v>1992</v>
      </c>
      <c r="J76">
        <f aca="true" t="shared" si="63" ref="J76:O76">J55+J34</f>
        <v>42</v>
      </c>
      <c r="K76">
        <f t="shared" si="63"/>
        <v>77</v>
      </c>
      <c r="L76">
        <f t="shared" si="63"/>
        <v>43</v>
      </c>
      <c r="M76">
        <f t="shared" si="63"/>
        <v>37</v>
      </c>
      <c r="N76">
        <f t="shared" si="63"/>
        <v>23</v>
      </c>
      <c r="O76">
        <f t="shared" si="63"/>
        <v>222</v>
      </c>
      <c r="Q76" s="4">
        <v>1992</v>
      </c>
      <c r="R76">
        <f aca="true" t="shared" si="64" ref="R76:W76">R55+R34</f>
        <v>26</v>
      </c>
      <c r="S76">
        <f t="shared" si="64"/>
        <v>22</v>
      </c>
      <c r="T76">
        <f t="shared" si="64"/>
        <v>17</v>
      </c>
      <c r="U76">
        <f t="shared" si="64"/>
        <v>1</v>
      </c>
      <c r="V76">
        <f t="shared" si="64"/>
        <v>6</v>
      </c>
      <c r="W76">
        <f t="shared" si="64"/>
        <v>72</v>
      </c>
      <c r="Y76" s="4">
        <v>1992</v>
      </c>
      <c r="Z76">
        <f aca="true" t="shared" si="65" ref="Z76:AE76">Z55+Z34</f>
        <v>0</v>
      </c>
      <c r="AA76">
        <f t="shared" si="65"/>
        <v>0</v>
      </c>
      <c r="AB76">
        <f t="shared" si="65"/>
        <v>0</v>
      </c>
      <c r="AC76">
        <f t="shared" si="65"/>
        <v>0</v>
      </c>
      <c r="AD76">
        <f t="shared" si="65"/>
        <v>0</v>
      </c>
      <c r="AE76">
        <f t="shared" si="65"/>
        <v>0</v>
      </c>
      <c r="AG76" s="4">
        <v>1992</v>
      </c>
      <c r="AH76">
        <f aca="true" t="shared" si="66" ref="AH76:AM76">AH55+AH34</f>
        <v>4</v>
      </c>
      <c r="AI76">
        <f t="shared" si="66"/>
        <v>4</v>
      </c>
      <c r="AJ76">
        <f t="shared" si="66"/>
        <v>2</v>
      </c>
      <c r="AK76">
        <f t="shared" si="66"/>
        <v>3</v>
      </c>
      <c r="AL76">
        <f t="shared" si="66"/>
        <v>1</v>
      </c>
      <c r="AM76">
        <f t="shared" si="66"/>
        <v>14</v>
      </c>
      <c r="AO76" s="4">
        <v>1992</v>
      </c>
      <c r="AP76">
        <f aca="true" t="shared" si="67" ref="AP76:AU76">AP55+AP34</f>
        <v>0</v>
      </c>
      <c r="AQ76">
        <f t="shared" si="67"/>
        <v>0</v>
      </c>
      <c r="AR76">
        <f t="shared" si="67"/>
        <v>0</v>
      </c>
      <c r="AS76">
        <f t="shared" si="67"/>
        <v>0</v>
      </c>
      <c r="AT76">
        <f t="shared" si="67"/>
        <v>0</v>
      </c>
      <c r="AU76">
        <f t="shared" si="67"/>
        <v>0</v>
      </c>
    </row>
    <row r="77" spans="1:47" ht="12.75">
      <c r="A77" s="4">
        <v>1993</v>
      </c>
      <c r="B77">
        <f t="shared" si="22"/>
        <v>79</v>
      </c>
      <c r="C77">
        <f t="shared" si="22"/>
        <v>102</v>
      </c>
      <c r="D77">
        <f t="shared" si="22"/>
        <v>69</v>
      </c>
      <c r="E77">
        <f t="shared" si="22"/>
        <v>28</v>
      </c>
      <c r="F77">
        <f t="shared" si="22"/>
        <v>51</v>
      </c>
      <c r="G77">
        <f t="shared" si="22"/>
        <v>329</v>
      </c>
      <c r="I77" s="4">
        <v>1993</v>
      </c>
      <c r="J77">
        <f aca="true" t="shared" si="68" ref="J77:O77">J56+J35</f>
        <v>77</v>
      </c>
      <c r="K77">
        <f t="shared" si="68"/>
        <v>90</v>
      </c>
      <c r="L77">
        <f t="shared" si="68"/>
        <v>62</v>
      </c>
      <c r="M77">
        <f t="shared" si="68"/>
        <v>54</v>
      </c>
      <c r="N77">
        <f t="shared" si="68"/>
        <v>35</v>
      </c>
      <c r="O77">
        <f t="shared" si="68"/>
        <v>318</v>
      </c>
      <c r="Q77" s="4">
        <v>1993</v>
      </c>
      <c r="R77">
        <f aca="true" t="shared" si="69" ref="R77:W77">R56+R35</f>
        <v>19</v>
      </c>
      <c r="S77">
        <f t="shared" si="69"/>
        <v>29</v>
      </c>
      <c r="T77">
        <f t="shared" si="69"/>
        <v>4</v>
      </c>
      <c r="U77">
        <f t="shared" si="69"/>
        <v>1</v>
      </c>
      <c r="V77">
        <f t="shared" si="69"/>
        <v>15</v>
      </c>
      <c r="W77">
        <f t="shared" si="69"/>
        <v>68</v>
      </c>
      <c r="Y77" s="4">
        <v>1993</v>
      </c>
      <c r="Z77">
        <f aca="true" t="shared" si="70" ref="Z77:AE77">Z56+Z35</f>
        <v>0</v>
      </c>
      <c r="AA77">
        <f t="shared" si="70"/>
        <v>0</v>
      </c>
      <c r="AB77">
        <f t="shared" si="70"/>
        <v>0</v>
      </c>
      <c r="AC77">
        <f t="shared" si="70"/>
        <v>0</v>
      </c>
      <c r="AD77">
        <f t="shared" si="70"/>
        <v>0</v>
      </c>
      <c r="AE77">
        <f t="shared" si="70"/>
        <v>0</v>
      </c>
      <c r="AG77" s="4">
        <v>1993</v>
      </c>
      <c r="AH77">
        <f aca="true" t="shared" si="71" ref="AH77:AM77">AH56+AH35</f>
        <v>2</v>
      </c>
      <c r="AI77">
        <f t="shared" si="71"/>
        <v>2</v>
      </c>
      <c r="AJ77">
        <f t="shared" si="71"/>
        <v>4</v>
      </c>
      <c r="AK77">
        <f t="shared" si="71"/>
        <v>4</v>
      </c>
      <c r="AL77">
        <f t="shared" si="71"/>
        <v>2</v>
      </c>
      <c r="AM77">
        <f t="shared" si="71"/>
        <v>14</v>
      </c>
      <c r="AO77" s="4">
        <v>1993</v>
      </c>
      <c r="AP77">
        <f aca="true" t="shared" si="72" ref="AP77:AU77">AP56+AP35</f>
        <v>0</v>
      </c>
      <c r="AQ77">
        <f t="shared" si="72"/>
        <v>0</v>
      </c>
      <c r="AR77">
        <f t="shared" si="72"/>
        <v>0</v>
      </c>
      <c r="AS77">
        <f t="shared" si="72"/>
        <v>0</v>
      </c>
      <c r="AT77">
        <f t="shared" si="72"/>
        <v>0</v>
      </c>
      <c r="AU77">
        <f t="shared" si="72"/>
        <v>0</v>
      </c>
    </row>
    <row r="78" spans="1:47" ht="12.75">
      <c r="A78" s="4">
        <v>1994</v>
      </c>
      <c r="B78">
        <f t="shared" si="22"/>
        <v>82</v>
      </c>
      <c r="C78">
        <f t="shared" si="22"/>
        <v>118</v>
      </c>
      <c r="D78">
        <f t="shared" si="22"/>
        <v>96</v>
      </c>
      <c r="E78">
        <f t="shared" si="22"/>
        <v>44</v>
      </c>
      <c r="F78">
        <f t="shared" si="22"/>
        <v>54</v>
      </c>
      <c r="G78">
        <f t="shared" si="22"/>
        <v>394</v>
      </c>
      <c r="I78" s="4">
        <v>1994</v>
      </c>
      <c r="J78">
        <f aca="true" t="shared" si="73" ref="J78:O78">J57+J36</f>
        <v>93</v>
      </c>
      <c r="K78">
        <f t="shared" si="73"/>
        <v>123</v>
      </c>
      <c r="L78">
        <f t="shared" si="73"/>
        <v>74</v>
      </c>
      <c r="M78">
        <f t="shared" si="73"/>
        <v>92</v>
      </c>
      <c r="N78">
        <f t="shared" si="73"/>
        <v>24</v>
      </c>
      <c r="O78">
        <f t="shared" si="73"/>
        <v>406</v>
      </c>
      <c r="Q78" s="4">
        <v>1994</v>
      </c>
      <c r="R78">
        <f aca="true" t="shared" si="74" ref="R78:W78">R57+R36</f>
        <v>36</v>
      </c>
      <c r="S78">
        <f t="shared" si="74"/>
        <v>22</v>
      </c>
      <c r="T78">
        <f t="shared" si="74"/>
        <v>10</v>
      </c>
      <c r="U78">
        <f t="shared" si="74"/>
        <v>1</v>
      </c>
      <c r="V78">
        <f t="shared" si="74"/>
        <v>13</v>
      </c>
      <c r="W78">
        <f t="shared" si="74"/>
        <v>82</v>
      </c>
      <c r="Y78" s="4">
        <v>1994</v>
      </c>
      <c r="Z78">
        <f aca="true" t="shared" si="75" ref="Z78:AE78">Z57+Z36</f>
        <v>0</v>
      </c>
      <c r="AA78">
        <f t="shared" si="75"/>
        <v>0</v>
      </c>
      <c r="AB78">
        <f t="shared" si="75"/>
        <v>0</v>
      </c>
      <c r="AC78">
        <f t="shared" si="75"/>
        <v>0</v>
      </c>
      <c r="AD78">
        <f t="shared" si="75"/>
        <v>0</v>
      </c>
      <c r="AE78">
        <f t="shared" si="75"/>
        <v>0</v>
      </c>
      <c r="AG78" s="4">
        <v>1994</v>
      </c>
      <c r="AH78">
        <f aca="true" t="shared" si="76" ref="AH78:AM78">AH57+AH36</f>
        <v>7</v>
      </c>
      <c r="AI78">
        <f t="shared" si="76"/>
        <v>2</v>
      </c>
      <c r="AJ78">
        <f t="shared" si="76"/>
        <v>2</v>
      </c>
      <c r="AK78">
        <f t="shared" si="76"/>
        <v>3</v>
      </c>
      <c r="AL78">
        <f t="shared" si="76"/>
        <v>5</v>
      </c>
      <c r="AM78">
        <f t="shared" si="76"/>
        <v>19</v>
      </c>
      <c r="AO78" s="4">
        <v>1994</v>
      </c>
      <c r="AP78">
        <f aca="true" t="shared" si="77" ref="AP78:AU78">AP57+AP36</f>
        <v>0</v>
      </c>
      <c r="AQ78">
        <f t="shared" si="77"/>
        <v>0</v>
      </c>
      <c r="AR78">
        <f t="shared" si="77"/>
        <v>0</v>
      </c>
      <c r="AS78">
        <f t="shared" si="77"/>
        <v>0</v>
      </c>
      <c r="AT78">
        <f t="shared" si="77"/>
        <v>0</v>
      </c>
      <c r="AU78">
        <f t="shared" si="77"/>
        <v>0</v>
      </c>
    </row>
    <row r="79" spans="1:47" ht="12.75">
      <c r="A79" s="4">
        <v>1995</v>
      </c>
      <c r="B79">
        <f t="shared" si="22"/>
        <v>97</v>
      </c>
      <c r="C79">
        <f t="shared" si="22"/>
        <v>85</v>
      </c>
      <c r="D79">
        <f t="shared" si="22"/>
        <v>65</v>
      </c>
      <c r="E79">
        <f t="shared" si="22"/>
        <v>23</v>
      </c>
      <c r="F79">
        <f t="shared" si="22"/>
        <v>59</v>
      </c>
      <c r="G79">
        <f t="shared" si="22"/>
        <v>329</v>
      </c>
      <c r="I79" s="4">
        <v>1995</v>
      </c>
      <c r="J79">
        <f aca="true" t="shared" si="78" ref="J79:O79">J58+J37</f>
        <v>92</v>
      </c>
      <c r="K79">
        <f t="shared" si="78"/>
        <v>98</v>
      </c>
      <c r="L79">
        <f t="shared" si="78"/>
        <v>41</v>
      </c>
      <c r="M79">
        <f t="shared" si="78"/>
        <v>70</v>
      </c>
      <c r="N79">
        <f t="shared" si="78"/>
        <v>35</v>
      </c>
      <c r="O79">
        <f t="shared" si="78"/>
        <v>336</v>
      </c>
      <c r="Q79" s="4">
        <v>1995</v>
      </c>
      <c r="R79">
        <f aca="true" t="shared" si="79" ref="R79:W79">R58+R37</f>
        <v>47</v>
      </c>
      <c r="S79">
        <f t="shared" si="79"/>
        <v>24</v>
      </c>
      <c r="T79">
        <f t="shared" si="79"/>
        <v>7</v>
      </c>
      <c r="U79">
        <f t="shared" si="79"/>
        <v>0</v>
      </c>
      <c r="V79">
        <f t="shared" si="79"/>
        <v>12</v>
      </c>
      <c r="W79">
        <f t="shared" si="79"/>
        <v>90</v>
      </c>
      <c r="Y79" s="4">
        <v>1995</v>
      </c>
      <c r="Z79">
        <f aca="true" t="shared" si="80" ref="Z79:AE79">Z58+Z37</f>
        <v>0</v>
      </c>
      <c r="AA79">
        <f t="shared" si="80"/>
        <v>0</v>
      </c>
      <c r="AB79">
        <f t="shared" si="80"/>
        <v>0</v>
      </c>
      <c r="AC79">
        <f t="shared" si="80"/>
        <v>0</v>
      </c>
      <c r="AD79">
        <f t="shared" si="80"/>
        <v>0</v>
      </c>
      <c r="AE79">
        <f t="shared" si="80"/>
        <v>0</v>
      </c>
      <c r="AG79" s="4">
        <v>1995</v>
      </c>
      <c r="AH79">
        <f aca="true" t="shared" si="81" ref="AH79:AM79">AH58+AH37</f>
        <v>19</v>
      </c>
      <c r="AI79">
        <f t="shared" si="81"/>
        <v>5</v>
      </c>
      <c r="AJ79">
        <f t="shared" si="81"/>
        <v>1</v>
      </c>
      <c r="AK79">
        <f t="shared" si="81"/>
        <v>1</v>
      </c>
      <c r="AL79">
        <f t="shared" si="81"/>
        <v>2</v>
      </c>
      <c r="AM79">
        <f t="shared" si="81"/>
        <v>28</v>
      </c>
      <c r="AO79" s="4">
        <v>1995</v>
      </c>
      <c r="AP79">
        <f aca="true" t="shared" si="82" ref="AP79:AU79">AP58+AP37</f>
        <v>0</v>
      </c>
      <c r="AQ79">
        <f t="shared" si="82"/>
        <v>0</v>
      </c>
      <c r="AR79">
        <f t="shared" si="82"/>
        <v>0</v>
      </c>
      <c r="AS79">
        <f t="shared" si="82"/>
        <v>0</v>
      </c>
      <c r="AT79">
        <f t="shared" si="82"/>
        <v>0</v>
      </c>
      <c r="AU79">
        <f t="shared" si="82"/>
        <v>0</v>
      </c>
    </row>
    <row r="80" spans="1:47" ht="12.75">
      <c r="A80" s="4">
        <v>1996</v>
      </c>
      <c r="B80">
        <f t="shared" si="22"/>
        <v>70</v>
      </c>
      <c r="C80">
        <f t="shared" si="22"/>
        <v>93</v>
      </c>
      <c r="D80">
        <f t="shared" si="22"/>
        <v>59</v>
      </c>
      <c r="E80">
        <f t="shared" si="22"/>
        <v>27</v>
      </c>
      <c r="F80">
        <f t="shared" si="22"/>
        <v>75</v>
      </c>
      <c r="G80">
        <f t="shared" si="22"/>
        <v>324</v>
      </c>
      <c r="I80" s="4">
        <v>1996</v>
      </c>
      <c r="J80">
        <f aca="true" t="shared" si="83" ref="J80:O80">J59+J38</f>
        <v>96</v>
      </c>
      <c r="K80">
        <f t="shared" si="83"/>
        <v>102</v>
      </c>
      <c r="L80">
        <f t="shared" si="83"/>
        <v>54</v>
      </c>
      <c r="M80">
        <f t="shared" si="83"/>
        <v>67</v>
      </c>
      <c r="N80">
        <f t="shared" si="83"/>
        <v>58</v>
      </c>
      <c r="O80">
        <f t="shared" si="83"/>
        <v>377</v>
      </c>
      <c r="Q80" s="4">
        <v>1996</v>
      </c>
      <c r="R80">
        <f aca="true" t="shared" si="84" ref="R80:W80">R59+R38</f>
        <v>45</v>
      </c>
      <c r="S80">
        <f t="shared" si="84"/>
        <v>20</v>
      </c>
      <c r="T80">
        <f t="shared" si="84"/>
        <v>7</v>
      </c>
      <c r="U80">
        <f t="shared" si="84"/>
        <v>1</v>
      </c>
      <c r="V80">
        <f t="shared" si="84"/>
        <v>20</v>
      </c>
      <c r="W80">
        <f t="shared" si="84"/>
        <v>93</v>
      </c>
      <c r="Y80" s="4">
        <v>1996</v>
      </c>
      <c r="Z80">
        <f aca="true" t="shared" si="85" ref="Z80:AE80">Z59+Z38</f>
        <v>0</v>
      </c>
      <c r="AA80">
        <f t="shared" si="85"/>
        <v>0</v>
      </c>
      <c r="AB80">
        <f t="shared" si="85"/>
        <v>0</v>
      </c>
      <c r="AC80">
        <f t="shared" si="85"/>
        <v>0</v>
      </c>
      <c r="AD80">
        <f t="shared" si="85"/>
        <v>0</v>
      </c>
      <c r="AE80">
        <f t="shared" si="85"/>
        <v>0</v>
      </c>
      <c r="AG80" s="4">
        <v>1996</v>
      </c>
      <c r="AH80">
        <f aca="true" t="shared" si="86" ref="AH80:AM80">AH59+AH38</f>
        <v>16</v>
      </c>
      <c r="AI80">
        <f t="shared" si="86"/>
        <v>4</v>
      </c>
      <c r="AJ80">
        <f t="shared" si="86"/>
        <v>7</v>
      </c>
      <c r="AK80">
        <f t="shared" si="86"/>
        <v>3</v>
      </c>
      <c r="AL80">
        <f t="shared" si="86"/>
        <v>10</v>
      </c>
      <c r="AM80">
        <f t="shared" si="86"/>
        <v>40</v>
      </c>
      <c r="AO80" s="4">
        <v>1996</v>
      </c>
      <c r="AP80">
        <f aca="true" t="shared" si="87" ref="AP80:AU80">AP59+AP38</f>
        <v>0</v>
      </c>
      <c r="AQ80">
        <f t="shared" si="87"/>
        <v>0</v>
      </c>
      <c r="AR80">
        <f t="shared" si="87"/>
        <v>0</v>
      </c>
      <c r="AS80">
        <f t="shared" si="87"/>
        <v>0</v>
      </c>
      <c r="AT80">
        <f t="shared" si="87"/>
        <v>0</v>
      </c>
      <c r="AU80">
        <f t="shared" si="87"/>
        <v>0</v>
      </c>
    </row>
    <row r="81" spans="1:47" ht="12.75">
      <c r="A81" s="4">
        <v>1997</v>
      </c>
      <c r="B81">
        <f t="shared" si="22"/>
        <v>116</v>
      </c>
      <c r="C81">
        <f t="shared" si="22"/>
        <v>110</v>
      </c>
      <c r="D81">
        <f t="shared" si="22"/>
        <v>87</v>
      </c>
      <c r="E81">
        <f t="shared" si="22"/>
        <v>44</v>
      </c>
      <c r="F81">
        <f t="shared" si="22"/>
        <v>74</v>
      </c>
      <c r="G81">
        <f t="shared" si="22"/>
        <v>431</v>
      </c>
      <c r="I81" s="4">
        <v>1997</v>
      </c>
      <c r="J81">
        <f aca="true" t="shared" si="88" ref="J81:O81">J60+J39</f>
        <v>150</v>
      </c>
      <c r="K81">
        <f t="shared" si="88"/>
        <v>109</v>
      </c>
      <c r="L81">
        <f t="shared" si="88"/>
        <v>64</v>
      </c>
      <c r="M81">
        <f t="shared" si="88"/>
        <v>88</v>
      </c>
      <c r="N81">
        <f t="shared" si="88"/>
        <v>49</v>
      </c>
      <c r="O81">
        <f t="shared" si="88"/>
        <v>460</v>
      </c>
      <c r="Q81" s="4">
        <v>1997</v>
      </c>
      <c r="R81">
        <f aca="true" t="shared" si="89" ref="R81:W81">R60+R39</f>
        <v>34</v>
      </c>
      <c r="S81">
        <f t="shared" si="89"/>
        <v>20</v>
      </c>
      <c r="T81">
        <f t="shared" si="89"/>
        <v>11</v>
      </c>
      <c r="U81">
        <f t="shared" si="89"/>
        <v>3</v>
      </c>
      <c r="V81">
        <f t="shared" si="89"/>
        <v>26</v>
      </c>
      <c r="W81">
        <f t="shared" si="89"/>
        <v>94</v>
      </c>
      <c r="Y81" s="4">
        <v>1997</v>
      </c>
      <c r="Z81">
        <f aca="true" t="shared" si="90" ref="Z81:AE81">Z60+Z39</f>
        <v>0</v>
      </c>
      <c r="AA81">
        <f t="shared" si="90"/>
        <v>0</v>
      </c>
      <c r="AB81">
        <f t="shared" si="90"/>
        <v>1</v>
      </c>
      <c r="AC81">
        <f t="shared" si="90"/>
        <v>0</v>
      </c>
      <c r="AD81">
        <f t="shared" si="90"/>
        <v>0</v>
      </c>
      <c r="AE81">
        <f t="shared" si="90"/>
        <v>1</v>
      </c>
      <c r="AG81" s="4">
        <v>1997</v>
      </c>
      <c r="AH81">
        <f aca="true" t="shared" si="91" ref="AH81:AM81">AH60+AH39</f>
        <v>24</v>
      </c>
      <c r="AI81">
        <f t="shared" si="91"/>
        <v>5</v>
      </c>
      <c r="AJ81">
        <f t="shared" si="91"/>
        <v>4</v>
      </c>
      <c r="AK81">
        <f t="shared" si="91"/>
        <v>11</v>
      </c>
      <c r="AL81">
        <f t="shared" si="91"/>
        <v>10</v>
      </c>
      <c r="AM81">
        <f t="shared" si="91"/>
        <v>54</v>
      </c>
      <c r="AO81" s="4">
        <v>1997</v>
      </c>
      <c r="AP81">
        <f aca="true" t="shared" si="92" ref="AP81:AU81">AP60+AP39</f>
        <v>0</v>
      </c>
      <c r="AQ81">
        <f t="shared" si="92"/>
        <v>0</v>
      </c>
      <c r="AR81">
        <f t="shared" si="92"/>
        <v>0</v>
      </c>
      <c r="AS81">
        <f t="shared" si="92"/>
        <v>0</v>
      </c>
      <c r="AT81">
        <f t="shared" si="92"/>
        <v>0</v>
      </c>
      <c r="AU81">
        <f t="shared" si="92"/>
        <v>0</v>
      </c>
    </row>
    <row r="82" spans="1:47" ht="12.75">
      <c r="A82" s="4">
        <v>1998</v>
      </c>
      <c r="B82">
        <f t="shared" si="22"/>
        <v>120</v>
      </c>
      <c r="C82">
        <f t="shared" si="22"/>
        <v>98</v>
      </c>
      <c r="D82">
        <f t="shared" si="22"/>
        <v>83</v>
      </c>
      <c r="E82">
        <f t="shared" si="22"/>
        <v>52</v>
      </c>
      <c r="F82">
        <f t="shared" si="22"/>
        <v>66</v>
      </c>
      <c r="G82">
        <f t="shared" si="22"/>
        <v>419</v>
      </c>
      <c r="I82" s="4">
        <v>1998</v>
      </c>
      <c r="J82">
        <f aca="true" t="shared" si="93" ref="J82:O82">J61+J40</f>
        <v>146</v>
      </c>
      <c r="K82">
        <f t="shared" si="93"/>
        <v>128</v>
      </c>
      <c r="L82">
        <f t="shared" si="93"/>
        <v>66</v>
      </c>
      <c r="M82">
        <f t="shared" si="93"/>
        <v>87</v>
      </c>
      <c r="N82">
        <f t="shared" si="93"/>
        <v>79</v>
      </c>
      <c r="O82">
        <f t="shared" si="93"/>
        <v>506</v>
      </c>
      <c r="Q82" s="4">
        <v>1998</v>
      </c>
      <c r="R82">
        <f aca="true" t="shared" si="94" ref="R82:W82">R61+R40</f>
        <v>33</v>
      </c>
      <c r="S82">
        <f t="shared" si="94"/>
        <v>18</v>
      </c>
      <c r="T82">
        <f t="shared" si="94"/>
        <v>11</v>
      </c>
      <c r="U82">
        <f t="shared" si="94"/>
        <v>3</v>
      </c>
      <c r="V82">
        <f t="shared" si="94"/>
        <v>21</v>
      </c>
      <c r="W82">
        <f t="shared" si="94"/>
        <v>86</v>
      </c>
      <c r="Y82" s="4">
        <v>1998</v>
      </c>
      <c r="Z82">
        <f aca="true" t="shared" si="95" ref="Z82:AE82">Z61+Z40</f>
        <v>0</v>
      </c>
      <c r="AA82">
        <f t="shared" si="95"/>
        <v>1</v>
      </c>
      <c r="AB82">
        <f t="shared" si="95"/>
        <v>0</v>
      </c>
      <c r="AC82">
        <f t="shared" si="95"/>
        <v>0</v>
      </c>
      <c r="AD82">
        <f t="shared" si="95"/>
        <v>0</v>
      </c>
      <c r="AE82">
        <f t="shared" si="95"/>
        <v>1</v>
      </c>
      <c r="AG82" s="4">
        <v>1998</v>
      </c>
      <c r="AH82">
        <f aca="true" t="shared" si="96" ref="AH82:AM82">AH61+AH40</f>
        <v>17</v>
      </c>
      <c r="AI82">
        <f t="shared" si="96"/>
        <v>5</v>
      </c>
      <c r="AJ82">
        <f t="shared" si="96"/>
        <v>1</v>
      </c>
      <c r="AK82">
        <f t="shared" si="96"/>
        <v>4</v>
      </c>
      <c r="AL82">
        <f t="shared" si="96"/>
        <v>10</v>
      </c>
      <c r="AM82">
        <f t="shared" si="96"/>
        <v>37</v>
      </c>
      <c r="AO82" s="4">
        <v>1998</v>
      </c>
      <c r="AP82">
        <f aca="true" t="shared" si="97" ref="AP82:AU82">AP61+AP40</f>
        <v>0</v>
      </c>
      <c r="AQ82">
        <f t="shared" si="97"/>
        <v>0</v>
      </c>
      <c r="AR82">
        <f t="shared" si="97"/>
        <v>0</v>
      </c>
      <c r="AS82">
        <f t="shared" si="97"/>
        <v>0</v>
      </c>
      <c r="AT82">
        <f t="shared" si="97"/>
        <v>0</v>
      </c>
      <c r="AU82">
        <f t="shared" si="97"/>
        <v>0</v>
      </c>
    </row>
    <row r="83" spans="1:47" ht="12.75">
      <c r="A83" s="4">
        <v>1999</v>
      </c>
      <c r="B83">
        <f t="shared" si="22"/>
        <v>140</v>
      </c>
      <c r="C83">
        <f t="shared" si="22"/>
        <v>99</v>
      </c>
      <c r="D83">
        <f t="shared" si="22"/>
        <v>81</v>
      </c>
      <c r="E83">
        <f t="shared" si="22"/>
        <v>66</v>
      </c>
      <c r="F83">
        <f t="shared" si="22"/>
        <v>81</v>
      </c>
      <c r="G83">
        <f t="shared" si="22"/>
        <v>467</v>
      </c>
      <c r="I83" s="4">
        <v>1999</v>
      </c>
      <c r="J83">
        <f aca="true" t="shared" si="98" ref="J83:O83">J62+J41</f>
        <v>150</v>
      </c>
      <c r="K83">
        <f t="shared" si="98"/>
        <v>135</v>
      </c>
      <c r="L83">
        <f t="shared" si="98"/>
        <v>65</v>
      </c>
      <c r="M83">
        <f t="shared" si="98"/>
        <v>109</v>
      </c>
      <c r="N83">
        <f t="shared" si="98"/>
        <v>91</v>
      </c>
      <c r="O83">
        <f t="shared" si="98"/>
        <v>550</v>
      </c>
      <c r="Q83" s="4">
        <v>1999</v>
      </c>
      <c r="R83">
        <f aca="true" t="shared" si="99" ref="R83:W83">R62+R41</f>
        <v>48</v>
      </c>
      <c r="S83">
        <f t="shared" si="99"/>
        <v>28</v>
      </c>
      <c r="T83">
        <f t="shared" si="99"/>
        <v>16</v>
      </c>
      <c r="U83">
        <f t="shared" si="99"/>
        <v>5</v>
      </c>
      <c r="V83">
        <f t="shared" si="99"/>
        <v>28</v>
      </c>
      <c r="W83">
        <f t="shared" si="99"/>
        <v>125</v>
      </c>
      <c r="Y83" s="4">
        <v>1999</v>
      </c>
      <c r="Z83">
        <f aca="true" t="shared" si="100" ref="Z83:AE83">Z62+Z41</f>
        <v>0</v>
      </c>
      <c r="AA83">
        <f t="shared" si="100"/>
        <v>0</v>
      </c>
      <c r="AB83">
        <f t="shared" si="100"/>
        <v>0</v>
      </c>
      <c r="AC83">
        <f t="shared" si="100"/>
        <v>0</v>
      </c>
      <c r="AD83">
        <f t="shared" si="100"/>
        <v>0</v>
      </c>
      <c r="AE83">
        <f t="shared" si="100"/>
        <v>0</v>
      </c>
      <c r="AG83" s="4">
        <v>1999</v>
      </c>
      <c r="AH83">
        <f aca="true" t="shared" si="101" ref="AH83:AM83">AH62+AH41</f>
        <v>22</v>
      </c>
      <c r="AI83">
        <f t="shared" si="101"/>
        <v>7</v>
      </c>
      <c r="AJ83">
        <f t="shared" si="101"/>
        <v>3</v>
      </c>
      <c r="AK83">
        <f t="shared" si="101"/>
        <v>7</v>
      </c>
      <c r="AL83">
        <f t="shared" si="101"/>
        <v>10</v>
      </c>
      <c r="AM83">
        <f t="shared" si="101"/>
        <v>49</v>
      </c>
      <c r="AO83" s="4">
        <v>1999</v>
      </c>
      <c r="AP83">
        <f aca="true" t="shared" si="102" ref="AP83:AU83">AP62+AP41</f>
        <v>0</v>
      </c>
      <c r="AQ83">
        <f t="shared" si="102"/>
        <v>0</v>
      </c>
      <c r="AR83">
        <f t="shared" si="102"/>
        <v>0</v>
      </c>
      <c r="AS83">
        <f t="shared" si="102"/>
        <v>0</v>
      </c>
      <c r="AT83">
        <f t="shared" si="102"/>
        <v>0</v>
      </c>
      <c r="AU83">
        <f t="shared" si="102"/>
        <v>0</v>
      </c>
    </row>
    <row r="84" spans="1:47" ht="12.75">
      <c r="A84" s="4" t="s">
        <v>13</v>
      </c>
      <c r="B84" s="2">
        <f>SUM(B67:B83)</f>
        <v>1270</v>
      </c>
      <c r="C84" s="2">
        <f>SUM(C67:C83)</f>
        <v>1487</v>
      </c>
      <c r="D84" s="2">
        <f>SUM(D67:D83)</f>
        <v>1106</v>
      </c>
      <c r="E84" s="2">
        <f>SUM(E67:E83)</f>
        <v>389</v>
      </c>
      <c r="F84" s="2">
        <f>SUM(F67:F83)</f>
        <v>820</v>
      </c>
      <c r="G84">
        <f>SUM(B84:F84)</f>
        <v>5072</v>
      </c>
      <c r="I84" s="4" t="s">
        <v>13</v>
      </c>
      <c r="J84" s="2">
        <f>SUM(J67:J83)</f>
        <v>1106</v>
      </c>
      <c r="K84" s="2">
        <f>SUM(K67:K83)</f>
        <v>1267</v>
      </c>
      <c r="L84" s="2">
        <f>SUM(L67:L83)</f>
        <v>729</v>
      </c>
      <c r="M84" s="2">
        <f>SUM(M67:M83)</f>
        <v>678</v>
      </c>
      <c r="N84" s="2">
        <f>SUM(N67:N83)</f>
        <v>507</v>
      </c>
      <c r="O84">
        <f>SUM(J84:N84)</f>
        <v>4287</v>
      </c>
      <c r="Q84" s="4" t="s">
        <v>13</v>
      </c>
      <c r="R84" s="2">
        <f>SUM(R67:R83)</f>
        <v>428</v>
      </c>
      <c r="S84" s="2">
        <f>SUM(S67:S83)</f>
        <v>367</v>
      </c>
      <c r="T84" s="2">
        <f>SUM(T67:T83)</f>
        <v>128</v>
      </c>
      <c r="U84" s="2">
        <f>SUM(U67:U83)</f>
        <v>20</v>
      </c>
      <c r="V84" s="2">
        <f>SUM(V67:V83)</f>
        <v>194</v>
      </c>
      <c r="W84">
        <f>SUM(R84:V84)</f>
        <v>1137</v>
      </c>
      <c r="Y84" s="4" t="s">
        <v>13</v>
      </c>
      <c r="Z84" s="2">
        <f>SUM(Z67:Z83)</f>
        <v>0</v>
      </c>
      <c r="AA84" s="2">
        <f>SUM(AA67:AA83)</f>
        <v>1</v>
      </c>
      <c r="AB84" s="2">
        <f>SUM(AB67:AB83)</f>
        <v>1</v>
      </c>
      <c r="AC84" s="2">
        <f>SUM(AC67:AC83)</f>
        <v>0</v>
      </c>
      <c r="AD84" s="2">
        <f>SUM(AD67:AD83)</f>
        <v>0</v>
      </c>
      <c r="AE84">
        <f>SUM(Z84:AD84)</f>
        <v>2</v>
      </c>
      <c r="AG84" s="4" t="s">
        <v>13</v>
      </c>
      <c r="AH84" s="2">
        <f>SUM(AH67:AH83)</f>
        <v>146</v>
      </c>
      <c r="AI84" s="2">
        <f>SUM(AI67:AI83)</f>
        <v>59</v>
      </c>
      <c r="AJ84" s="2">
        <f>SUM(AJ67:AJ83)</f>
        <v>30</v>
      </c>
      <c r="AK84" s="2">
        <f>SUM(AK67:AK83)</f>
        <v>39</v>
      </c>
      <c r="AL84" s="2">
        <f>SUM(AL67:AL83)</f>
        <v>57</v>
      </c>
      <c r="AM84">
        <f>SUM(AH84:AL84)</f>
        <v>331</v>
      </c>
      <c r="AO84" s="4" t="s">
        <v>13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1" ht="12.75">
      <c r="A88" s="4">
        <v>1983</v>
      </c>
      <c r="B88">
        <v>29</v>
      </c>
      <c r="C88">
        <v>39</v>
      </c>
      <c r="D88">
        <v>5</v>
      </c>
      <c r="F88">
        <v>20</v>
      </c>
      <c r="G88">
        <f>SUM(B88:F88)</f>
        <v>93</v>
      </c>
      <c r="I88" s="4">
        <v>1983</v>
      </c>
      <c r="J88">
        <v>18</v>
      </c>
      <c r="K88">
        <v>18</v>
      </c>
      <c r="L88">
        <v>2</v>
      </c>
      <c r="N88">
        <v>3</v>
      </c>
      <c r="O88">
        <f>SUM(J88:N88)</f>
        <v>41</v>
      </c>
      <c r="Q88" s="4">
        <v>1983</v>
      </c>
      <c r="R88">
        <v>4</v>
      </c>
      <c r="V88">
        <v>1</v>
      </c>
      <c r="W88">
        <f>SUM(R88:V88)</f>
        <v>5</v>
      </c>
      <c r="Y88" s="4">
        <v>1983</v>
      </c>
      <c r="AE88">
        <f>SUM(Z88:AD88)</f>
        <v>0</v>
      </c>
      <c r="AG88" s="4">
        <v>1983</v>
      </c>
      <c r="AH88">
        <v>2</v>
      </c>
      <c r="AI88">
        <v>3</v>
      </c>
      <c r="AM88">
        <f>SUM(AH88:AL88)</f>
        <v>5</v>
      </c>
      <c r="AO88" s="4">
        <v>1983</v>
      </c>
    </row>
    <row r="89" spans="1:41" ht="12.75">
      <c r="A89" s="4">
        <v>1984</v>
      </c>
      <c r="B89">
        <v>25</v>
      </c>
      <c r="C89">
        <v>9</v>
      </c>
      <c r="D89">
        <v>8</v>
      </c>
      <c r="E89">
        <v>1</v>
      </c>
      <c r="F89">
        <v>15</v>
      </c>
      <c r="G89">
        <f aca="true" t="shared" si="103" ref="G89:G104">SUM(B89:F89)</f>
        <v>58</v>
      </c>
      <c r="I89" s="4">
        <v>1984</v>
      </c>
      <c r="J89">
        <v>18</v>
      </c>
      <c r="K89">
        <v>20</v>
      </c>
      <c r="L89">
        <v>1</v>
      </c>
      <c r="N89">
        <v>2</v>
      </c>
      <c r="O89">
        <f aca="true" t="shared" si="104" ref="O89:O104">SUM(J89:N89)</f>
        <v>41</v>
      </c>
      <c r="Q89" s="4">
        <v>1984</v>
      </c>
      <c r="R89">
        <v>1</v>
      </c>
      <c r="S89">
        <v>1</v>
      </c>
      <c r="V89">
        <v>3</v>
      </c>
      <c r="W89">
        <f aca="true" t="shared" si="105" ref="W89:W104">SUM(R89:V89)</f>
        <v>5</v>
      </c>
      <c r="Y89" s="4">
        <v>1984</v>
      </c>
      <c r="AE89">
        <f aca="true" t="shared" si="106" ref="AE89:AE104">SUM(Z89:AD89)</f>
        <v>0</v>
      </c>
      <c r="AG89" s="4">
        <v>1984</v>
      </c>
      <c r="AH89">
        <v>2</v>
      </c>
      <c r="AI89">
        <v>3</v>
      </c>
      <c r="AM89">
        <f aca="true" t="shared" si="107" ref="AM89:AM104">SUM(AH89:AL89)</f>
        <v>5</v>
      </c>
      <c r="AO89" s="4">
        <v>1984</v>
      </c>
    </row>
    <row r="90" spans="1:41" ht="12.75">
      <c r="A90" s="4">
        <v>1985</v>
      </c>
      <c r="B90">
        <v>22</v>
      </c>
      <c r="C90">
        <v>27</v>
      </c>
      <c r="D90">
        <v>10</v>
      </c>
      <c r="E90">
        <v>1</v>
      </c>
      <c r="F90">
        <v>9</v>
      </c>
      <c r="G90">
        <f t="shared" si="103"/>
        <v>69</v>
      </c>
      <c r="I90" s="4">
        <v>1985</v>
      </c>
      <c r="J90">
        <v>14</v>
      </c>
      <c r="K90">
        <v>22</v>
      </c>
      <c r="L90">
        <v>4</v>
      </c>
      <c r="N90">
        <v>3</v>
      </c>
      <c r="O90">
        <f t="shared" si="104"/>
        <v>43</v>
      </c>
      <c r="Q90" s="4">
        <v>1985</v>
      </c>
      <c r="R90">
        <v>3</v>
      </c>
      <c r="S90">
        <v>2</v>
      </c>
      <c r="T90">
        <v>1</v>
      </c>
      <c r="U90">
        <v>1</v>
      </c>
      <c r="W90">
        <f t="shared" si="105"/>
        <v>7</v>
      </c>
      <c r="Y90" s="4">
        <v>1985</v>
      </c>
      <c r="AE90">
        <f t="shared" si="106"/>
        <v>0</v>
      </c>
      <c r="AG90" s="4">
        <v>1985</v>
      </c>
      <c r="AH90">
        <v>2</v>
      </c>
      <c r="AI90">
        <v>1</v>
      </c>
      <c r="AM90">
        <f t="shared" si="107"/>
        <v>3</v>
      </c>
      <c r="AO90" s="4">
        <v>1985</v>
      </c>
    </row>
    <row r="91" spans="1:41" ht="12.75">
      <c r="A91" s="4">
        <v>1986</v>
      </c>
      <c r="B91">
        <v>39</v>
      </c>
      <c r="C91">
        <v>19</v>
      </c>
      <c r="D91">
        <v>12</v>
      </c>
      <c r="E91">
        <v>5</v>
      </c>
      <c r="F91">
        <v>10</v>
      </c>
      <c r="G91">
        <f t="shared" si="103"/>
        <v>85</v>
      </c>
      <c r="I91" s="4">
        <v>1986</v>
      </c>
      <c r="J91">
        <v>6</v>
      </c>
      <c r="K91">
        <v>1</v>
      </c>
      <c r="L91">
        <v>3</v>
      </c>
      <c r="M91">
        <v>4</v>
      </c>
      <c r="N91">
        <v>1</v>
      </c>
      <c r="O91">
        <f t="shared" si="104"/>
        <v>15</v>
      </c>
      <c r="Q91" s="4">
        <v>1986</v>
      </c>
      <c r="R91">
        <v>8</v>
      </c>
      <c r="S91">
        <v>2</v>
      </c>
      <c r="W91">
        <f t="shared" si="105"/>
        <v>10</v>
      </c>
      <c r="Y91" s="4">
        <v>1986</v>
      </c>
      <c r="Z91">
        <v>1</v>
      </c>
      <c r="AE91">
        <f t="shared" si="106"/>
        <v>1</v>
      </c>
      <c r="AG91" s="4">
        <v>1986</v>
      </c>
      <c r="AH91">
        <v>2</v>
      </c>
      <c r="AL91">
        <v>1</v>
      </c>
      <c r="AM91">
        <f t="shared" si="107"/>
        <v>3</v>
      </c>
      <c r="AO91" s="4">
        <v>1986</v>
      </c>
    </row>
    <row r="92" spans="1:41" ht="12.75">
      <c r="A92" s="4">
        <v>1987</v>
      </c>
      <c r="B92">
        <v>19</v>
      </c>
      <c r="C92">
        <v>10</v>
      </c>
      <c r="D92">
        <v>4</v>
      </c>
      <c r="E92">
        <v>2</v>
      </c>
      <c r="F92">
        <v>6</v>
      </c>
      <c r="G92">
        <f t="shared" si="103"/>
        <v>41</v>
      </c>
      <c r="I92" s="4">
        <v>1987</v>
      </c>
      <c r="J92">
        <v>7</v>
      </c>
      <c r="K92">
        <v>7</v>
      </c>
      <c r="M92">
        <v>4</v>
      </c>
      <c r="O92">
        <f t="shared" si="104"/>
        <v>18</v>
      </c>
      <c r="Q92" s="4">
        <v>1987</v>
      </c>
      <c r="R92">
        <v>5</v>
      </c>
      <c r="S92">
        <v>2</v>
      </c>
      <c r="W92">
        <f t="shared" si="105"/>
        <v>7</v>
      </c>
      <c r="Y92" s="4">
        <v>1987</v>
      </c>
      <c r="AE92">
        <f t="shared" si="106"/>
        <v>0</v>
      </c>
      <c r="AG92" s="4">
        <v>1987</v>
      </c>
      <c r="AH92">
        <v>1</v>
      </c>
      <c r="AM92">
        <f t="shared" si="107"/>
        <v>1</v>
      </c>
      <c r="AO92" s="4">
        <v>1987</v>
      </c>
    </row>
    <row r="93" spans="1:41" ht="12.75">
      <c r="A93" s="4">
        <v>1988</v>
      </c>
      <c r="B93">
        <v>10</v>
      </c>
      <c r="C93">
        <v>10</v>
      </c>
      <c r="D93">
        <v>3</v>
      </c>
      <c r="E93">
        <v>6</v>
      </c>
      <c r="F93">
        <v>4</v>
      </c>
      <c r="G93">
        <f t="shared" si="103"/>
        <v>33</v>
      </c>
      <c r="I93" s="4">
        <v>1988</v>
      </c>
      <c r="J93">
        <v>1</v>
      </c>
      <c r="K93">
        <v>6</v>
      </c>
      <c r="L93">
        <v>1</v>
      </c>
      <c r="M93">
        <v>3</v>
      </c>
      <c r="N93">
        <v>2</v>
      </c>
      <c r="O93">
        <f t="shared" si="104"/>
        <v>13</v>
      </c>
      <c r="Q93" s="4">
        <v>1988</v>
      </c>
      <c r="R93">
        <v>1</v>
      </c>
      <c r="T93">
        <v>1</v>
      </c>
      <c r="W93">
        <f t="shared" si="105"/>
        <v>2</v>
      </c>
      <c r="Y93" s="4">
        <v>1988</v>
      </c>
      <c r="AE93">
        <f t="shared" si="106"/>
        <v>0</v>
      </c>
      <c r="AG93" s="4">
        <v>1988</v>
      </c>
      <c r="AH93">
        <v>1</v>
      </c>
      <c r="AM93">
        <f t="shared" si="107"/>
        <v>1</v>
      </c>
      <c r="AO93" s="4">
        <v>1988</v>
      </c>
    </row>
    <row r="94" spans="1:41" ht="12.75">
      <c r="A94" s="4">
        <v>1989</v>
      </c>
      <c r="B94">
        <v>13</v>
      </c>
      <c r="C94">
        <v>4</v>
      </c>
      <c r="D94">
        <v>3</v>
      </c>
      <c r="E94">
        <v>3</v>
      </c>
      <c r="F94">
        <v>4</v>
      </c>
      <c r="G94">
        <f t="shared" si="103"/>
        <v>27</v>
      </c>
      <c r="I94" s="4">
        <v>1989</v>
      </c>
      <c r="J94">
        <v>8</v>
      </c>
      <c r="K94">
        <v>2</v>
      </c>
      <c r="L94">
        <v>2</v>
      </c>
      <c r="M94">
        <v>1</v>
      </c>
      <c r="N94">
        <v>2</v>
      </c>
      <c r="O94">
        <f t="shared" si="104"/>
        <v>15</v>
      </c>
      <c r="Q94" s="4">
        <v>1989</v>
      </c>
      <c r="R94">
        <v>1</v>
      </c>
      <c r="W94">
        <f t="shared" si="105"/>
        <v>1</v>
      </c>
      <c r="Y94" s="4">
        <v>1989</v>
      </c>
      <c r="AE94">
        <f t="shared" si="106"/>
        <v>0</v>
      </c>
      <c r="AG94" s="4">
        <v>1989</v>
      </c>
      <c r="AL94">
        <v>1</v>
      </c>
      <c r="AM94">
        <f t="shared" si="107"/>
        <v>1</v>
      </c>
      <c r="AO94" s="4">
        <v>1989</v>
      </c>
    </row>
    <row r="95" spans="1:41" ht="12.75">
      <c r="A95" s="4">
        <v>1990</v>
      </c>
      <c r="B95">
        <v>6</v>
      </c>
      <c r="C95">
        <v>9</v>
      </c>
      <c r="D95">
        <v>2</v>
      </c>
      <c r="E95">
        <v>5</v>
      </c>
      <c r="F95">
        <v>6</v>
      </c>
      <c r="G95">
        <f t="shared" si="103"/>
        <v>28</v>
      </c>
      <c r="I95" s="4">
        <v>1990</v>
      </c>
      <c r="J95">
        <v>6</v>
      </c>
      <c r="K95">
        <v>7</v>
      </c>
      <c r="L95">
        <v>2</v>
      </c>
      <c r="M95">
        <v>4</v>
      </c>
      <c r="O95">
        <f t="shared" si="104"/>
        <v>19</v>
      </c>
      <c r="Q95" s="4">
        <v>1990</v>
      </c>
      <c r="R95">
        <v>3</v>
      </c>
      <c r="S95">
        <v>2</v>
      </c>
      <c r="U95">
        <v>2</v>
      </c>
      <c r="W95">
        <f t="shared" si="105"/>
        <v>7</v>
      </c>
      <c r="Y95" s="4">
        <v>1990</v>
      </c>
      <c r="AE95">
        <f t="shared" si="106"/>
        <v>0</v>
      </c>
      <c r="AG95" s="4">
        <v>1990</v>
      </c>
      <c r="AH95">
        <v>1</v>
      </c>
      <c r="AI95">
        <v>1</v>
      </c>
      <c r="AM95">
        <f t="shared" si="107"/>
        <v>2</v>
      </c>
      <c r="AO95" s="4">
        <v>1990</v>
      </c>
    </row>
    <row r="96" spans="1:41" ht="12.75">
      <c r="A96" s="4">
        <v>1991</v>
      </c>
      <c r="B96">
        <v>12</v>
      </c>
      <c r="C96">
        <v>6</v>
      </c>
      <c r="D96">
        <v>1</v>
      </c>
      <c r="F96">
        <v>4</v>
      </c>
      <c r="G96">
        <f t="shared" si="103"/>
        <v>23</v>
      </c>
      <c r="I96" s="4">
        <v>1991</v>
      </c>
      <c r="J96">
        <v>5</v>
      </c>
      <c r="K96">
        <v>5</v>
      </c>
      <c r="L96">
        <v>2</v>
      </c>
      <c r="N96">
        <v>1</v>
      </c>
      <c r="O96">
        <f t="shared" si="104"/>
        <v>13</v>
      </c>
      <c r="Q96" s="4">
        <v>1991</v>
      </c>
      <c r="R96">
        <v>4</v>
      </c>
      <c r="S96">
        <v>1</v>
      </c>
      <c r="W96">
        <f t="shared" si="105"/>
        <v>5</v>
      </c>
      <c r="Y96" s="4">
        <v>1991</v>
      </c>
      <c r="AE96">
        <f t="shared" si="106"/>
        <v>0</v>
      </c>
      <c r="AG96" s="4">
        <v>1991</v>
      </c>
      <c r="AI96">
        <v>1</v>
      </c>
      <c r="AM96">
        <f t="shared" si="107"/>
        <v>1</v>
      </c>
      <c r="AO96" s="4">
        <v>1991</v>
      </c>
    </row>
    <row r="97" spans="1:41" ht="12.75">
      <c r="A97" s="4">
        <v>1992</v>
      </c>
      <c r="B97">
        <v>15</v>
      </c>
      <c r="C97">
        <v>4</v>
      </c>
      <c r="D97">
        <v>7</v>
      </c>
      <c r="E97">
        <v>4</v>
      </c>
      <c r="F97">
        <v>8</v>
      </c>
      <c r="G97">
        <f t="shared" si="103"/>
        <v>38</v>
      </c>
      <c r="I97" s="4">
        <v>1992</v>
      </c>
      <c r="J97">
        <v>11</v>
      </c>
      <c r="K97">
        <v>3</v>
      </c>
      <c r="N97">
        <v>3</v>
      </c>
      <c r="O97">
        <f t="shared" si="104"/>
        <v>17</v>
      </c>
      <c r="Q97" s="4">
        <v>1992</v>
      </c>
      <c r="R97">
        <v>4</v>
      </c>
      <c r="V97">
        <v>1</v>
      </c>
      <c r="W97">
        <f t="shared" si="105"/>
        <v>5</v>
      </c>
      <c r="Y97" s="4">
        <v>1992</v>
      </c>
      <c r="AE97">
        <f t="shared" si="106"/>
        <v>0</v>
      </c>
      <c r="AG97" s="4">
        <v>1992</v>
      </c>
      <c r="AH97">
        <v>3</v>
      </c>
      <c r="AI97">
        <v>1</v>
      </c>
      <c r="AM97">
        <f t="shared" si="107"/>
        <v>4</v>
      </c>
      <c r="AO97" s="4">
        <v>1992</v>
      </c>
    </row>
    <row r="98" spans="1:41" ht="12.75">
      <c r="A98" s="4">
        <v>1993</v>
      </c>
      <c r="B98">
        <v>8</v>
      </c>
      <c r="C98">
        <v>7</v>
      </c>
      <c r="D98">
        <v>5</v>
      </c>
      <c r="E98">
        <v>6</v>
      </c>
      <c r="F98">
        <v>8</v>
      </c>
      <c r="G98">
        <f t="shared" si="103"/>
        <v>34</v>
      </c>
      <c r="I98" s="4">
        <v>1993</v>
      </c>
      <c r="J98">
        <v>4</v>
      </c>
      <c r="K98">
        <v>1</v>
      </c>
      <c r="L98">
        <v>1</v>
      </c>
      <c r="M98">
        <v>1</v>
      </c>
      <c r="N98">
        <v>1</v>
      </c>
      <c r="O98">
        <f t="shared" si="104"/>
        <v>8</v>
      </c>
      <c r="Q98" s="4">
        <v>1993</v>
      </c>
      <c r="R98">
        <v>2</v>
      </c>
      <c r="W98">
        <f t="shared" si="105"/>
        <v>2</v>
      </c>
      <c r="Y98" s="4">
        <v>1993</v>
      </c>
      <c r="AE98">
        <f t="shared" si="106"/>
        <v>0</v>
      </c>
      <c r="AG98" s="4">
        <v>1993</v>
      </c>
      <c r="AI98">
        <v>1</v>
      </c>
      <c r="AK98">
        <v>1</v>
      </c>
      <c r="AM98">
        <f t="shared" si="107"/>
        <v>2</v>
      </c>
      <c r="AO98" s="4">
        <v>1993</v>
      </c>
    </row>
    <row r="99" spans="1:41" ht="12.75">
      <c r="A99" s="4">
        <v>1994</v>
      </c>
      <c r="B99">
        <v>12</v>
      </c>
      <c r="C99">
        <v>5</v>
      </c>
      <c r="G99">
        <f t="shared" si="103"/>
        <v>17</v>
      </c>
      <c r="I99" s="4">
        <v>1994</v>
      </c>
      <c r="J99">
        <v>1</v>
      </c>
      <c r="K99">
        <v>1</v>
      </c>
      <c r="L99">
        <v>1</v>
      </c>
      <c r="N99">
        <v>2</v>
      </c>
      <c r="O99">
        <f t="shared" si="104"/>
        <v>5</v>
      </c>
      <c r="Q99" s="4">
        <v>1994</v>
      </c>
      <c r="S99">
        <v>1</v>
      </c>
      <c r="V99">
        <v>1</v>
      </c>
      <c r="W99">
        <f t="shared" si="105"/>
        <v>2</v>
      </c>
      <c r="Y99" s="4">
        <v>1994</v>
      </c>
      <c r="AE99">
        <f t="shared" si="106"/>
        <v>0</v>
      </c>
      <c r="AG99" s="4">
        <v>1994</v>
      </c>
      <c r="AH99">
        <v>2</v>
      </c>
      <c r="AK99">
        <v>1</v>
      </c>
      <c r="AL99">
        <v>2</v>
      </c>
      <c r="AM99">
        <f t="shared" si="107"/>
        <v>5</v>
      </c>
      <c r="AO99" s="4">
        <v>1994</v>
      </c>
    </row>
    <row r="100" spans="1:41" ht="12.75">
      <c r="A100" s="4">
        <v>1995</v>
      </c>
      <c r="B100">
        <v>8</v>
      </c>
      <c r="C100">
        <v>3</v>
      </c>
      <c r="F100">
        <v>2</v>
      </c>
      <c r="G100">
        <f t="shared" si="103"/>
        <v>13</v>
      </c>
      <c r="I100" s="4">
        <v>1995</v>
      </c>
      <c r="J100">
        <v>5</v>
      </c>
      <c r="K100">
        <v>2</v>
      </c>
      <c r="M100">
        <v>1</v>
      </c>
      <c r="O100">
        <f t="shared" si="104"/>
        <v>8</v>
      </c>
      <c r="Q100" s="4">
        <v>1995</v>
      </c>
      <c r="W100">
        <f t="shared" si="105"/>
        <v>0</v>
      </c>
      <c r="Y100" s="4">
        <v>1995</v>
      </c>
      <c r="AE100">
        <f t="shared" si="106"/>
        <v>0</v>
      </c>
      <c r="AG100" s="4">
        <v>1995</v>
      </c>
      <c r="AH100">
        <v>1</v>
      </c>
      <c r="AI100">
        <v>1</v>
      </c>
      <c r="AM100">
        <f t="shared" si="107"/>
        <v>2</v>
      </c>
      <c r="AO100" s="4">
        <v>1995</v>
      </c>
    </row>
    <row r="101" spans="1:41" ht="12.75">
      <c r="A101" s="4">
        <v>1996</v>
      </c>
      <c r="B101">
        <v>11</v>
      </c>
      <c r="C101">
        <v>6</v>
      </c>
      <c r="D101">
        <v>1</v>
      </c>
      <c r="E101">
        <v>3</v>
      </c>
      <c r="F101">
        <v>11</v>
      </c>
      <c r="G101">
        <f t="shared" si="103"/>
        <v>32</v>
      </c>
      <c r="I101" s="4">
        <v>1996</v>
      </c>
      <c r="J101">
        <v>4</v>
      </c>
      <c r="K101">
        <v>4</v>
      </c>
      <c r="L101">
        <v>2</v>
      </c>
      <c r="M101">
        <v>1</v>
      </c>
      <c r="N101">
        <v>1</v>
      </c>
      <c r="O101">
        <f t="shared" si="104"/>
        <v>12</v>
      </c>
      <c r="Q101" s="4">
        <v>1996</v>
      </c>
      <c r="R101">
        <v>2</v>
      </c>
      <c r="S101">
        <v>2</v>
      </c>
      <c r="V101">
        <v>1</v>
      </c>
      <c r="W101">
        <f t="shared" si="105"/>
        <v>5</v>
      </c>
      <c r="Y101" s="4">
        <v>1996</v>
      </c>
      <c r="AE101">
        <f t="shared" si="106"/>
        <v>0</v>
      </c>
      <c r="AG101" s="4">
        <v>1996</v>
      </c>
      <c r="AH101">
        <v>1</v>
      </c>
      <c r="AK101">
        <v>1</v>
      </c>
      <c r="AM101">
        <f t="shared" si="107"/>
        <v>2</v>
      </c>
      <c r="AO101" s="4">
        <v>1996</v>
      </c>
    </row>
    <row r="102" spans="1:41" ht="12.75">
      <c r="A102" s="4">
        <v>1997</v>
      </c>
      <c r="B102">
        <v>8</v>
      </c>
      <c r="C102">
        <v>6</v>
      </c>
      <c r="F102">
        <v>1</v>
      </c>
      <c r="G102">
        <f t="shared" si="103"/>
        <v>15</v>
      </c>
      <c r="I102" s="4">
        <v>1997</v>
      </c>
      <c r="J102">
        <v>2</v>
      </c>
      <c r="N102">
        <v>1</v>
      </c>
      <c r="O102">
        <f t="shared" si="104"/>
        <v>3</v>
      </c>
      <c r="Q102" s="4">
        <v>1997</v>
      </c>
      <c r="R102">
        <v>2</v>
      </c>
      <c r="V102">
        <v>1</v>
      </c>
      <c r="W102">
        <f t="shared" si="105"/>
        <v>3</v>
      </c>
      <c r="Y102" s="4">
        <v>1997</v>
      </c>
      <c r="AE102">
        <f t="shared" si="106"/>
        <v>0</v>
      </c>
      <c r="AG102" s="4">
        <v>1997</v>
      </c>
      <c r="AH102">
        <v>2</v>
      </c>
      <c r="AK102">
        <v>1</v>
      </c>
      <c r="AM102">
        <f t="shared" si="107"/>
        <v>3</v>
      </c>
      <c r="AO102" s="4">
        <v>1997</v>
      </c>
    </row>
    <row r="103" spans="1:41" ht="12.75">
      <c r="A103" s="4">
        <v>1998</v>
      </c>
      <c r="B103">
        <v>2</v>
      </c>
      <c r="C103">
        <v>2</v>
      </c>
      <c r="E103">
        <v>1</v>
      </c>
      <c r="F103">
        <v>4</v>
      </c>
      <c r="G103">
        <f t="shared" si="103"/>
        <v>9</v>
      </c>
      <c r="I103" s="4">
        <v>1998</v>
      </c>
      <c r="J103">
        <v>1</v>
      </c>
      <c r="K103">
        <v>2</v>
      </c>
      <c r="M103">
        <v>1</v>
      </c>
      <c r="N103">
        <v>1</v>
      </c>
      <c r="O103">
        <f t="shared" si="104"/>
        <v>5</v>
      </c>
      <c r="Q103" s="4">
        <v>1998</v>
      </c>
      <c r="R103">
        <v>1</v>
      </c>
      <c r="W103">
        <f t="shared" si="105"/>
        <v>1</v>
      </c>
      <c r="Y103" s="4">
        <v>1998</v>
      </c>
      <c r="AE103">
        <f t="shared" si="106"/>
        <v>0</v>
      </c>
      <c r="AG103" s="4">
        <v>1998</v>
      </c>
      <c r="AI103">
        <v>1</v>
      </c>
      <c r="AM103">
        <f t="shared" si="107"/>
        <v>1</v>
      </c>
      <c r="AO103" s="4">
        <v>1998</v>
      </c>
    </row>
    <row r="104" spans="1:41" ht="12.75">
      <c r="A104" s="4">
        <v>1999</v>
      </c>
      <c r="B104">
        <v>4</v>
      </c>
      <c r="C104">
        <v>6</v>
      </c>
      <c r="D104">
        <v>2</v>
      </c>
      <c r="F104">
        <v>1</v>
      </c>
      <c r="G104">
        <f t="shared" si="103"/>
        <v>13</v>
      </c>
      <c r="I104" s="4">
        <v>1999</v>
      </c>
      <c r="J104">
        <v>2</v>
      </c>
      <c r="K104">
        <v>3</v>
      </c>
      <c r="M104">
        <v>1</v>
      </c>
      <c r="O104">
        <f t="shared" si="104"/>
        <v>6</v>
      </c>
      <c r="Q104" s="4">
        <v>1999</v>
      </c>
      <c r="W104">
        <f t="shared" si="105"/>
        <v>0</v>
      </c>
      <c r="Y104" s="4">
        <v>1999</v>
      </c>
      <c r="AE104">
        <f t="shared" si="106"/>
        <v>0</v>
      </c>
      <c r="AG104" s="4">
        <v>1999</v>
      </c>
      <c r="AH104">
        <v>1</v>
      </c>
      <c r="AM104">
        <f t="shared" si="107"/>
        <v>1</v>
      </c>
      <c r="AO104" s="4">
        <v>1999</v>
      </c>
    </row>
    <row r="105" spans="1:46" ht="12.75">
      <c r="A105" s="4" t="s">
        <v>13</v>
      </c>
      <c r="B105" s="2">
        <f>SUM(B88:B104)</f>
        <v>243</v>
      </c>
      <c r="C105" s="2">
        <f>SUM(C88:C104)</f>
        <v>172</v>
      </c>
      <c r="D105" s="2">
        <f>SUM(D88:D104)</f>
        <v>63</v>
      </c>
      <c r="E105" s="2">
        <f>SUM(E88:E104)</f>
        <v>37</v>
      </c>
      <c r="F105" s="2">
        <f>SUM(F88:F104)</f>
        <v>113</v>
      </c>
      <c r="G105">
        <f>SUM(B105:F105)</f>
        <v>628</v>
      </c>
      <c r="I105" s="4" t="s">
        <v>13</v>
      </c>
      <c r="J105" s="2">
        <f>SUM(J88:J104)</f>
        <v>113</v>
      </c>
      <c r="K105" s="2">
        <f>SUM(K88:K104)</f>
        <v>104</v>
      </c>
      <c r="L105" s="2">
        <f>SUM(L88:L104)</f>
        <v>21</v>
      </c>
      <c r="M105" s="2">
        <f>SUM(M88:M104)</f>
        <v>21</v>
      </c>
      <c r="N105" s="2">
        <f>SUM(N88:N104)</f>
        <v>23</v>
      </c>
      <c r="O105">
        <f>SUM(J105:N105)</f>
        <v>282</v>
      </c>
      <c r="Q105" s="4" t="s">
        <v>13</v>
      </c>
      <c r="R105" s="2">
        <f>SUM(R88:R104)</f>
        <v>41</v>
      </c>
      <c r="S105" s="2">
        <f>SUM(S88:S104)</f>
        <v>13</v>
      </c>
      <c r="T105" s="2">
        <f>SUM(T88:T104)</f>
        <v>2</v>
      </c>
      <c r="U105" s="2">
        <f>SUM(U88:U104)</f>
        <v>3</v>
      </c>
      <c r="V105" s="2">
        <f>SUM(V88:V104)</f>
        <v>8</v>
      </c>
      <c r="W105">
        <f>SUM(R105:V105)</f>
        <v>67</v>
      </c>
      <c r="Y105" s="4" t="s">
        <v>13</v>
      </c>
      <c r="Z105" s="2">
        <f>SUM(Z88:Z104)</f>
        <v>1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1</v>
      </c>
      <c r="AG105" s="4" t="s">
        <v>13</v>
      </c>
      <c r="AH105" s="2">
        <f>SUM(AH88:AH104)</f>
        <v>21</v>
      </c>
      <c r="AI105" s="2">
        <f>SUM(AI88:AI104)</f>
        <v>13</v>
      </c>
      <c r="AJ105" s="2">
        <f>SUM(AJ88:AJ104)</f>
        <v>0</v>
      </c>
      <c r="AK105" s="2">
        <f>SUM(AK88:AK104)</f>
        <v>4</v>
      </c>
      <c r="AL105" s="2">
        <f>SUM(AL88:AL104)</f>
        <v>4</v>
      </c>
      <c r="AM105">
        <f>SUM(AH105:AL105)</f>
        <v>42</v>
      </c>
      <c r="AO105" s="4" t="s">
        <v>13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7" ht="12.75">
      <c r="A109" s="4">
        <v>1983</v>
      </c>
      <c r="B109">
        <f aca="true" t="shared" si="108" ref="B109:G118">B88+B46+B25</f>
        <v>74</v>
      </c>
      <c r="C109">
        <f t="shared" si="108"/>
        <v>99</v>
      </c>
      <c r="D109">
        <f t="shared" si="108"/>
        <v>42</v>
      </c>
      <c r="E109">
        <f t="shared" si="108"/>
        <v>7</v>
      </c>
      <c r="F109">
        <f t="shared" si="108"/>
        <v>45</v>
      </c>
      <c r="G109">
        <f t="shared" si="108"/>
        <v>267</v>
      </c>
      <c r="I109" s="4">
        <v>1983</v>
      </c>
      <c r="J109">
        <f aca="true" t="shared" si="109" ref="J109:O118">J88+J46+J25</f>
        <v>35</v>
      </c>
      <c r="K109">
        <f t="shared" si="109"/>
        <v>46</v>
      </c>
      <c r="L109">
        <f t="shared" si="109"/>
        <v>23</v>
      </c>
      <c r="M109">
        <f t="shared" si="109"/>
        <v>2</v>
      </c>
      <c r="N109">
        <f t="shared" si="109"/>
        <v>11</v>
      </c>
      <c r="O109">
        <f t="shared" si="109"/>
        <v>117</v>
      </c>
      <c r="Q109" s="4">
        <v>1983</v>
      </c>
      <c r="R109">
        <f aca="true" t="shared" si="110" ref="R109:W118">R88+R46+R25</f>
        <v>27</v>
      </c>
      <c r="S109">
        <f t="shared" si="110"/>
        <v>15</v>
      </c>
      <c r="T109">
        <f t="shared" si="110"/>
        <v>1</v>
      </c>
      <c r="U109">
        <f t="shared" si="110"/>
        <v>0</v>
      </c>
      <c r="V109">
        <f t="shared" si="110"/>
        <v>1</v>
      </c>
      <c r="W109">
        <f t="shared" si="110"/>
        <v>44</v>
      </c>
      <c r="Y109" s="4">
        <v>1983</v>
      </c>
      <c r="Z109">
        <f aca="true" t="shared" si="111" ref="Z109:AE118">Z88+Z46+Z25</f>
        <v>0</v>
      </c>
      <c r="AA109">
        <f t="shared" si="111"/>
        <v>0</v>
      </c>
      <c r="AB109">
        <f t="shared" si="111"/>
        <v>0</v>
      </c>
      <c r="AC109">
        <f t="shared" si="111"/>
        <v>0</v>
      </c>
      <c r="AD109">
        <f t="shared" si="111"/>
        <v>0</v>
      </c>
      <c r="AE109">
        <f t="shared" si="111"/>
        <v>0</v>
      </c>
      <c r="AG109" s="4">
        <v>1983</v>
      </c>
      <c r="AH109">
        <f aca="true" t="shared" si="112" ref="AH109:AM118">AH88+AH46+AH25</f>
        <v>4</v>
      </c>
      <c r="AI109">
        <f t="shared" si="112"/>
        <v>4</v>
      </c>
      <c r="AJ109">
        <f t="shared" si="112"/>
        <v>0</v>
      </c>
      <c r="AK109">
        <f t="shared" si="112"/>
        <v>1</v>
      </c>
      <c r="AL109">
        <f t="shared" si="112"/>
        <v>1</v>
      </c>
      <c r="AM109">
        <f t="shared" si="112"/>
        <v>10</v>
      </c>
      <c r="AO109" s="4">
        <v>1983</v>
      </c>
      <c r="AP109">
        <f aca="true" t="shared" si="113" ref="AP109:AU118">AP88+AP46+AP25</f>
        <v>0</v>
      </c>
      <c r="AQ109">
        <f t="shared" si="113"/>
        <v>0</v>
      </c>
      <c r="AR109">
        <f t="shared" si="113"/>
        <v>0</v>
      </c>
      <c r="AS109">
        <f t="shared" si="113"/>
        <v>0</v>
      </c>
      <c r="AT109">
        <f t="shared" si="113"/>
        <v>0</v>
      </c>
      <c r="AU109">
        <f t="shared" si="113"/>
        <v>0</v>
      </c>
    </row>
    <row r="110" spans="1:47" ht="12.75">
      <c r="A110" s="4">
        <v>1984</v>
      </c>
      <c r="B110">
        <f t="shared" si="108"/>
        <v>74</v>
      </c>
      <c r="C110">
        <f t="shared" si="108"/>
        <v>77</v>
      </c>
      <c r="D110">
        <f t="shared" si="108"/>
        <v>40</v>
      </c>
      <c r="E110">
        <f t="shared" si="108"/>
        <v>3</v>
      </c>
      <c r="F110">
        <f t="shared" si="108"/>
        <v>55</v>
      </c>
      <c r="G110">
        <f t="shared" si="108"/>
        <v>249</v>
      </c>
      <c r="I110" s="4">
        <v>1984</v>
      </c>
      <c r="J110">
        <f t="shared" si="109"/>
        <v>34</v>
      </c>
      <c r="K110">
        <f t="shared" si="109"/>
        <v>51</v>
      </c>
      <c r="L110">
        <f t="shared" si="109"/>
        <v>20</v>
      </c>
      <c r="M110">
        <f t="shared" si="109"/>
        <v>0</v>
      </c>
      <c r="N110">
        <f t="shared" si="109"/>
        <v>9</v>
      </c>
      <c r="O110">
        <f t="shared" si="109"/>
        <v>114</v>
      </c>
      <c r="Q110" s="4">
        <v>1984</v>
      </c>
      <c r="R110">
        <f t="shared" si="110"/>
        <v>25</v>
      </c>
      <c r="S110">
        <f t="shared" si="110"/>
        <v>26</v>
      </c>
      <c r="T110">
        <f t="shared" si="110"/>
        <v>2</v>
      </c>
      <c r="U110">
        <f t="shared" si="110"/>
        <v>0</v>
      </c>
      <c r="V110">
        <f t="shared" si="110"/>
        <v>11</v>
      </c>
      <c r="W110">
        <f t="shared" si="110"/>
        <v>64</v>
      </c>
      <c r="Y110" s="4">
        <v>1984</v>
      </c>
      <c r="Z110">
        <f t="shared" si="111"/>
        <v>0</v>
      </c>
      <c r="AA110">
        <f t="shared" si="111"/>
        <v>0</v>
      </c>
      <c r="AB110">
        <f t="shared" si="111"/>
        <v>0</v>
      </c>
      <c r="AC110">
        <f t="shared" si="111"/>
        <v>0</v>
      </c>
      <c r="AD110">
        <f t="shared" si="111"/>
        <v>0</v>
      </c>
      <c r="AE110">
        <f t="shared" si="111"/>
        <v>0</v>
      </c>
      <c r="AG110" s="4">
        <v>1984</v>
      </c>
      <c r="AH110">
        <f t="shared" si="112"/>
        <v>3</v>
      </c>
      <c r="AI110">
        <f t="shared" si="112"/>
        <v>7</v>
      </c>
      <c r="AJ110">
        <f t="shared" si="112"/>
        <v>0</v>
      </c>
      <c r="AK110">
        <f t="shared" si="112"/>
        <v>0</v>
      </c>
      <c r="AL110">
        <f t="shared" si="112"/>
        <v>0</v>
      </c>
      <c r="AM110">
        <f t="shared" si="112"/>
        <v>10</v>
      </c>
      <c r="AO110" s="4">
        <v>1984</v>
      </c>
      <c r="AP110">
        <f t="shared" si="113"/>
        <v>0</v>
      </c>
      <c r="AQ110">
        <f t="shared" si="113"/>
        <v>0</v>
      </c>
      <c r="AR110">
        <f t="shared" si="113"/>
        <v>0</v>
      </c>
      <c r="AS110">
        <f t="shared" si="113"/>
        <v>0</v>
      </c>
      <c r="AT110">
        <f t="shared" si="113"/>
        <v>0</v>
      </c>
      <c r="AU110">
        <f t="shared" si="113"/>
        <v>0</v>
      </c>
    </row>
    <row r="111" spans="1:47" ht="12.75">
      <c r="A111" s="4">
        <v>1985</v>
      </c>
      <c r="B111">
        <f t="shared" si="108"/>
        <v>84</v>
      </c>
      <c r="C111">
        <f t="shared" si="108"/>
        <v>82</v>
      </c>
      <c r="D111">
        <f t="shared" si="108"/>
        <v>62</v>
      </c>
      <c r="E111">
        <f t="shared" si="108"/>
        <v>13</v>
      </c>
      <c r="F111">
        <f t="shared" si="108"/>
        <v>29</v>
      </c>
      <c r="G111">
        <f t="shared" si="108"/>
        <v>270</v>
      </c>
      <c r="I111" s="4">
        <v>1985</v>
      </c>
      <c r="J111">
        <f t="shared" si="109"/>
        <v>39</v>
      </c>
      <c r="K111">
        <f t="shared" si="109"/>
        <v>65</v>
      </c>
      <c r="L111">
        <f t="shared" si="109"/>
        <v>30</v>
      </c>
      <c r="M111">
        <f t="shared" si="109"/>
        <v>0</v>
      </c>
      <c r="N111">
        <f t="shared" si="109"/>
        <v>6</v>
      </c>
      <c r="O111">
        <f t="shared" si="109"/>
        <v>140</v>
      </c>
      <c r="Q111" s="4">
        <v>1985</v>
      </c>
      <c r="R111">
        <f t="shared" si="110"/>
        <v>14</v>
      </c>
      <c r="S111">
        <f t="shared" si="110"/>
        <v>22</v>
      </c>
      <c r="T111">
        <f t="shared" si="110"/>
        <v>8</v>
      </c>
      <c r="U111">
        <f t="shared" si="110"/>
        <v>1</v>
      </c>
      <c r="V111">
        <f t="shared" si="110"/>
        <v>2</v>
      </c>
      <c r="W111">
        <f t="shared" si="110"/>
        <v>47</v>
      </c>
      <c r="Y111" s="4">
        <v>1985</v>
      </c>
      <c r="Z111">
        <f t="shared" si="111"/>
        <v>0</v>
      </c>
      <c r="AA111">
        <f t="shared" si="111"/>
        <v>0</v>
      </c>
      <c r="AB111">
        <f t="shared" si="111"/>
        <v>0</v>
      </c>
      <c r="AC111">
        <f t="shared" si="111"/>
        <v>0</v>
      </c>
      <c r="AD111">
        <f t="shared" si="111"/>
        <v>0</v>
      </c>
      <c r="AE111">
        <f t="shared" si="111"/>
        <v>0</v>
      </c>
      <c r="AG111" s="4">
        <v>1985</v>
      </c>
      <c r="AH111">
        <f t="shared" si="112"/>
        <v>2</v>
      </c>
      <c r="AI111">
        <f t="shared" si="112"/>
        <v>5</v>
      </c>
      <c r="AJ111">
        <f t="shared" si="112"/>
        <v>0</v>
      </c>
      <c r="AK111">
        <f t="shared" si="112"/>
        <v>0</v>
      </c>
      <c r="AL111">
        <f t="shared" si="112"/>
        <v>1</v>
      </c>
      <c r="AM111">
        <f t="shared" si="112"/>
        <v>8</v>
      </c>
      <c r="AO111" s="4">
        <v>1985</v>
      </c>
      <c r="AP111">
        <f t="shared" si="113"/>
        <v>0</v>
      </c>
      <c r="AQ111">
        <f t="shared" si="113"/>
        <v>0</v>
      </c>
      <c r="AR111">
        <f t="shared" si="113"/>
        <v>0</v>
      </c>
      <c r="AS111">
        <f t="shared" si="113"/>
        <v>0</v>
      </c>
      <c r="AT111">
        <f t="shared" si="113"/>
        <v>0</v>
      </c>
      <c r="AU111">
        <f t="shared" si="113"/>
        <v>0</v>
      </c>
    </row>
    <row r="112" spans="1:47" ht="12.75">
      <c r="A112" s="4">
        <v>1986</v>
      </c>
      <c r="B112">
        <f t="shared" si="108"/>
        <v>82</v>
      </c>
      <c r="C112">
        <f t="shared" si="108"/>
        <v>81</v>
      </c>
      <c r="D112">
        <f t="shared" si="108"/>
        <v>61</v>
      </c>
      <c r="E112">
        <f t="shared" si="108"/>
        <v>11</v>
      </c>
      <c r="F112">
        <f t="shared" si="108"/>
        <v>39</v>
      </c>
      <c r="G112">
        <f t="shared" si="108"/>
        <v>274</v>
      </c>
      <c r="I112" s="4">
        <v>1986</v>
      </c>
      <c r="J112">
        <f t="shared" si="109"/>
        <v>33</v>
      </c>
      <c r="K112">
        <f t="shared" si="109"/>
        <v>20</v>
      </c>
      <c r="L112">
        <f t="shared" si="109"/>
        <v>24</v>
      </c>
      <c r="M112">
        <f t="shared" si="109"/>
        <v>7</v>
      </c>
      <c r="N112">
        <f t="shared" si="109"/>
        <v>13</v>
      </c>
      <c r="O112">
        <f t="shared" si="109"/>
        <v>97</v>
      </c>
      <c r="Q112" s="4">
        <v>1986</v>
      </c>
      <c r="R112">
        <f t="shared" si="110"/>
        <v>19</v>
      </c>
      <c r="S112">
        <f t="shared" si="110"/>
        <v>22</v>
      </c>
      <c r="T112">
        <f t="shared" si="110"/>
        <v>5</v>
      </c>
      <c r="U112">
        <f t="shared" si="110"/>
        <v>0</v>
      </c>
      <c r="V112">
        <f t="shared" si="110"/>
        <v>9</v>
      </c>
      <c r="W112">
        <f t="shared" si="110"/>
        <v>55</v>
      </c>
      <c r="Y112" s="4">
        <v>1986</v>
      </c>
      <c r="Z112">
        <f t="shared" si="111"/>
        <v>1</v>
      </c>
      <c r="AA112">
        <f t="shared" si="111"/>
        <v>0</v>
      </c>
      <c r="AB112">
        <f t="shared" si="111"/>
        <v>0</v>
      </c>
      <c r="AC112">
        <f t="shared" si="111"/>
        <v>0</v>
      </c>
      <c r="AD112">
        <f t="shared" si="111"/>
        <v>0</v>
      </c>
      <c r="AE112">
        <f t="shared" si="111"/>
        <v>1</v>
      </c>
      <c r="AG112" s="4">
        <v>1986</v>
      </c>
      <c r="AH112">
        <f t="shared" si="112"/>
        <v>4</v>
      </c>
      <c r="AI112">
        <f t="shared" si="112"/>
        <v>1</v>
      </c>
      <c r="AJ112">
        <f t="shared" si="112"/>
        <v>1</v>
      </c>
      <c r="AK112">
        <f t="shared" si="112"/>
        <v>0</v>
      </c>
      <c r="AL112">
        <f t="shared" si="112"/>
        <v>1</v>
      </c>
      <c r="AM112">
        <f t="shared" si="112"/>
        <v>7</v>
      </c>
      <c r="AO112" s="4">
        <v>1986</v>
      </c>
      <c r="AP112">
        <f t="shared" si="113"/>
        <v>0</v>
      </c>
      <c r="AQ112">
        <f t="shared" si="113"/>
        <v>0</v>
      </c>
      <c r="AR112">
        <f t="shared" si="113"/>
        <v>0</v>
      </c>
      <c r="AS112">
        <f t="shared" si="113"/>
        <v>0</v>
      </c>
      <c r="AT112">
        <f t="shared" si="113"/>
        <v>0</v>
      </c>
      <c r="AU112">
        <f t="shared" si="113"/>
        <v>0</v>
      </c>
    </row>
    <row r="113" spans="1:47" ht="12.75">
      <c r="A113" s="4">
        <v>1987</v>
      </c>
      <c r="B113">
        <f t="shared" si="108"/>
        <v>76</v>
      </c>
      <c r="C113">
        <f t="shared" si="108"/>
        <v>71</v>
      </c>
      <c r="D113">
        <f t="shared" si="108"/>
        <v>59</v>
      </c>
      <c r="E113">
        <f t="shared" si="108"/>
        <v>6</v>
      </c>
      <c r="F113">
        <f t="shared" si="108"/>
        <v>39</v>
      </c>
      <c r="G113">
        <f t="shared" si="108"/>
        <v>251</v>
      </c>
      <c r="I113" s="4">
        <v>1987</v>
      </c>
      <c r="J113">
        <f t="shared" si="109"/>
        <v>33</v>
      </c>
      <c r="K113">
        <f t="shared" si="109"/>
        <v>45</v>
      </c>
      <c r="L113">
        <f t="shared" si="109"/>
        <v>31</v>
      </c>
      <c r="M113">
        <f t="shared" si="109"/>
        <v>7</v>
      </c>
      <c r="N113">
        <f t="shared" si="109"/>
        <v>16</v>
      </c>
      <c r="O113">
        <f t="shared" si="109"/>
        <v>132</v>
      </c>
      <c r="Q113" s="4">
        <v>1987</v>
      </c>
      <c r="R113">
        <f t="shared" si="110"/>
        <v>17</v>
      </c>
      <c r="S113">
        <f t="shared" si="110"/>
        <v>24</v>
      </c>
      <c r="T113">
        <f t="shared" si="110"/>
        <v>4</v>
      </c>
      <c r="U113">
        <f t="shared" si="110"/>
        <v>0</v>
      </c>
      <c r="V113">
        <f t="shared" si="110"/>
        <v>9</v>
      </c>
      <c r="W113">
        <f t="shared" si="110"/>
        <v>54</v>
      </c>
      <c r="Y113" s="4">
        <v>1987</v>
      </c>
      <c r="Z113">
        <f t="shared" si="111"/>
        <v>0</v>
      </c>
      <c r="AA113">
        <f t="shared" si="111"/>
        <v>0</v>
      </c>
      <c r="AB113">
        <f t="shared" si="111"/>
        <v>0</v>
      </c>
      <c r="AC113">
        <f t="shared" si="111"/>
        <v>0</v>
      </c>
      <c r="AD113">
        <f t="shared" si="111"/>
        <v>0</v>
      </c>
      <c r="AE113">
        <f t="shared" si="111"/>
        <v>0</v>
      </c>
      <c r="AG113" s="4">
        <v>1987</v>
      </c>
      <c r="AH113">
        <f t="shared" si="112"/>
        <v>5</v>
      </c>
      <c r="AI113">
        <f t="shared" si="112"/>
        <v>2</v>
      </c>
      <c r="AJ113">
        <f t="shared" si="112"/>
        <v>0</v>
      </c>
      <c r="AK113">
        <f t="shared" si="112"/>
        <v>0</v>
      </c>
      <c r="AL113">
        <f t="shared" si="112"/>
        <v>0</v>
      </c>
      <c r="AM113">
        <f t="shared" si="112"/>
        <v>7</v>
      </c>
      <c r="AO113" s="4">
        <v>1987</v>
      </c>
      <c r="AP113">
        <f t="shared" si="113"/>
        <v>0</v>
      </c>
      <c r="AQ113">
        <f t="shared" si="113"/>
        <v>0</v>
      </c>
      <c r="AR113">
        <f t="shared" si="113"/>
        <v>0</v>
      </c>
      <c r="AS113">
        <f t="shared" si="113"/>
        <v>0</v>
      </c>
      <c r="AT113">
        <f t="shared" si="113"/>
        <v>0</v>
      </c>
      <c r="AU113">
        <f t="shared" si="113"/>
        <v>0</v>
      </c>
    </row>
    <row r="114" spans="1:47" ht="12.75">
      <c r="A114" s="4">
        <v>1988</v>
      </c>
      <c r="B114">
        <f t="shared" si="108"/>
        <v>69</v>
      </c>
      <c r="C114">
        <f t="shared" si="108"/>
        <v>96</v>
      </c>
      <c r="D114">
        <f t="shared" si="108"/>
        <v>49</v>
      </c>
      <c r="E114">
        <f t="shared" si="108"/>
        <v>13</v>
      </c>
      <c r="F114">
        <f t="shared" si="108"/>
        <v>49</v>
      </c>
      <c r="G114">
        <f t="shared" si="108"/>
        <v>276</v>
      </c>
      <c r="I114" s="4">
        <v>1988</v>
      </c>
      <c r="J114">
        <f t="shared" si="109"/>
        <v>34</v>
      </c>
      <c r="K114">
        <f t="shared" si="109"/>
        <v>58</v>
      </c>
      <c r="L114">
        <f t="shared" si="109"/>
        <v>31</v>
      </c>
      <c r="M114">
        <f t="shared" si="109"/>
        <v>6</v>
      </c>
      <c r="N114">
        <f t="shared" si="109"/>
        <v>14</v>
      </c>
      <c r="O114">
        <f t="shared" si="109"/>
        <v>143</v>
      </c>
      <c r="Q114" s="4">
        <v>1988</v>
      </c>
      <c r="R114">
        <f t="shared" si="110"/>
        <v>11</v>
      </c>
      <c r="S114">
        <f t="shared" si="110"/>
        <v>21</v>
      </c>
      <c r="T114">
        <f t="shared" si="110"/>
        <v>5</v>
      </c>
      <c r="U114">
        <f t="shared" si="110"/>
        <v>1</v>
      </c>
      <c r="V114">
        <f t="shared" si="110"/>
        <v>4</v>
      </c>
      <c r="W114">
        <f t="shared" si="110"/>
        <v>42</v>
      </c>
      <c r="Y114" s="4">
        <v>1988</v>
      </c>
      <c r="Z114">
        <f t="shared" si="111"/>
        <v>0</v>
      </c>
      <c r="AA114">
        <f t="shared" si="111"/>
        <v>0</v>
      </c>
      <c r="AB114">
        <f t="shared" si="111"/>
        <v>0</v>
      </c>
      <c r="AC114">
        <f t="shared" si="111"/>
        <v>0</v>
      </c>
      <c r="AD114">
        <f t="shared" si="111"/>
        <v>0</v>
      </c>
      <c r="AE114">
        <f t="shared" si="111"/>
        <v>0</v>
      </c>
      <c r="AG114" s="4">
        <v>1988</v>
      </c>
      <c r="AH114">
        <f t="shared" si="112"/>
        <v>6</v>
      </c>
      <c r="AI114">
        <f t="shared" si="112"/>
        <v>2</v>
      </c>
      <c r="AJ114">
        <f t="shared" si="112"/>
        <v>1</v>
      </c>
      <c r="AK114">
        <f t="shared" si="112"/>
        <v>0</v>
      </c>
      <c r="AL114">
        <f t="shared" si="112"/>
        <v>0</v>
      </c>
      <c r="AM114">
        <f t="shared" si="112"/>
        <v>9</v>
      </c>
      <c r="AO114" s="4">
        <v>1988</v>
      </c>
      <c r="AP114">
        <f t="shared" si="113"/>
        <v>0</v>
      </c>
      <c r="AQ114">
        <f t="shared" si="113"/>
        <v>0</v>
      </c>
      <c r="AR114">
        <f t="shared" si="113"/>
        <v>0</v>
      </c>
      <c r="AS114">
        <f t="shared" si="113"/>
        <v>0</v>
      </c>
      <c r="AT114">
        <f t="shared" si="113"/>
        <v>0</v>
      </c>
      <c r="AU114">
        <f t="shared" si="113"/>
        <v>0</v>
      </c>
    </row>
    <row r="115" spans="1:47" ht="12.75">
      <c r="A115" s="4">
        <v>1989</v>
      </c>
      <c r="B115">
        <f t="shared" si="108"/>
        <v>76</v>
      </c>
      <c r="C115">
        <f t="shared" si="108"/>
        <v>87</v>
      </c>
      <c r="D115">
        <f t="shared" si="108"/>
        <v>63</v>
      </c>
      <c r="E115">
        <f t="shared" si="108"/>
        <v>21</v>
      </c>
      <c r="F115">
        <f t="shared" si="108"/>
        <v>57</v>
      </c>
      <c r="G115">
        <f t="shared" si="108"/>
        <v>304</v>
      </c>
      <c r="I115" s="4">
        <v>1989</v>
      </c>
      <c r="J115">
        <f t="shared" si="109"/>
        <v>44</v>
      </c>
      <c r="K115">
        <f t="shared" si="109"/>
        <v>55</v>
      </c>
      <c r="L115">
        <f t="shared" si="109"/>
        <v>40</v>
      </c>
      <c r="M115">
        <f t="shared" si="109"/>
        <v>12</v>
      </c>
      <c r="N115">
        <f t="shared" si="109"/>
        <v>19</v>
      </c>
      <c r="O115">
        <f t="shared" si="109"/>
        <v>170</v>
      </c>
      <c r="Q115" s="4">
        <v>1989</v>
      </c>
      <c r="R115">
        <f t="shared" si="110"/>
        <v>14</v>
      </c>
      <c r="S115">
        <f t="shared" si="110"/>
        <v>22</v>
      </c>
      <c r="T115">
        <f t="shared" si="110"/>
        <v>7</v>
      </c>
      <c r="U115">
        <f t="shared" si="110"/>
        <v>1</v>
      </c>
      <c r="V115">
        <f t="shared" si="110"/>
        <v>8</v>
      </c>
      <c r="W115">
        <f t="shared" si="110"/>
        <v>52</v>
      </c>
      <c r="Y115" s="4">
        <v>1989</v>
      </c>
      <c r="Z115">
        <f t="shared" si="111"/>
        <v>0</v>
      </c>
      <c r="AA115">
        <f t="shared" si="111"/>
        <v>0</v>
      </c>
      <c r="AB115">
        <f t="shared" si="111"/>
        <v>0</v>
      </c>
      <c r="AC115">
        <f t="shared" si="111"/>
        <v>0</v>
      </c>
      <c r="AD115">
        <f t="shared" si="111"/>
        <v>0</v>
      </c>
      <c r="AE115">
        <f t="shared" si="111"/>
        <v>0</v>
      </c>
      <c r="AG115" s="4">
        <v>1989</v>
      </c>
      <c r="AH115">
        <f t="shared" si="112"/>
        <v>8</v>
      </c>
      <c r="AI115">
        <f t="shared" si="112"/>
        <v>2</v>
      </c>
      <c r="AJ115">
        <f t="shared" si="112"/>
        <v>2</v>
      </c>
      <c r="AK115">
        <f t="shared" si="112"/>
        <v>0</v>
      </c>
      <c r="AL115">
        <f t="shared" si="112"/>
        <v>4</v>
      </c>
      <c r="AM115">
        <f t="shared" si="112"/>
        <v>16</v>
      </c>
      <c r="AO115" s="4">
        <v>1989</v>
      </c>
      <c r="AP115">
        <f t="shared" si="113"/>
        <v>0</v>
      </c>
      <c r="AQ115">
        <f t="shared" si="113"/>
        <v>0</v>
      </c>
      <c r="AR115">
        <f t="shared" si="113"/>
        <v>0</v>
      </c>
      <c r="AS115">
        <f t="shared" si="113"/>
        <v>0</v>
      </c>
      <c r="AT115">
        <f t="shared" si="113"/>
        <v>0</v>
      </c>
      <c r="AU115">
        <f t="shared" si="113"/>
        <v>0</v>
      </c>
    </row>
    <row r="116" spans="1:47" ht="12.75">
      <c r="A116" s="4">
        <v>1990</v>
      </c>
      <c r="B116">
        <f t="shared" si="108"/>
        <v>48</v>
      </c>
      <c r="C116">
        <f t="shared" si="108"/>
        <v>89</v>
      </c>
      <c r="D116">
        <f t="shared" si="108"/>
        <v>71</v>
      </c>
      <c r="E116">
        <f t="shared" si="108"/>
        <v>20</v>
      </c>
      <c r="F116">
        <f t="shared" si="108"/>
        <v>43</v>
      </c>
      <c r="G116">
        <f t="shared" si="108"/>
        <v>271</v>
      </c>
      <c r="I116" s="4">
        <v>1990</v>
      </c>
      <c r="J116">
        <f t="shared" si="109"/>
        <v>46</v>
      </c>
      <c r="K116">
        <f t="shared" si="109"/>
        <v>85</v>
      </c>
      <c r="L116">
        <f t="shared" si="109"/>
        <v>33</v>
      </c>
      <c r="M116">
        <f t="shared" si="109"/>
        <v>26</v>
      </c>
      <c r="N116">
        <f t="shared" si="109"/>
        <v>13</v>
      </c>
      <c r="O116">
        <f t="shared" si="109"/>
        <v>203</v>
      </c>
      <c r="Q116" s="4">
        <v>1990</v>
      </c>
      <c r="R116">
        <f t="shared" si="110"/>
        <v>23</v>
      </c>
      <c r="S116">
        <f t="shared" si="110"/>
        <v>21</v>
      </c>
      <c r="T116">
        <f t="shared" si="110"/>
        <v>5</v>
      </c>
      <c r="U116">
        <f t="shared" si="110"/>
        <v>3</v>
      </c>
      <c r="V116">
        <f t="shared" si="110"/>
        <v>8</v>
      </c>
      <c r="W116">
        <f t="shared" si="110"/>
        <v>60</v>
      </c>
      <c r="Y116" s="4">
        <v>1990</v>
      </c>
      <c r="Z116">
        <f t="shared" si="111"/>
        <v>0</v>
      </c>
      <c r="AA116">
        <f t="shared" si="111"/>
        <v>0</v>
      </c>
      <c r="AB116">
        <f t="shared" si="111"/>
        <v>0</v>
      </c>
      <c r="AC116">
        <f t="shared" si="111"/>
        <v>0</v>
      </c>
      <c r="AD116">
        <f t="shared" si="111"/>
        <v>0</v>
      </c>
      <c r="AE116">
        <f t="shared" si="111"/>
        <v>0</v>
      </c>
      <c r="AG116" s="4">
        <v>1990</v>
      </c>
      <c r="AH116">
        <f t="shared" si="112"/>
        <v>5</v>
      </c>
      <c r="AI116">
        <f t="shared" si="112"/>
        <v>3</v>
      </c>
      <c r="AJ116">
        <f t="shared" si="112"/>
        <v>0</v>
      </c>
      <c r="AK116">
        <f t="shared" si="112"/>
        <v>1</v>
      </c>
      <c r="AL116">
        <f t="shared" si="112"/>
        <v>0</v>
      </c>
      <c r="AM116">
        <f t="shared" si="112"/>
        <v>9</v>
      </c>
      <c r="AO116" s="4">
        <v>1990</v>
      </c>
      <c r="AP116">
        <f t="shared" si="113"/>
        <v>0</v>
      </c>
      <c r="AQ116">
        <f t="shared" si="113"/>
        <v>0</v>
      </c>
      <c r="AR116">
        <f t="shared" si="113"/>
        <v>0</v>
      </c>
      <c r="AS116">
        <f t="shared" si="113"/>
        <v>0</v>
      </c>
      <c r="AT116">
        <f t="shared" si="113"/>
        <v>0</v>
      </c>
      <c r="AU116">
        <f t="shared" si="113"/>
        <v>0</v>
      </c>
    </row>
    <row r="117" spans="1:47" ht="12.75">
      <c r="A117" s="4">
        <v>1991</v>
      </c>
      <c r="B117">
        <f t="shared" si="108"/>
        <v>76</v>
      </c>
      <c r="C117">
        <f t="shared" si="108"/>
        <v>108</v>
      </c>
      <c r="D117">
        <f t="shared" si="108"/>
        <v>68</v>
      </c>
      <c r="E117">
        <f t="shared" si="108"/>
        <v>18</v>
      </c>
      <c r="F117">
        <f t="shared" si="108"/>
        <v>46</v>
      </c>
      <c r="G117">
        <f t="shared" si="108"/>
        <v>316</v>
      </c>
      <c r="I117" s="4">
        <v>1991</v>
      </c>
      <c r="J117">
        <f t="shared" si="109"/>
        <v>45</v>
      </c>
      <c r="K117">
        <f t="shared" si="109"/>
        <v>68</v>
      </c>
      <c r="L117">
        <f t="shared" si="109"/>
        <v>45</v>
      </c>
      <c r="M117">
        <f t="shared" si="109"/>
        <v>30</v>
      </c>
      <c r="N117">
        <f t="shared" si="109"/>
        <v>26</v>
      </c>
      <c r="O117">
        <f t="shared" si="109"/>
        <v>214</v>
      </c>
      <c r="Q117" s="4">
        <v>1991</v>
      </c>
      <c r="R117">
        <f t="shared" si="110"/>
        <v>20</v>
      </c>
      <c r="S117">
        <f t="shared" si="110"/>
        <v>21</v>
      </c>
      <c r="T117">
        <f t="shared" si="110"/>
        <v>10</v>
      </c>
      <c r="U117">
        <f t="shared" si="110"/>
        <v>2</v>
      </c>
      <c r="V117">
        <f t="shared" si="110"/>
        <v>5</v>
      </c>
      <c r="W117">
        <f t="shared" si="110"/>
        <v>58</v>
      </c>
      <c r="Y117" s="4">
        <v>1991</v>
      </c>
      <c r="Z117">
        <f t="shared" si="111"/>
        <v>0</v>
      </c>
      <c r="AA117">
        <f t="shared" si="111"/>
        <v>0</v>
      </c>
      <c r="AB117">
        <f t="shared" si="111"/>
        <v>0</v>
      </c>
      <c r="AC117">
        <f t="shared" si="111"/>
        <v>0</v>
      </c>
      <c r="AD117">
        <f t="shared" si="111"/>
        <v>0</v>
      </c>
      <c r="AE117">
        <f t="shared" si="111"/>
        <v>0</v>
      </c>
      <c r="AG117" s="4">
        <v>1991</v>
      </c>
      <c r="AH117">
        <f t="shared" si="112"/>
        <v>9</v>
      </c>
      <c r="AI117">
        <f t="shared" si="112"/>
        <v>8</v>
      </c>
      <c r="AJ117">
        <f t="shared" si="112"/>
        <v>2</v>
      </c>
      <c r="AK117">
        <f t="shared" si="112"/>
        <v>1</v>
      </c>
      <c r="AL117">
        <f t="shared" si="112"/>
        <v>2</v>
      </c>
      <c r="AM117">
        <f t="shared" si="112"/>
        <v>22</v>
      </c>
      <c r="AO117" s="4">
        <v>1991</v>
      </c>
      <c r="AP117">
        <f t="shared" si="113"/>
        <v>0</v>
      </c>
      <c r="AQ117">
        <f t="shared" si="113"/>
        <v>0</v>
      </c>
      <c r="AR117">
        <f t="shared" si="113"/>
        <v>0</v>
      </c>
      <c r="AS117">
        <f t="shared" si="113"/>
        <v>0</v>
      </c>
      <c r="AT117">
        <f t="shared" si="113"/>
        <v>0</v>
      </c>
      <c r="AU117">
        <f t="shared" si="113"/>
        <v>0</v>
      </c>
    </row>
    <row r="118" spans="1:47" ht="12.75">
      <c r="A118" s="4">
        <v>1992</v>
      </c>
      <c r="B118">
        <f t="shared" si="108"/>
        <v>97</v>
      </c>
      <c r="C118">
        <f t="shared" si="108"/>
        <v>129</v>
      </c>
      <c r="D118">
        <f t="shared" si="108"/>
        <v>106</v>
      </c>
      <c r="E118">
        <f t="shared" si="108"/>
        <v>20</v>
      </c>
      <c r="F118">
        <f t="shared" si="108"/>
        <v>44</v>
      </c>
      <c r="G118">
        <f t="shared" si="108"/>
        <v>396</v>
      </c>
      <c r="I118" s="4">
        <v>1992</v>
      </c>
      <c r="J118">
        <f t="shared" si="109"/>
        <v>53</v>
      </c>
      <c r="K118">
        <f t="shared" si="109"/>
        <v>80</v>
      </c>
      <c r="L118">
        <f t="shared" si="109"/>
        <v>43</v>
      </c>
      <c r="M118">
        <f t="shared" si="109"/>
        <v>37</v>
      </c>
      <c r="N118">
        <f t="shared" si="109"/>
        <v>26</v>
      </c>
      <c r="O118">
        <f t="shared" si="109"/>
        <v>239</v>
      </c>
      <c r="Q118" s="4">
        <v>1992</v>
      </c>
      <c r="R118">
        <f t="shared" si="110"/>
        <v>30</v>
      </c>
      <c r="S118">
        <f t="shared" si="110"/>
        <v>22</v>
      </c>
      <c r="T118">
        <f t="shared" si="110"/>
        <v>17</v>
      </c>
      <c r="U118">
        <f t="shared" si="110"/>
        <v>1</v>
      </c>
      <c r="V118">
        <f t="shared" si="110"/>
        <v>7</v>
      </c>
      <c r="W118">
        <f t="shared" si="110"/>
        <v>77</v>
      </c>
      <c r="Y118" s="4">
        <v>1992</v>
      </c>
      <c r="Z118">
        <f t="shared" si="111"/>
        <v>0</v>
      </c>
      <c r="AA118">
        <f t="shared" si="111"/>
        <v>0</v>
      </c>
      <c r="AB118">
        <f t="shared" si="111"/>
        <v>0</v>
      </c>
      <c r="AC118">
        <f t="shared" si="111"/>
        <v>0</v>
      </c>
      <c r="AD118">
        <f t="shared" si="111"/>
        <v>0</v>
      </c>
      <c r="AE118">
        <f t="shared" si="111"/>
        <v>0</v>
      </c>
      <c r="AG118" s="4">
        <v>1992</v>
      </c>
      <c r="AH118">
        <f t="shared" si="112"/>
        <v>7</v>
      </c>
      <c r="AI118">
        <f t="shared" si="112"/>
        <v>5</v>
      </c>
      <c r="AJ118">
        <f t="shared" si="112"/>
        <v>2</v>
      </c>
      <c r="AK118">
        <f t="shared" si="112"/>
        <v>3</v>
      </c>
      <c r="AL118">
        <f t="shared" si="112"/>
        <v>1</v>
      </c>
      <c r="AM118">
        <f t="shared" si="112"/>
        <v>18</v>
      </c>
      <c r="AO118" s="4">
        <v>1992</v>
      </c>
      <c r="AP118">
        <f t="shared" si="113"/>
        <v>0</v>
      </c>
      <c r="AQ118">
        <f t="shared" si="113"/>
        <v>0</v>
      </c>
      <c r="AR118">
        <f t="shared" si="113"/>
        <v>0</v>
      </c>
      <c r="AS118">
        <f t="shared" si="113"/>
        <v>0</v>
      </c>
      <c r="AT118">
        <f t="shared" si="113"/>
        <v>0</v>
      </c>
      <c r="AU118">
        <f t="shared" si="113"/>
        <v>0</v>
      </c>
    </row>
    <row r="119" spans="1:47" ht="12.75">
      <c r="A119" s="4">
        <v>1993</v>
      </c>
      <c r="B119">
        <f aca="true" t="shared" si="114" ref="B119:G125">B98+B56+B35</f>
        <v>87</v>
      </c>
      <c r="C119">
        <f t="shared" si="114"/>
        <v>109</v>
      </c>
      <c r="D119">
        <f t="shared" si="114"/>
        <v>74</v>
      </c>
      <c r="E119">
        <f t="shared" si="114"/>
        <v>34</v>
      </c>
      <c r="F119">
        <f t="shared" si="114"/>
        <v>59</v>
      </c>
      <c r="G119">
        <f t="shared" si="114"/>
        <v>363</v>
      </c>
      <c r="I119" s="4">
        <v>1993</v>
      </c>
      <c r="J119">
        <f aca="true" t="shared" si="115" ref="J119:O125">J98+J56+J35</f>
        <v>81</v>
      </c>
      <c r="K119">
        <f t="shared" si="115"/>
        <v>91</v>
      </c>
      <c r="L119">
        <f t="shared" si="115"/>
        <v>63</v>
      </c>
      <c r="M119">
        <f t="shared" si="115"/>
        <v>55</v>
      </c>
      <c r="N119">
        <f t="shared" si="115"/>
        <v>36</v>
      </c>
      <c r="O119">
        <f t="shared" si="115"/>
        <v>326</v>
      </c>
      <c r="Q119" s="4">
        <v>1993</v>
      </c>
      <c r="R119">
        <f aca="true" t="shared" si="116" ref="R119:W125">R98+R56+R35</f>
        <v>21</v>
      </c>
      <c r="S119">
        <f t="shared" si="116"/>
        <v>29</v>
      </c>
      <c r="T119">
        <f t="shared" si="116"/>
        <v>4</v>
      </c>
      <c r="U119">
        <f t="shared" si="116"/>
        <v>1</v>
      </c>
      <c r="V119">
        <f t="shared" si="116"/>
        <v>15</v>
      </c>
      <c r="W119">
        <f t="shared" si="116"/>
        <v>70</v>
      </c>
      <c r="Y119" s="4">
        <v>1993</v>
      </c>
      <c r="Z119">
        <f aca="true" t="shared" si="117" ref="Z119:AE125">Z98+Z56+Z35</f>
        <v>0</v>
      </c>
      <c r="AA119">
        <f t="shared" si="117"/>
        <v>0</v>
      </c>
      <c r="AB119">
        <f t="shared" si="117"/>
        <v>0</v>
      </c>
      <c r="AC119">
        <f t="shared" si="117"/>
        <v>0</v>
      </c>
      <c r="AD119">
        <f t="shared" si="117"/>
        <v>0</v>
      </c>
      <c r="AE119">
        <f t="shared" si="117"/>
        <v>0</v>
      </c>
      <c r="AG119" s="4">
        <v>1993</v>
      </c>
      <c r="AH119">
        <f aca="true" t="shared" si="118" ref="AH119:AM125">AH98+AH56+AH35</f>
        <v>2</v>
      </c>
      <c r="AI119">
        <f t="shared" si="118"/>
        <v>3</v>
      </c>
      <c r="AJ119">
        <f t="shared" si="118"/>
        <v>4</v>
      </c>
      <c r="AK119">
        <f t="shared" si="118"/>
        <v>5</v>
      </c>
      <c r="AL119">
        <f t="shared" si="118"/>
        <v>2</v>
      </c>
      <c r="AM119">
        <f t="shared" si="118"/>
        <v>16</v>
      </c>
      <c r="AO119" s="4">
        <v>1993</v>
      </c>
      <c r="AP119">
        <f aca="true" t="shared" si="119" ref="AP119:AU125">AP98+AP56+AP35</f>
        <v>0</v>
      </c>
      <c r="AQ119">
        <f t="shared" si="119"/>
        <v>0</v>
      </c>
      <c r="AR119">
        <f t="shared" si="119"/>
        <v>0</v>
      </c>
      <c r="AS119">
        <f t="shared" si="119"/>
        <v>0</v>
      </c>
      <c r="AT119">
        <f t="shared" si="119"/>
        <v>0</v>
      </c>
      <c r="AU119">
        <f t="shared" si="119"/>
        <v>0</v>
      </c>
    </row>
    <row r="120" spans="1:47" ht="12.75">
      <c r="A120" s="4">
        <v>1994</v>
      </c>
      <c r="B120">
        <f t="shared" si="114"/>
        <v>94</v>
      </c>
      <c r="C120">
        <f t="shared" si="114"/>
        <v>123</v>
      </c>
      <c r="D120">
        <f t="shared" si="114"/>
        <v>96</v>
      </c>
      <c r="E120">
        <f t="shared" si="114"/>
        <v>44</v>
      </c>
      <c r="F120">
        <f t="shared" si="114"/>
        <v>54</v>
      </c>
      <c r="G120">
        <f t="shared" si="114"/>
        <v>411</v>
      </c>
      <c r="I120" s="4">
        <v>1994</v>
      </c>
      <c r="J120">
        <f t="shared" si="115"/>
        <v>94</v>
      </c>
      <c r="K120">
        <f t="shared" si="115"/>
        <v>124</v>
      </c>
      <c r="L120">
        <f t="shared" si="115"/>
        <v>75</v>
      </c>
      <c r="M120">
        <f t="shared" si="115"/>
        <v>92</v>
      </c>
      <c r="N120">
        <f t="shared" si="115"/>
        <v>26</v>
      </c>
      <c r="O120">
        <f t="shared" si="115"/>
        <v>411</v>
      </c>
      <c r="Q120" s="4">
        <v>1994</v>
      </c>
      <c r="R120">
        <f t="shared" si="116"/>
        <v>36</v>
      </c>
      <c r="S120">
        <f t="shared" si="116"/>
        <v>23</v>
      </c>
      <c r="T120">
        <f t="shared" si="116"/>
        <v>10</v>
      </c>
      <c r="U120">
        <f t="shared" si="116"/>
        <v>1</v>
      </c>
      <c r="V120">
        <f t="shared" si="116"/>
        <v>14</v>
      </c>
      <c r="W120">
        <f t="shared" si="116"/>
        <v>84</v>
      </c>
      <c r="Y120" s="4">
        <v>1994</v>
      </c>
      <c r="Z120">
        <f t="shared" si="117"/>
        <v>0</v>
      </c>
      <c r="AA120">
        <f t="shared" si="117"/>
        <v>0</v>
      </c>
      <c r="AB120">
        <f t="shared" si="117"/>
        <v>0</v>
      </c>
      <c r="AC120">
        <f t="shared" si="117"/>
        <v>0</v>
      </c>
      <c r="AD120">
        <f t="shared" si="117"/>
        <v>0</v>
      </c>
      <c r="AE120">
        <f t="shared" si="117"/>
        <v>0</v>
      </c>
      <c r="AG120" s="4">
        <v>1994</v>
      </c>
      <c r="AH120">
        <f t="shared" si="118"/>
        <v>9</v>
      </c>
      <c r="AI120">
        <f t="shared" si="118"/>
        <v>2</v>
      </c>
      <c r="AJ120">
        <f t="shared" si="118"/>
        <v>2</v>
      </c>
      <c r="AK120">
        <f t="shared" si="118"/>
        <v>4</v>
      </c>
      <c r="AL120">
        <f t="shared" si="118"/>
        <v>7</v>
      </c>
      <c r="AM120">
        <f t="shared" si="118"/>
        <v>24</v>
      </c>
      <c r="AO120" s="4">
        <v>1994</v>
      </c>
      <c r="AP120">
        <f t="shared" si="119"/>
        <v>0</v>
      </c>
      <c r="AQ120">
        <f t="shared" si="119"/>
        <v>0</v>
      </c>
      <c r="AR120">
        <f t="shared" si="119"/>
        <v>0</v>
      </c>
      <c r="AS120">
        <f t="shared" si="119"/>
        <v>0</v>
      </c>
      <c r="AT120">
        <f t="shared" si="119"/>
        <v>0</v>
      </c>
      <c r="AU120">
        <f t="shared" si="119"/>
        <v>0</v>
      </c>
    </row>
    <row r="121" spans="1:47" ht="12.75">
      <c r="A121" s="4">
        <v>1995</v>
      </c>
      <c r="B121">
        <f t="shared" si="114"/>
        <v>105</v>
      </c>
      <c r="C121">
        <f t="shared" si="114"/>
        <v>88</v>
      </c>
      <c r="D121">
        <f t="shared" si="114"/>
        <v>65</v>
      </c>
      <c r="E121">
        <f t="shared" si="114"/>
        <v>23</v>
      </c>
      <c r="F121">
        <f t="shared" si="114"/>
        <v>61</v>
      </c>
      <c r="G121">
        <f t="shared" si="114"/>
        <v>342</v>
      </c>
      <c r="I121" s="4">
        <v>1995</v>
      </c>
      <c r="J121">
        <f t="shared" si="115"/>
        <v>97</v>
      </c>
      <c r="K121">
        <f t="shared" si="115"/>
        <v>100</v>
      </c>
      <c r="L121">
        <f t="shared" si="115"/>
        <v>41</v>
      </c>
      <c r="M121">
        <f t="shared" si="115"/>
        <v>71</v>
      </c>
      <c r="N121">
        <f t="shared" si="115"/>
        <v>35</v>
      </c>
      <c r="O121">
        <f t="shared" si="115"/>
        <v>344</v>
      </c>
      <c r="Q121" s="4">
        <v>1995</v>
      </c>
      <c r="R121">
        <f t="shared" si="116"/>
        <v>47</v>
      </c>
      <c r="S121">
        <f t="shared" si="116"/>
        <v>24</v>
      </c>
      <c r="T121">
        <f t="shared" si="116"/>
        <v>7</v>
      </c>
      <c r="U121">
        <f t="shared" si="116"/>
        <v>0</v>
      </c>
      <c r="V121">
        <f t="shared" si="116"/>
        <v>12</v>
      </c>
      <c r="W121">
        <f t="shared" si="116"/>
        <v>90</v>
      </c>
      <c r="Y121" s="4">
        <v>1995</v>
      </c>
      <c r="Z121">
        <f t="shared" si="117"/>
        <v>0</v>
      </c>
      <c r="AA121">
        <f t="shared" si="117"/>
        <v>0</v>
      </c>
      <c r="AB121">
        <f t="shared" si="117"/>
        <v>0</v>
      </c>
      <c r="AC121">
        <f t="shared" si="117"/>
        <v>0</v>
      </c>
      <c r="AD121">
        <f t="shared" si="117"/>
        <v>0</v>
      </c>
      <c r="AE121">
        <f t="shared" si="117"/>
        <v>0</v>
      </c>
      <c r="AG121" s="4">
        <v>1995</v>
      </c>
      <c r="AH121">
        <f t="shared" si="118"/>
        <v>20</v>
      </c>
      <c r="AI121">
        <f t="shared" si="118"/>
        <v>6</v>
      </c>
      <c r="AJ121">
        <f t="shared" si="118"/>
        <v>1</v>
      </c>
      <c r="AK121">
        <f t="shared" si="118"/>
        <v>1</v>
      </c>
      <c r="AL121">
        <f t="shared" si="118"/>
        <v>2</v>
      </c>
      <c r="AM121">
        <f t="shared" si="118"/>
        <v>30</v>
      </c>
      <c r="AO121" s="4">
        <v>1995</v>
      </c>
      <c r="AP121">
        <f t="shared" si="119"/>
        <v>0</v>
      </c>
      <c r="AQ121">
        <f t="shared" si="119"/>
        <v>0</v>
      </c>
      <c r="AR121">
        <f t="shared" si="119"/>
        <v>0</v>
      </c>
      <c r="AS121">
        <f t="shared" si="119"/>
        <v>0</v>
      </c>
      <c r="AT121">
        <f t="shared" si="119"/>
        <v>0</v>
      </c>
      <c r="AU121">
        <f t="shared" si="119"/>
        <v>0</v>
      </c>
    </row>
    <row r="122" spans="1:47" ht="12.75">
      <c r="A122" s="4">
        <v>1996</v>
      </c>
      <c r="B122">
        <f t="shared" si="114"/>
        <v>81</v>
      </c>
      <c r="C122">
        <f t="shared" si="114"/>
        <v>99</v>
      </c>
      <c r="D122">
        <f t="shared" si="114"/>
        <v>60</v>
      </c>
      <c r="E122">
        <f t="shared" si="114"/>
        <v>30</v>
      </c>
      <c r="F122">
        <f t="shared" si="114"/>
        <v>86</v>
      </c>
      <c r="G122">
        <f t="shared" si="114"/>
        <v>356</v>
      </c>
      <c r="I122" s="4">
        <v>1996</v>
      </c>
      <c r="J122">
        <f t="shared" si="115"/>
        <v>100</v>
      </c>
      <c r="K122">
        <f t="shared" si="115"/>
        <v>106</v>
      </c>
      <c r="L122">
        <f t="shared" si="115"/>
        <v>56</v>
      </c>
      <c r="M122">
        <f t="shared" si="115"/>
        <v>68</v>
      </c>
      <c r="N122">
        <f t="shared" si="115"/>
        <v>59</v>
      </c>
      <c r="O122">
        <f t="shared" si="115"/>
        <v>389</v>
      </c>
      <c r="Q122" s="4">
        <v>1996</v>
      </c>
      <c r="R122">
        <f t="shared" si="116"/>
        <v>47</v>
      </c>
      <c r="S122">
        <f t="shared" si="116"/>
        <v>22</v>
      </c>
      <c r="T122">
        <f t="shared" si="116"/>
        <v>7</v>
      </c>
      <c r="U122">
        <f t="shared" si="116"/>
        <v>1</v>
      </c>
      <c r="V122">
        <f t="shared" si="116"/>
        <v>21</v>
      </c>
      <c r="W122">
        <f t="shared" si="116"/>
        <v>98</v>
      </c>
      <c r="Y122" s="4">
        <v>1996</v>
      </c>
      <c r="Z122">
        <f t="shared" si="117"/>
        <v>0</v>
      </c>
      <c r="AA122">
        <f t="shared" si="117"/>
        <v>0</v>
      </c>
      <c r="AB122">
        <f t="shared" si="117"/>
        <v>0</v>
      </c>
      <c r="AC122">
        <f t="shared" si="117"/>
        <v>0</v>
      </c>
      <c r="AD122">
        <f t="shared" si="117"/>
        <v>0</v>
      </c>
      <c r="AE122">
        <f t="shared" si="117"/>
        <v>0</v>
      </c>
      <c r="AG122" s="4">
        <v>1996</v>
      </c>
      <c r="AH122">
        <f t="shared" si="118"/>
        <v>17</v>
      </c>
      <c r="AI122">
        <f t="shared" si="118"/>
        <v>4</v>
      </c>
      <c r="AJ122">
        <f t="shared" si="118"/>
        <v>7</v>
      </c>
      <c r="AK122">
        <f t="shared" si="118"/>
        <v>4</v>
      </c>
      <c r="AL122">
        <f t="shared" si="118"/>
        <v>10</v>
      </c>
      <c r="AM122">
        <f t="shared" si="118"/>
        <v>42</v>
      </c>
      <c r="AO122" s="4">
        <v>1996</v>
      </c>
      <c r="AP122">
        <f t="shared" si="119"/>
        <v>0</v>
      </c>
      <c r="AQ122">
        <f t="shared" si="119"/>
        <v>0</v>
      </c>
      <c r="AR122">
        <f t="shared" si="119"/>
        <v>0</v>
      </c>
      <c r="AS122">
        <f t="shared" si="119"/>
        <v>0</v>
      </c>
      <c r="AT122">
        <f t="shared" si="119"/>
        <v>0</v>
      </c>
      <c r="AU122">
        <f t="shared" si="119"/>
        <v>0</v>
      </c>
    </row>
    <row r="123" spans="1:47" ht="12.75">
      <c r="A123" s="4">
        <v>1997</v>
      </c>
      <c r="B123">
        <f t="shared" si="114"/>
        <v>124</v>
      </c>
      <c r="C123">
        <f t="shared" si="114"/>
        <v>116</v>
      </c>
      <c r="D123">
        <f t="shared" si="114"/>
        <v>87</v>
      </c>
      <c r="E123">
        <f t="shared" si="114"/>
        <v>44</v>
      </c>
      <c r="F123">
        <f t="shared" si="114"/>
        <v>75</v>
      </c>
      <c r="G123">
        <f t="shared" si="114"/>
        <v>446</v>
      </c>
      <c r="I123" s="4">
        <v>1997</v>
      </c>
      <c r="J123">
        <f t="shared" si="115"/>
        <v>152</v>
      </c>
      <c r="K123">
        <f t="shared" si="115"/>
        <v>109</v>
      </c>
      <c r="L123">
        <f t="shared" si="115"/>
        <v>64</v>
      </c>
      <c r="M123">
        <f t="shared" si="115"/>
        <v>88</v>
      </c>
      <c r="N123">
        <f t="shared" si="115"/>
        <v>50</v>
      </c>
      <c r="O123">
        <f t="shared" si="115"/>
        <v>463</v>
      </c>
      <c r="Q123" s="4">
        <v>1997</v>
      </c>
      <c r="R123">
        <f t="shared" si="116"/>
        <v>36</v>
      </c>
      <c r="S123">
        <f t="shared" si="116"/>
        <v>20</v>
      </c>
      <c r="T123">
        <f t="shared" si="116"/>
        <v>11</v>
      </c>
      <c r="U123">
        <f t="shared" si="116"/>
        <v>3</v>
      </c>
      <c r="V123">
        <f t="shared" si="116"/>
        <v>27</v>
      </c>
      <c r="W123">
        <f t="shared" si="116"/>
        <v>97</v>
      </c>
      <c r="Y123" s="4">
        <v>1997</v>
      </c>
      <c r="Z123">
        <f t="shared" si="117"/>
        <v>0</v>
      </c>
      <c r="AA123">
        <f t="shared" si="117"/>
        <v>0</v>
      </c>
      <c r="AB123">
        <f t="shared" si="117"/>
        <v>1</v>
      </c>
      <c r="AC123">
        <f t="shared" si="117"/>
        <v>0</v>
      </c>
      <c r="AD123">
        <f t="shared" si="117"/>
        <v>0</v>
      </c>
      <c r="AE123">
        <f t="shared" si="117"/>
        <v>1</v>
      </c>
      <c r="AG123" s="4">
        <v>1997</v>
      </c>
      <c r="AH123">
        <f t="shared" si="118"/>
        <v>26</v>
      </c>
      <c r="AI123">
        <f t="shared" si="118"/>
        <v>5</v>
      </c>
      <c r="AJ123">
        <f t="shared" si="118"/>
        <v>4</v>
      </c>
      <c r="AK123">
        <f t="shared" si="118"/>
        <v>12</v>
      </c>
      <c r="AL123">
        <f t="shared" si="118"/>
        <v>10</v>
      </c>
      <c r="AM123">
        <f t="shared" si="118"/>
        <v>57</v>
      </c>
      <c r="AO123" s="4">
        <v>1997</v>
      </c>
      <c r="AP123">
        <f t="shared" si="119"/>
        <v>0</v>
      </c>
      <c r="AQ123">
        <f t="shared" si="119"/>
        <v>0</v>
      </c>
      <c r="AR123">
        <f t="shared" si="119"/>
        <v>0</v>
      </c>
      <c r="AS123">
        <f t="shared" si="119"/>
        <v>0</v>
      </c>
      <c r="AT123">
        <f t="shared" si="119"/>
        <v>0</v>
      </c>
      <c r="AU123">
        <f t="shared" si="119"/>
        <v>0</v>
      </c>
    </row>
    <row r="124" spans="1:47" ht="12.75">
      <c r="A124" s="4">
        <v>1998</v>
      </c>
      <c r="B124">
        <f t="shared" si="114"/>
        <v>122</v>
      </c>
      <c r="C124">
        <f t="shared" si="114"/>
        <v>100</v>
      </c>
      <c r="D124">
        <f t="shared" si="114"/>
        <v>83</v>
      </c>
      <c r="E124">
        <f t="shared" si="114"/>
        <v>53</v>
      </c>
      <c r="F124">
        <f t="shared" si="114"/>
        <v>70</v>
      </c>
      <c r="G124">
        <f t="shared" si="114"/>
        <v>428</v>
      </c>
      <c r="I124" s="4">
        <v>1998</v>
      </c>
      <c r="J124">
        <f t="shared" si="115"/>
        <v>147</v>
      </c>
      <c r="K124">
        <f t="shared" si="115"/>
        <v>130</v>
      </c>
      <c r="L124">
        <f t="shared" si="115"/>
        <v>66</v>
      </c>
      <c r="M124">
        <f t="shared" si="115"/>
        <v>88</v>
      </c>
      <c r="N124">
        <f t="shared" si="115"/>
        <v>80</v>
      </c>
      <c r="O124">
        <f t="shared" si="115"/>
        <v>511</v>
      </c>
      <c r="Q124" s="4">
        <v>1998</v>
      </c>
      <c r="R124">
        <f t="shared" si="116"/>
        <v>34</v>
      </c>
      <c r="S124">
        <f t="shared" si="116"/>
        <v>18</v>
      </c>
      <c r="T124">
        <f t="shared" si="116"/>
        <v>11</v>
      </c>
      <c r="U124">
        <f t="shared" si="116"/>
        <v>3</v>
      </c>
      <c r="V124">
        <f t="shared" si="116"/>
        <v>21</v>
      </c>
      <c r="W124">
        <f t="shared" si="116"/>
        <v>87</v>
      </c>
      <c r="Y124" s="4">
        <v>1998</v>
      </c>
      <c r="Z124">
        <f t="shared" si="117"/>
        <v>0</v>
      </c>
      <c r="AA124">
        <f t="shared" si="117"/>
        <v>1</v>
      </c>
      <c r="AB124">
        <f t="shared" si="117"/>
        <v>0</v>
      </c>
      <c r="AC124">
        <f t="shared" si="117"/>
        <v>0</v>
      </c>
      <c r="AD124">
        <f t="shared" si="117"/>
        <v>0</v>
      </c>
      <c r="AE124">
        <f t="shared" si="117"/>
        <v>1</v>
      </c>
      <c r="AG124" s="4">
        <v>1998</v>
      </c>
      <c r="AH124">
        <f t="shared" si="118"/>
        <v>17</v>
      </c>
      <c r="AI124">
        <f t="shared" si="118"/>
        <v>6</v>
      </c>
      <c r="AJ124">
        <f t="shared" si="118"/>
        <v>1</v>
      </c>
      <c r="AK124">
        <f t="shared" si="118"/>
        <v>4</v>
      </c>
      <c r="AL124">
        <f t="shared" si="118"/>
        <v>10</v>
      </c>
      <c r="AM124">
        <f t="shared" si="118"/>
        <v>38</v>
      </c>
      <c r="AO124" s="4">
        <v>1998</v>
      </c>
      <c r="AP124">
        <f t="shared" si="119"/>
        <v>0</v>
      </c>
      <c r="AQ124">
        <f t="shared" si="119"/>
        <v>0</v>
      </c>
      <c r="AR124">
        <f t="shared" si="119"/>
        <v>0</v>
      </c>
      <c r="AS124">
        <f t="shared" si="119"/>
        <v>0</v>
      </c>
      <c r="AT124">
        <f t="shared" si="119"/>
        <v>0</v>
      </c>
      <c r="AU124">
        <f t="shared" si="119"/>
        <v>0</v>
      </c>
    </row>
    <row r="125" spans="1:47" ht="12.75">
      <c r="A125" s="4">
        <v>1999</v>
      </c>
      <c r="B125">
        <f t="shared" si="114"/>
        <v>144</v>
      </c>
      <c r="C125">
        <f t="shared" si="114"/>
        <v>105</v>
      </c>
      <c r="D125">
        <f t="shared" si="114"/>
        <v>83</v>
      </c>
      <c r="E125">
        <f t="shared" si="114"/>
        <v>66</v>
      </c>
      <c r="F125">
        <f t="shared" si="114"/>
        <v>82</v>
      </c>
      <c r="G125">
        <f t="shared" si="114"/>
        <v>480</v>
      </c>
      <c r="I125" s="4">
        <v>1999</v>
      </c>
      <c r="J125">
        <f t="shared" si="115"/>
        <v>152</v>
      </c>
      <c r="K125">
        <f t="shared" si="115"/>
        <v>138</v>
      </c>
      <c r="L125">
        <f t="shared" si="115"/>
        <v>65</v>
      </c>
      <c r="M125">
        <f t="shared" si="115"/>
        <v>110</v>
      </c>
      <c r="N125">
        <f t="shared" si="115"/>
        <v>91</v>
      </c>
      <c r="O125">
        <f t="shared" si="115"/>
        <v>556</v>
      </c>
      <c r="Q125" s="4">
        <v>1999</v>
      </c>
      <c r="R125">
        <f t="shared" si="116"/>
        <v>48</v>
      </c>
      <c r="S125">
        <f t="shared" si="116"/>
        <v>28</v>
      </c>
      <c r="T125">
        <f t="shared" si="116"/>
        <v>16</v>
      </c>
      <c r="U125">
        <f t="shared" si="116"/>
        <v>5</v>
      </c>
      <c r="V125">
        <f t="shared" si="116"/>
        <v>28</v>
      </c>
      <c r="W125">
        <f t="shared" si="116"/>
        <v>125</v>
      </c>
      <c r="Y125" s="4">
        <v>1999</v>
      </c>
      <c r="Z125">
        <f t="shared" si="117"/>
        <v>0</v>
      </c>
      <c r="AA125">
        <f t="shared" si="117"/>
        <v>0</v>
      </c>
      <c r="AB125">
        <f t="shared" si="117"/>
        <v>0</v>
      </c>
      <c r="AC125">
        <f t="shared" si="117"/>
        <v>0</v>
      </c>
      <c r="AD125">
        <f t="shared" si="117"/>
        <v>0</v>
      </c>
      <c r="AE125">
        <f t="shared" si="117"/>
        <v>0</v>
      </c>
      <c r="AG125" s="4">
        <v>1999</v>
      </c>
      <c r="AH125">
        <f t="shared" si="118"/>
        <v>23</v>
      </c>
      <c r="AI125">
        <f t="shared" si="118"/>
        <v>7</v>
      </c>
      <c r="AJ125">
        <f t="shared" si="118"/>
        <v>3</v>
      </c>
      <c r="AK125">
        <f t="shared" si="118"/>
        <v>7</v>
      </c>
      <c r="AL125">
        <f t="shared" si="118"/>
        <v>10</v>
      </c>
      <c r="AM125">
        <f t="shared" si="118"/>
        <v>50</v>
      </c>
      <c r="AO125" s="4">
        <v>1999</v>
      </c>
      <c r="AP125">
        <f t="shared" si="119"/>
        <v>0</v>
      </c>
      <c r="AQ125">
        <f t="shared" si="119"/>
        <v>0</v>
      </c>
      <c r="AR125">
        <f t="shared" si="119"/>
        <v>0</v>
      </c>
      <c r="AS125">
        <f t="shared" si="119"/>
        <v>0</v>
      </c>
      <c r="AT125">
        <f t="shared" si="119"/>
        <v>0</v>
      </c>
      <c r="AU125">
        <f t="shared" si="119"/>
        <v>0</v>
      </c>
    </row>
    <row r="126" spans="1:47" ht="12.75">
      <c r="A126" s="4" t="s">
        <v>13</v>
      </c>
      <c r="B126" s="2">
        <f>SUM(B109:B125)</f>
        <v>1513</v>
      </c>
      <c r="C126" s="2">
        <f>SUM(C109:C125)</f>
        <v>1659</v>
      </c>
      <c r="D126" s="2">
        <f>SUM(D109:D125)</f>
        <v>1169</v>
      </c>
      <c r="E126" s="2">
        <f>SUM(E109:E125)</f>
        <v>426</v>
      </c>
      <c r="F126" s="2">
        <f>SUM(F109:F125)</f>
        <v>933</v>
      </c>
      <c r="G126">
        <f>SUM(B126:F126)</f>
        <v>5700</v>
      </c>
      <c r="I126" s="4" t="s">
        <v>13</v>
      </c>
      <c r="J126" s="2">
        <f>SUM(J109:J125)</f>
        <v>1219</v>
      </c>
      <c r="K126" s="2">
        <f>SUM(K109:K125)</f>
        <v>1371</v>
      </c>
      <c r="L126" s="2">
        <f>SUM(L109:L125)</f>
        <v>750</v>
      </c>
      <c r="M126" s="2">
        <f>SUM(M109:M125)</f>
        <v>699</v>
      </c>
      <c r="N126" s="2">
        <f>SUM(N109:N125)</f>
        <v>530</v>
      </c>
      <c r="O126">
        <f>SUM(J126:N126)</f>
        <v>4569</v>
      </c>
      <c r="Q126" s="4" t="s">
        <v>13</v>
      </c>
      <c r="R126" s="2">
        <f>SUM(R109:R125)</f>
        <v>469</v>
      </c>
      <c r="S126" s="2">
        <f>SUM(S109:S125)</f>
        <v>380</v>
      </c>
      <c r="T126" s="2">
        <f>SUM(T109:T125)</f>
        <v>130</v>
      </c>
      <c r="U126" s="2">
        <f>SUM(U109:U125)</f>
        <v>23</v>
      </c>
      <c r="V126" s="2">
        <f>SUM(V109:V125)</f>
        <v>202</v>
      </c>
      <c r="W126">
        <f>SUM(R126:V126)</f>
        <v>1204</v>
      </c>
      <c r="Y126" s="4" t="s">
        <v>13</v>
      </c>
      <c r="Z126" s="2">
        <f>SUM(Z109:Z125)</f>
        <v>1</v>
      </c>
      <c r="AA126" s="2">
        <f>SUM(AA109:AA125)</f>
        <v>1</v>
      </c>
      <c r="AB126" s="2">
        <f>SUM(AB109:AB125)</f>
        <v>1</v>
      </c>
      <c r="AC126" s="2">
        <f>SUM(AC109:AC125)</f>
        <v>0</v>
      </c>
      <c r="AD126" s="2">
        <f>SUM(AD109:AD125)</f>
        <v>0</v>
      </c>
      <c r="AE126">
        <f>SUM(Z126:AD126)</f>
        <v>3</v>
      </c>
      <c r="AG126" s="4" t="s">
        <v>13</v>
      </c>
      <c r="AH126" s="2">
        <f>SUM(AH109:AH125)</f>
        <v>167</v>
      </c>
      <c r="AI126" s="2">
        <f>SUM(AI109:AI125)</f>
        <v>72</v>
      </c>
      <c r="AJ126" s="2">
        <f>SUM(AJ109:AJ125)</f>
        <v>30</v>
      </c>
      <c r="AK126" s="2">
        <f>SUM(AK109:AK125)</f>
        <v>43</v>
      </c>
      <c r="AL126" s="2">
        <f>SUM(AL109:AL125)</f>
        <v>61</v>
      </c>
      <c r="AM126">
        <f>SUM(AH126:AL126)</f>
        <v>373</v>
      </c>
      <c r="AO126" s="4" t="s">
        <v>13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7" ht="12.75">
      <c r="A130" s="4">
        <v>1983</v>
      </c>
      <c r="B130">
        <f aca="true" t="shared" si="120" ref="B130:G139">B4+B25+B46+B88</f>
        <v>239</v>
      </c>
      <c r="C130">
        <f t="shared" si="120"/>
        <v>295</v>
      </c>
      <c r="D130">
        <f t="shared" si="120"/>
        <v>169</v>
      </c>
      <c r="E130">
        <f t="shared" si="120"/>
        <v>37</v>
      </c>
      <c r="F130">
        <f t="shared" si="120"/>
        <v>139</v>
      </c>
      <c r="G130">
        <f t="shared" si="120"/>
        <v>879</v>
      </c>
      <c r="I130" s="4">
        <v>1983</v>
      </c>
      <c r="J130">
        <f aca="true" t="shared" si="121" ref="J130:O130">J4+J25+J46+J88</f>
        <v>89</v>
      </c>
      <c r="K130">
        <f t="shared" si="121"/>
        <v>112</v>
      </c>
      <c r="L130">
        <f t="shared" si="121"/>
        <v>65</v>
      </c>
      <c r="M130">
        <f t="shared" si="121"/>
        <v>3</v>
      </c>
      <c r="N130">
        <f t="shared" si="121"/>
        <v>29</v>
      </c>
      <c r="O130">
        <f t="shared" si="121"/>
        <v>298</v>
      </c>
      <c r="Q130" s="4">
        <v>1983</v>
      </c>
      <c r="R130">
        <f aca="true" t="shared" si="122" ref="R130:W130">R4+R25+R46+R88</f>
        <v>44</v>
      </c>
      <c r="S130">
        <f t="shared" si="122"/>
        <v>42</v>
      </c>
      <c r="T130">
        <f t="shared" si="122"/>
        <v>14</v>
      </c>
      <c r="U130">
        <f t="shared" si="122"/>
        <v>0</v>
      </c>
      <c r="V130">
        <f t="shared" si="122"/>
        <v>12</v>
      </c>
      <c r="W130">
        <f t="shared" si="122"/>
        <v>112</v>
      </c>
      <c r="Y130" s="4">
        <v>1983</v>
      </c>
      <c r="Z130">
        <f aca="true" t="shared" si="123" ref="Z130:AE130">Z4+Z25+Z46+Z88</f>
        <v>0</v>
      </c>
      <c r="AA130">
        <f t="shared" si="123"/>
        <v>0</v>
      </c>
      <c r="AB130">
        <f t="shared" si="123"/>
        <v>1</v>
      </c>
      <c r="AC130">
        <f t="shared" si="123"/>
        <v>0</v>
      </c>
      <c r="AD130">
        <f t="shared" si="123"/>
        <v>0</v>
      </c>
      <c r="AE130">
        <f t="shared" si="123"/>
        <v>1</v>
      </c>
      <c r="AG130" s="4">
        <v>1983</v>
      </c>
      <c r="AH130">
        <f aca="true" t="shared" si="124" ref="AH130:AM130">AH4+AH25+AH46+AH88</f>
        <v>11</v>
      </c>
      <c r="AI130">
        <f t="shared" si="124"/>
        <v>11</v>
      </c>
      <c r="AJ130">
        <f t="shared" si="124"/>
        <v>1</v>
      </c>
      <c r="AK130">
        <f t="shared" si="124"/>
        <v>2</v>
      </c>
      <c r="AL130">
        <f t="shared" si="124"/>
        <v>2</v>
      </c>
      <c r="AM130">
        <f t="shared" si="124"/>
        <v>27</v>
      </c>
      <c r="AO130" s="4">
        <v>1983</v>
      </c>
      <c r="AP130">
        <f aca="true" t="shared" si="125" ref="AP130:AU130">AP4+AP25+AP46+AP88</f>
        <v>0</v>
      </c>
      <c r="AQ130">
        <f t="shared" si="125"/>
        <v>0</v>
      </c>
      <c r="AR130">
        <f t="shared" si="125"/>
        <v>0</v>
      </c>
      <c r="AS130">
        <f t="shared" si="125"/>
        <v>0</v>
      </c>
      <c r="AT130">
        <f t="shared" si="125"/>
        <v>0</v>
      </c>
      <c r="AU130">
        <f t="shared" si="125"/>
        <v>0</v>
      </c>
    </row>
    <row r="131" spans="1:47" ht="12.75">
      <c r="A131" s="4">
        <v>1984</v>
      </c>
      <c r="B131">
        <f t="shared" si="120"/>
        <v>257</v>
      </c>
      <c r="C131">
        <f t="shared" si="120"/>
        <v>231</v>
      </c>
      <c r="D131">
        <f t="shared" si="120"/>
        <v>147</v>
      </c>
      <c r="E131">
        <f t="shared" si="120"/>
        <v>29</v>
      </c>
      <c r="F131">
        <f t="shared" si="120"/>
        <v>214</v>
      </c>
      <c r="G131">
        <f t="shared" si="120"/>
        <v>878</v>
      </c>
      <c r="I131" s="4">
        <v>1984</v>
      </c>
      <c r="J131">
        <f aca="true" t="shared" si="126" ref="J131:O131">J5+J26+J47+J89</f>
        <v>93</v>
      </c>
      <c r="K131">
        <f t="shared" si="126"/>
        <v>108</v>
      </c>
      <c r="L131">
        <f t="shared" si="126"/>
        <v>58</v>
      </c>
      <c r="M131">
        <f t="shared" si="126"/>
        <v>0</v>
      </c>
      <c r="N131">
        <f t="shared" si="126"/>
        <v>44</v>
      </c>
      <c r="O131">
        <f t="shared" si="126"/>
        <v>303</v>
      </c>
      <c r="Q131" s="4">
        <v>1984</v>
      </c>
      <c r="R131">
        <f aca="true" t="shared" si="127" ref="R131:W131">R5+R26+R47+R89</f>
        <v>46</v>
      </c>
      <c r="S131">
        <f t="shared" si="127"/>
        <v>55</v>
      </c>
      <c r="T131">
        <f t="shared" si="127"/>
        <v>9</v>
      </c>
      <c r="U131">
        <f t="shared" si="127"/>
        <v>3</v>
      </c>
      <c r="V131">
        <f t="shared" si="127"/>
        <v>21</v>
      </c>
      <c r="W131">
        <f t="shared" si="127"/>
        <v>134</v>
      </c>
      <c r="Y131" s="4">
        <v>1984</v>
      </c>
      <c r="Z131">
        <f aca="true" t="shared" si="128" ref="Z131:AE131">Z5+Z26+Z47+Z89</f>
        <v>0</v>
      </c>
      <c r="AA131">
        <f t="shared" si="128"/>
        <v>0</v>
      </c>
      <c r="AB131">
        <f t="shared" si="128"/>
        <v>0</v>
      </c>
      <c r="AC131">
        <f t="shared" si="128"/>
        <v>0</v>
      </c>
      <c r="AD131">
        <f t="shared" si="128"/>
        <v>0</v>
      </c>
      <c r="AE131">
        <f t="shared" si="128"/>
        <v>0</v>
      </c>
      <c r="AG131" s="4">
        <v>1984</v>
      </c>
      <c r="AH131">
        <f aca="true" t="shared" si="129" ref="AH131:AM131">AH5+AH26+AH47+AH89</f>
        <v>13</v>
      </c>
      <c r="AI131">
        <f t="shared" si="129"/>
        <v>10</v>
      </c>
      <c r="AJ131">
        <f t="shared" si="129"/>
        <v>2</v>
      </c>
      <c r="AK131">
        <f t="shared" si="129"/>
        <v>2</v>
      </c>
      <c r="AL131">
        <f t="shared" si="129"/>
        <v>2</v>
      </c>
      <c r="AM131">
        <f t="shared" si="129"/>
        <v>29</v>
      </c>
      <c r="AO131" s="4">
        <v>1984</v>
      </c>
      <c r="AP131">
        <f aca="true" t="shared" si="130" ref="AP131:AU131">AP5+AP26+AP47+AP89</f>
        <v>0</v>
      </c>
      <c r="AQ131">
        <f t="shared" si="130"/>
        <v>0</v>
      </c>
      <c r="AR131">
        <f t="shared" si="130"/>
        <v>0</v>
      </c>
      <c r="AS131">
        <f t="shared" si="130"/>
        <v>0</v>
      </c>
      <c r="AT131">
        <f t="shared" si="130"/>
        <v>0</v>
      </c>
      <c r="AU131">
        <f t="shared" si="130"/>
        <v>0</v>
      </c>
    </row>
    <row r="132" spans="1:47" ht="12.75">
      <c r="A132" s="4">
        <v>1985</v>
      </c>
      <c r="B132">
        <f t="shared" si="120"/>
        <v>337</v>
      </c>
      <c r="C132">
        <f t="shared" si="120"/>
        <v>280</v>
      </c>
      <c r="D132">
        <f t="shared" si="120"/>
        <v>241</v>
      </c>
      <c r="E132">
        <f t="shared" si="120"/>
        <v>32</v>
      </c>
      <c r="F132">
        <f t="shared" si="120"/>
        <v>90</v>
      </c>
      <c r="G132">
        <f t="shared" si="120"/>
        <v>980</v>
      </c>
      <c r="I132" s="4">
        <v>1985</v>
      </c>
      <c r="J132">
        <f aca="true" t="shared" si="131" ref="J132:O132">J6+J27+J48+J90</f>
        <v>96</v>
      </c>
      <c r="K132">
        <f t="shared" si="131"/>
        <v>131</v>
      </c>
      <c r="L132">
        <f t="shared" si="131"/>
        <v>75</v>
      </c>
      <c r="M132">
        <f t="shared" si="131"/>
        <v>3</v>
      </c>
      <c r="N132">
        <f t="shared" si="131"/>
        <v>21</v>
      </c>
      <c r="O132">
        <f t="shared" si="131"/>
        <v>326</v>
      </c>
      <c r="Q132" s="4">
        <v>1985</v>
      </c>
      <c r="R132">
        <f aca="true" t="shared" si="132" ref="R132:W132">R6+R27+R48+R90</f>
        <v>41</v>
      </c>
      <c r="S132">
        <f t="shared" si="132"/>
        <v>48</v>
      </c>
      <c r="T132">
        <f t="shared" si="132"/>
        <v>23</v>
      </c>
      <c r="U132">
        <f t="shared" si="132"/>
        <v>3</v>
      </c>
      <c r="V132">
        <f t="shared" si="132"/>
        <v>10</v>
      </c>
      <c r="W132">
        <f t="shared" si="132"/>
        <v>125</v>
      </c>
      <c r="Y132" s="4">
        <v>1985</v>
      </c>
      <c r="Z132">
        <f aca="true" t="shared" si="133" ref="Z132:AE132">Z6+Z27+Z48+Z90</f>
        <v>1</v>
      </c>
      <c r="AA132">
        <f t="shared" si="133"/>
        <v>0</v>
      </c>
      <c r="AB132">
        <f t="shared" si="133"/>
        <v>1</v>
      </c>
      <c r="AC132">
        <f t="shared" si="133"/>
        <v>0</v>
      </c>
      <c r="AD132">
        <f t="shared" si="133"/>
        <v>0</v>
      </c>
      <c r="AE132">
        <f t="shared" si="133"/>
        <v>2</v>
      </c>
      <c r="AG132" s="4">
        <v>1985</v>
      </c>
      <c r="AH132">
        <f aca="true" t="shared" si="134" ref="AH132:AM132">AH6+AH27+AH48+AH90</f>
        <v>15</v>
      </c>
      <c r="AI132">
        <f t="shared" si="134"/>
        <v>14</v>
      </c>
      <c r="AJ132">
        <f t="shared" si="134"/>
        <v>6</v>
      </c>
      <c r="AK132">
        <f t="shared" si="134"/>
        <v>0</v>
      </c>
      <c r="AL132">
        <f t="shared" si="134"/>
        <v>2</v>
      </c>
      <c r="AM132">
        <f t="shared" si="134"/>
        <v>37</v>
      </c>
      <c r="AO132" s="4">
        <v>1985</v>
      </c>
      <c r="AP132">
        <f aca="true" t="shared" si="135" ref="AP132:AU132">AP6+AP27+AP48+AP90</f>
        <v>0</v>
      </c>
      <c r="AQ132">
        <f t="shared" si="135"/>
        <v>0</v>
      </c>
      <c r="AR132">
        <f t="shared" si="135"/>
        <v>0</v>
      </c>
      <c r="AS132">
        <f t="shared" si="135"/>
        <v>0</v>
      </c>
      <c r="AT132">
        <f t="shared" si="135"/>
        <v>0</v>
      </c>
      <c r="AU132">
        <f t="shared" si="135"/>
        <v>0</v>
      </c>
    </row>
    <row r="133" spans="1:47" ht="12.75">
      <c r="A133" s="4">
        <v>1986</v>
      </c>
      <c r="B133">
        <f t="shared" si="120"/>
        <v>311</v>
      </c>
      <c r="C133">
        <f t="shared" si="120"/>
        <v>274</v>
      </c>
      <c r="D133">
        <f t="shared" si="120"/>
        <v>204</v>
      </c>
      <c r="E133">
        <f t="shared" si="120"/>
        <v>49</v>
      </c>
      <c r="F133">
        <f t="shared" si="120"/>
        <v>146</v>
      </c>
      <c r="G133">
        <f t="shared" si="120"/>
        <v>984</v>
      </c>
      <c r="I133" s="4">
        <v>1986</v>
      </c>
      <c r="J133">
        <f aca="true" t="shared" si="136" ref="J133:O133">J7+J28+J49+J91</f>
        <v>91</v>
      </c>
      <c r="K133">
        <f t="shared" si="136"/>
        <v>102</v>
      </c>
      <c r="L133">
        <f t="shared" si="136"/>
        <v>65</v>
      </c>
      <c r="M133">
        <f t="shared" si="136"/>
        <v>10</v>
      </c>
      <c r="N133">
        <f t="shared" si="136"/>
        <v>20</v>
      </c>
      <c r="O133">
        <f t="shared" si="136"/>
        <v>288</v>
      </c>
      <c r="Q133" s="4">
        <v>1986</v>
      </c>
      <c r="R133">
        <f aca="true" t="shared" si="137" ref="R133:W133">R7+R28+R49+R91</f>
        <v>44</v>
      </c>
      <c r="S133">
        <f t="shared" si="137"/>
        <v>45</v>
      </c>
      <c r="T133">
        <f t="shared" si="137"/>
        <v>17</v>
      </c>
      <c r="U133">
        <f t="shared" si="137"/>
        <v>2</v>
      </c>
      <c r="V133">
        <f t="shared" si="137"/>
        <v>24</v>
      </c>
      <c r="W133">
        <f t="shared" si="137"/>
        <v>132</v>
      </c>
      <c r="Y133" s="4">
        <v>1986</v>
      </c>
      <c r="Z133">
        <f aca="true" t="shared" si="138" ref="Z133:AE133">Z7+Z28+Z49+Z91</f>
        <v>1</v>
      </c>
      <c r="AA133">
        <f t="shared" si="138"/>
        <v>0</v>
      </c>
      <c r="AB133">
        <f t="shared" si="138"/>
        <v>0</v>
      </c>
      <c r="AC133">
        <f t="shared" si="138"/>
        <v>0</v>
      </c>
      <c r="AD133">
        <f t="shared" si="138"/>
        <v>0</v>
      </c>
      <c r="AE133">
        <f t="shared" si="138"/>
        <v>1</v>
      </c>
      <c r="AG133" s="4">
        <v>1986</v>
      </c>
      <c r="AH133">
        <f aca="true" t="shared" si="139" ref="AH133:AM133">AH7+AH28+AH49+AH91</f>
        <v>16</v>
      </c>
      <c r="AI133">
        <f t="shared" si="139"/>
        <v>9</v>
      </c>
      <c r="AJ133">
        <f t="shared" si="139"/>
        <v>3</v>
      </c>
      <c r="AK133">
        <f t="shared" si="139"/>
        <v>4</v>
      </c>
      <c r="AL133">
        <f t="shared" si="139"/>
        <v>3</v>
      </c>
      <c r="AM133">
        <f t="shared" si="139"/>
        <v>35</v>
      </c>
      <c r="AO133" s="4">
        <v>1986</v>
      </c>
      <c r="AP133">
        <f aca="true" t="shared" si="140" ref="AP133:AU133">AP7+AP28+AP49+AP91</f>
        <v>0</v>
      </c>
      <c r="AQ133">
        <f t="shared" si="140"/>
        <v>0</v>
      </c>
      <c r="AR133">
        <f t="shared" si="140"/>
        <v>0</v>
      </c>
      <c r="AS133">
        <f t="shared" si="140"/>
        <v>0</v>
      </c>
      <c r="AT133">
        <f t="shared" si="140"/>
        <v>0</v>
      </c>
      <c r="AU133">
        <f t="shared" si="140"/>
        <v>0</v>
      </c>
    </row>
    <row r="134" spans="1:47" ht="12.75">
      <c r="A134" s="4">
        <v>1987</v>
      </c>
      <c r="B134">
        <f t="shared" si="120"/>
        <v>332</v>
      </c>
      <c r="C134">
        <f t="shared" si="120"/>
        <v>277</v>
      </c>
      <c r="D134">
        <f t="shared" si="120"/>
        <v>223</v>
      </c>
      <c r="E134">
        <f t="shared" si="120"/>
        <v>51</v>
      </c>
      <c r="F134">
        <f t="shared" si="120"/>
        <v>142</v>
      </c>
      <c r="G134">
        <f t="shared" si="120"/>
        <v>1025</v>
      </c>
      <c r="I134" s="4">
        <v>1987</v>
      </c>
      <c r="J134">
        <f aca="true" t="shared" si="141" ref="J134:O134">J8+J29+J50+J92</f>
        <v>113</v>
      </c>
      <c r="K134">
        <f t="shared" si="141"/>
        <v>140</v>
      </c>
      <c r="L134">
        <f t="shared" si="141"/>
        <v>93</v>
      </c>
      <c r="M134">
        <f t="shared" si="141"/>
        <v>20</v>
      </c>
      <c r="N134">
        <f t="shared" si="141"/>
        <v>43</v>
      </c>
      <c r="O134">
        <f t="shared" si="141"/>
        <v>409</v>
      </c>
      <c r="Q134" s="4">
        <v>1987</v>
      </c>
      <c r="R134">
        <f aca="true" t="shared" si="142" ref="R134:W134">R8+R29+R50+R92</f>
        <v>48</v>
      </c>
      <c r="S134">
        <f t="shared" si="142"/>
        <v>57</v>
      </c>
      <c r="T134">
        <f t="shared" si="142"/>
        <v>22</v>
      </c>
      <c r="U134">
        <f t="shared" si="142"/>
        <v>2</v>
      </c>
      <c r="V134">
        <f t="shared" si="142"/>
        <v>30</v>
      </c>
      <c r="W134">
        <f t="shared" si="142"/>
        <v>159</v>
      </c>
      <c r="Y134" s="4">
        <v>1987</v>
      </c>
      <c r="Z134">
        <f aca="true" t="shared" si="143" ref="Z134:AE134">Z8+Z29+Z50+Z92</f>
        <v>0</v>
      </c>
      <c r="AA134">
        <f t="shared" si="143"/>
        <v>0</v>
      </c>
      <c r="AB134">
        <f t="shared" si="143"/>
        <v>0</v>
      </c>
      <c r="AC134">
        <f t="shared" si="143"/>
        <v>0</v>
      </c>
      <c r="AD134">
        <f t="shared" si="143"/>
        <v>0</v>
      </c>
      <c r="AE134">
        <f t="shared" si="143"/>
        <v>0</v>
      </c>
      <c r="AG134" s="4">
        <v>1987</v>
      </c>
      <c r="AH134">
        <f aca="true" t="shared" si="144" ref="AH134:AM134">AH8+AH29+AH50+AH92</f>
        <v>21</v>
      </c>
      <c r="AI134">
        <f t="shared" si="144"/>
        <v>6</v>
      </c>
      <c r="AJ134">
        <f t="shared" si="144"/>
        <v>3</v>
      </c>
      <c r="AK134">
        <f t="shared" si="144"/>
        <v>4</v>
      </c>
      <c r="AL134">
        <f t="shared" si="144"/>
        <v>3</v>
      </c>
      <c r="AM134">
        <f t="shared" si="144"/>
        <v>37</v>
      </c>
      <c r="AO134" s="4">
        <v>1987</v>
      </c>
      <c r="AP134">
        <f aca="true" t="shared" si="145" ref="AP134:AU134">AP8+AP29+AP50+AP92</f>
        <v>0</v>
      </c>
      <c r="AQ134">
        <f t="shared" si="145"/>
        <v>0</v>
      </c>
      <c r="AR134">
        <f t="shared" si="145"/>
        <v>0</v>
      </c>
      <c r="AS134">
        <f t="shared" si="145"/>
        <v>0</v>
      </c>
      <c r="AT134">
        <f t="shared" si="145"/>
        <v>0</v>
      </c>
      <c r="AU134">
        <f t="shared" si="145"/>
        <v>0</v>
      </c>
    </row>
    <row r="135" spans="1:47" ht="12.75">
      <c r="A135" s="4">
        <v>1988</v>
      </c>
      <c r="B135">
        <f t="shared" si="120"/>
        <v>321</v>
      </c>
      <c r="C135">
        <f t="shared" si="120"/>
        <v>308</v>
      </c>
      <c r="D135">
        <f t="shared" si="120"/>
        <v>251</v>
      </c>
      <c r="E135">
        <f t="shared" si="120"/>
        <v>77</v>
      </c>
      <c r="F135">
        <f t="shared" si="120"/>
        <v>168</v>
      </c>
      <c r="G135">
        <f t="shared" si="120"/>
        <v>1125</v>
      </c>
      <c r="I135" s="4">
        <v>1988</v>
      </c>
      <c r="J135">
        <f aca="true" t="shared" si="146" ref="J135:O135">J9+J30+J51+J93</f>
        <v>133</v>
      </c>
      <c r="K135">
        <f t="shared" si="146"/>
        <v>176</v>
      </c>
      <c r="L135">
        <f t="shared" si="146"/>
        <v>117</v>
      </c>
      <c r="M135">
        <f t="shared" si="146"/>
        <v>29</v>
      </c>
      <c r="N135">
        <f t="shared" si="146"/>
        <v>63</v>
      </c>
      <c r="O135">
        <f t="shared" si="146"/>
        <v>518</v>
      </c>
      <c r="Q135" s="4">
        <v>1988</v>
      </c>
      <c r="R135">
        <f aca="true" t="shared" si="147" ref="R135:W135">R9+R30+R51+R93</f>
        <v>40</v>
      </c>
      <c r="S135">
        <f t="shared" si="147"/>
        <v>63</v>
      </c>
      <c r="T135">
        <f t="shared" si="147"/>
        <v>19</v>
      </c>
      <c r="U135">
        <f t="shared" si="147"/>
        <v>5</v>
      </c>
      <c r="V135">
        <f t="shared" si="147"/>
        <v>19</v>
      </c>
      <c r="W135">
        <f t="shared" si="147"/>
        <v>146</v>
      </c>
      <c r="Y135" s="4">
        <v>1988</v>
      </c>
      <c r="Z135">
        <f aca="true" t="shared" si="148" ref="Z135:AE135">Z9+Z30+Z51+Z93</f>
        <v>0</v>
      </c>
      <c r="AA135">
        <f t="shared" si="148"/>
        <v>0</v>
      </c>
      <c r="AB135">
        <f t="shared" si="148"/>
        <v>0</v>
      </c>
      <c r="AC135">
        <f t="shared" si="148"/>
        <v>0</v>
      </c>
      <c r="AD135">
        <f t="shared" si="148"/>
        <v>0</v>
      </c>
      <c r="AE135">
        <f t="shared" si="148"/>
        <v>0</v>
      </c>
      <c r="AG135" s="4">
        <v>1988</v>
      </c>
      <c r="AH135">
        <f aca="true" t="shared" si="149" ref="AH135:AM135">AH9+AH30+AH51+AH93</f>
        <v>23</v>
      </c>
      <c r="AI135">
        <f t="shared" si="149"/>
        <v>8</v>
      </c>
      <c r="AJ135">
        <f t="shared" si="149"/>
        <v>5</v>
      </c>
      <c r="AK135">
        <f t="shared" si="149"/>
        <v>4</v>
      </c>
      <c r="AL135">
        <f t="shared" si="149"/>
        <v>5</v>
      </c>
      <c r="AM135">
        <f t="shared" si="149"/>
        <v>45</v>
      </c>
      <c r="AO135" s="4">
        <v>1988</v>
      </c>
      <c r="AP135">
        <f aca="true" t="shared" si="150" ref="AP135:AU135">AP9+AP30+AP51+AP93</f>
        <v>0</v>
      </c>
      <c r="AQ135">
        <f t="shared" si="150"/>
        <v>0</v>
      </c>
      <c r="AR135">
        <f t="shared" si="150"/>
        <v>0</v>
      </c>
      <c r="AS135">
        <f t="shared" si="150"/>
        <v>0</v>
      </c>
      <c r="AT135">
        <f t="shared" si="150"/>
        <v>0</v>
      </c>
      <c r="AU135">
        <f t="shared" si="150"/>
        <v>0</v>
      </c>
    </row>
    <row r="136" spans="1:47" ht="12.75">
      <c r="A136" s="4">
        <v>1989</v>
      </c>
      <c r="B136">
        <f t="shared" si="120"/>
        <v>362</v>
      </c>
      <c r="C136">
        <f t="shared" si="120"/>
        <v>325</v>
      </c>
      <c r="D136">
        <f t="shared" si="120"/>
        <v>242</v>
      </c>
      <c r="E136">
        <f t="shared" si="120"/>
        <v>136</v>
      </c>
      <c r="F136">
        <f t="shared" si="120"/>
        <v>203</v>
      </c>
      <c r="G136">
        <f t="shared" si="120"/>
        <v>1268</v>
      </c>
      <c r="I136" s="4">
        <v>1989</v>
      </c>
      <c r="J136">
        <f aca="true" t="shared" si="151" ref="J136:O136">J10+J31+J52+J94</f>
        <v>168</v>
      </c>
      <c r="K136">
        <f t="shared" si="151"/>
        <v>171</v>
      </c>
      <c r="L136">
        <f t="shared" si="151"/>
        <v>100</v>
      </c>
      <c r="M136">
        <f t="shared" si="151"/>
        <v>86</v>
      </c>
      <c r="N136">
        <f t="shared" si="151"/>
        <v>56</v>
      </c>
      <c r="O136">
        <f t="shared" si="151"/>
        <v>581</v>
      </c>
      <c r="Q136" s="4">
        <v>1989</v>
      </c>
      <c r="R136">
        <f aca="true" t="shared" si="152" ref="R136:W136">R10+R31+R52+R94</f>
        <v>59</v>
      </c>
      <c r="S136">
        <f t="shared" si="152"/>
        <v>51</v>
      </c>
      <c r="T136">
        <f t="shared" si="152"/>
        <v>19</v>
      </c>
      <c r="U136">
        <f t="shared" si="152"/>
        <v>6</v>
      </c>
      <c r="V136">
        <f t="shared" si="152"/>
        <v>28</v>
      </c>
      <c r="W136">
        <f t="shared" si="152"/>
        <v>163</v>
      </c>
      <c r="Y136" s="4">
        <v>1989</v>
      </c>
      <c r="Z136">
        <f aca="true" t="shared" si="153" ref="Z136:AE136">Z10+Z31+Z52+Z94</f>
        <v>0</v>
      </c>
      <c r="AA136">
        <f t="shared" si="153"/>
        <v>0</v>
      </c>
      <c r="AB136">
        <f t="shared" si="153"/>
        <v>0</v>
      </c>
      <c r="AC136">
        <f t="shared" si="153"/>
        <v>0</v>
      </c>
      <c r="AD136">
        <f t="shared" si="153"/>
        <v>0</v>
      </c>
      <c r="AE136">
        <f t="shared" si="153"/>
        <v>0</v>
      </c>
      <c r="AG136" s="4">
        <v>1989</v>
      </c>
      <c r="AH136">
        <f aca="true" t="shared" si="154" ref="AH136:AM136">AH10+AH31+AH52+AH94</f>
        <v>19</v>
      </c>
      <c r="AI136">
        <f t="shared" si="154"/>
        <v>9</v>
      </c>
      <c r="AJ136">
        <f t="shared" si="154"/>
        <v>4</v>
      </c>
      <c r="AK136">
        <f t="shared" si="154"/>
        <v>9</v>
      </c>
      <c r="AL136">
        <f t="shared" si="154"/>
        <v>7</v>
      </c>
      <c r="AM136">
        <f t="shared" si="154"/>
        <v>48</v>
      </c>
      <c r="AO136" s="4">
        <v>1989</v>
      </c>
      <c r="AP136">
        <f aca="true" t="shared" si="155" ref="AP136:AU136">AP10+AP31+AP52+AP94</f>
        <v>0</v>
      </c>
      <c r="AQ136">
        <f t="shared" si="155"/>
        <v>0</v>
      </c>
      <c r="AR136">
        <f t="shared" si="155"/>
        <v>0</v>
      </c>
      <c r="AS136">
        <f t="shared" si="155"/>
        <v>0</v>
      </c>
      <c r="AT136">
        <f t="shared" si="155"/>
        <v>0</v>
      </c>
      <c r="AU136">
        <f t="shared" si="155"/>
        <v>0</v>
      </c>
    </row>
    <row r="137" spans="1:47" ht="12.75">
      <c r="A137" s="4">
        <v>1990</v>
      </c>
      <c r="B137">
        <f t="shared" si="120"/>
        <v>347</v>
      </c>
      <c r="C137">
        <f t="shared" si="120"/>
        <v>305</v>
      </c>
      <c r="D137">
        <f t="shared" si="120"/>
        <v>238</v>
      </c>
      <c r="E137">
        <f t="shared" si="120"/>
        <v>131</v>
      </c>
      <c r="F137">
        <f t="shared" si="120"/>
        <v>168</v>
      </c>
      <c r="G137">
        <f t="shared" si="120"/>
        <v>1189</v>
      </c>
      <c r="I137" s="4">
        <v>1990</v>
      </c>
      <c r="J137">
        <f aca="true" t="shared" si="156" ref="J137:O137">J11+J32+J53+J95</f>
        <v>174</v>
      </c>
      <c r="K137">
        <f t="shared" si="156"/>
        <v>200</v>
      </c>
      <c r="L137">
        <f t="shared" si="156"/>
        <v>91</v>
      </c>
      <c r="M137">
        <f t="shared" si="156"/>
        <v>113</v>
      </c>
      <c r="N137">
        <f t="shared" si="156"/>
        <v>41</v>
      </c>
      <c r="O137">
        <f t="shared" si="156"/>
        <v>619</v>
      </c>
      <c r="Q137" s="4">
        <v>1990</v>
      </c>
      <c r="R137">
        <f aca="true" t="shared" si="157" ref="R137:W137">R11+R32+R53+R95</f>
        <v>74</v>
      </c>
      <c r="S137">
        <f t="shared" si="157"/>
        <v>53</v>
      </c>
      <c r="T137">
        <f t="shared" si="157"/>
        <v>23</v>
      </c>
      <c r="U137">
        <f t="shared" si="157"/>
        <v>4</v>
      </c>
      <c r="V137">
        <f t="shared" si="157"/>
        <v>22</v>
      </c>
      <c r="W137">
        <f t="shared" si="157"/>
        <v>176</v>
      </c>
      <c r="Y137" s="4">
        <v>1990</v>
      </c>
      <c r="Z137">
        <f aca="true" t="shared" si="158" ref="Z137:AE137">Z11+Z32+Z53+Z95</f>
        <v>0</v>
      </c>
      <c r="AA137">
        <f t="shared" si="158"/>
        <v>0</v>
      </c>
      <c r="AB137">
        <f t="shared" si="158"/>
        <v>1</v>
      </c>
      <c r="AC137">
        <f t="shared" si="158"/>
        <v>0</v>
      </c>
      <c r="AD137">
        <f t="shared" si="158"/>
        <v>0</v>
      </c>
      <c r="AE137">
        <f t="shared" si="158"/>
        <v>1</v>
      </c>
      <c r="AG137" s="4">
        <v>1990</v>
      </c>
      <c r="AH137">
        <f aca="true" t="shared" si="159" ref="AH137:AM137">AH11+AH32+AH53+AH95</f>
        <v>32</v>
      </c>
      <c r="AI137">
        <f t="shared" si="159"/>
        <v>16</v>
      </c>
      <c r="AJ137">
        <f t="shared" si="159"/>
        <v>1</v>
      </c>
      <c r="AK137">
        <f t="shared" si="159"/>
        <v>13</v>
      </c>
      <c r="AL137">
        <f t="shared" si="159"/>
        <v>10</v>
      </c>
      <c r="AM137">
        <f t="shared" si="159"/>
        <v>72</v>
      </c>
      <c r="AO137" s="4">
        <v>1990</v>
      </c>
      <c r="AP137">
        <f aca="true" t="shared" si="160" ref="AP137:AU137">AP11+AP32+AP53+AP95</f>
        <v>0</v>
      </c>
      <c r="AQ137">
        <f t="shared" si="160"/>
        <v>0</v>
      </c>
      <c r="AR137">
        <f t="shared" si="160"/>
        <v>0</v>
      </c>
      <c r="AS137">
        <f t="shared" si="160"/>
        <v>0</v>
      </c>
      <c r="AT137">
        <f t="shared" si="160"/>
        <v>0</v>
      </c>
      <c r="AU137">
        <f t="shared" si="160"/>
        <v>0</v>
      </c>
    </row>
    <row r="138" spans="1:47" ht="12.75">
      <c r="A138" s="4">
        <v>1991</v>
      </c>
      <c r="B138">
        <f t="shared" si="120"/>
        <v>374</v>
      </c>
      <c r="C138">
        <f t="shared" si="120"/>
        <v>317</v>
      </c>
      <c r="D138">
        <f t="shared" si="120"/>
        <v>272</v>
      </c>
      <c r="E138">
        <f t="shared" si="120"/>
        <v>108</v>
      </c>
      <c r="F138">
        <f t="shared" si="120"/>
        <v>183</v>
      </c>
      <c r="G138">
        <f t="shared" si="120"/>
        <v>1254</v>
      </c>
      <c r="I138" s="4">
        <v>1991</v>
      </c>
      <c r="J138">
        <f aca="true" t="shared" si="161" ref="J138:O138">J12+J33+J54+J96</f>
        <v>177</v>
      </c>
      <c r="K138">
        <f t="shared" si="161"/>
        <v>200</v>
      </c>
      <c r="L138">
        <f t="shared" si="161"/>
        <v>128</v>
      </c>
      <c r="M138">
        <f t="shared" si="161"/>
        <v>122</v>
      </c>
      <c r="N138">
        <f t="shared" si="161"/>
        <v>62</v>
      </c>
      <c r="O138">
        <f t="shared" si="161"/>
        <v>689</v>
      </c>
      <c r="Q138" s="4">
        <v>1991</v>
      </c>
      <c r="R138">
        <f aca="true" t="shared" si="162" ref="R138:W138">R12+R33+R54+R96</f>
        <v>59</v>
      </c>
      <c r="S138">
        <f t="shared" si="162"/>
        <v>68</v>
      </c>
      <c r="T138">
        <f t="shared" si="162"/>
        <v>37</v>
      </c>
      <c r="U138">
        <f t="shared" si="162"/>
        <v>7</v>
      </c>
      <c r="V138">
        <f t="shared" si="162"/>
        <v>20</v>
      </c>
      <c r="W138">
        <f t="shared" si="162"/>
        <v>191</v>
      </c>
      <c r="Y138" s="4">
        <v>1991</v>
      </c>
      <c r="Z138">
        <f aca="true" t="shared" si="163" ref="Z138:AE138">Z12+Z33+Z54+Z96</f>
        <v>0</v>
      </c>
      <c r="AA138">
        <f t="shared" si="163"/>
        <v>0</v>
      </c>
      <c r="AB138">
        <f t="shared" si="163"/>
        <v>0</v>
      </c>
      <c r="AC138">
        <f t="shared" si="163"/>
        <v>0</v>
      </c>
      <c r="AD138">
        <f t="shared" si="163"/>
        <v>0</v>
      </c>
      <c r="AE138">
        <f t="shared" si="163"/>
        <v>0</v>
      </c>
      <c r="AG138" s="4">
        <v>1991</v>
      </c>
      <c r="AH138">
        <f aca="true" t="shared" si="164" ref="AH138:AM138">AH12+AH33+AH54+AH96</f>
        <v>34</v>
      </c>
      <c r="AI138">
        <f t="shared" si="164"/>
        <v>21</v>
      </c>
      <c r="AJ138">
        <f t="shared" si="164"/>
        <v>7</v>
      </c>
      <c r="AK138">
        <f t="shared" si="164"/>
        <v>27</v>
      </c>
      <c r="AL138">
        <f t="shared" si="164"/>
        <v>8</v>
      </c>
      <c r="AM138">
        <f t="shared" si="164"/>
        <v>97</v>
      </c>
      <c r="AO138" s="4">
        <v>1991</v>
      </c>
      <c r="AP138">
        <f aca="true" t="shared" si="165" ref="AP138:AU138">AP12+AP33+AP54+AP96</f>
        <v>0</v>
      </c>
      <c r="AQ138">
        <f t="shared" si="165"/>
        <v>0</v>
      </c>
      <c r="AR138">
        <f t="shared" si="165"/>
        <v>0</v>
      </c>
      <c r="AS138">
        <f t="shared" si="165"/>
        <v>0</v>
      </c>
      <c r="AT138">
        <f t="shared" si="165"/>
        <v>0</v>
      </c>
      <c r="AU138">
        <f t="shared" si="165"/>
        <v>0</v>
      </c>
    </row>
    <row r="139" spans="1:47" ht="12.75">
      <c r="A139" s="4">
        <v>1992</v>
      </c>
      <c r="B139">
        <f t="shared" si="120"/>
        <v>419</v>
      </c>
      <c r="C139">
        <f t="shared" si="120"/>
        <v>332</v>
      </c>
      <c r="D139">
        <f t="shared" si="120"/>
        <v>343</v>
      </c>
      <c r="E139">
        <f t="shared" si="120"/>
        <v>128</v>
      </c>
      <c r="F139">
        <f t="shared" si="120"/>
        <v>229</v>
      </c>
      <c r="G139">
        <f t="shared" si="120"/>
        <v>1451</v>
      </c>
      <c r="I139" s="4">
        <v>1992</v>
      </c>
      <c r="J139">
        <f aca="true" t="shared" si="166" ref="J139:O139">J13+J34+J55+J97</f>
        <v>219</v>
      </c>
      <c r="K139">
        <f t="shared" si="166"/>
        <v>212</v>
      </c>
      <c r="L139">
        <f t="shared" si="166"/>
        <v>137</v>
      </c>
      <c r="M139">
        <f t="shared" si="166"/>
        <v>162</v>
      </c>
      <c r="N139">
        <f t="shared" si="166"/>
        <v>80</v>
      </c>
      <c r="O139">
        <f t="shared" si="166"/>
        <v>810</v>
      </c>
      <c r="Q139" s="4">
        <v>1992</v>
      </c>
      <c r="R139">
        <f aca="true" t="shared" si="167" ref="R139:W139">R13+R34+R55+R97</f>
        <v>84</v>
      </c>
      <c r="S139">
        <f t="shared" si="167"/>
        <v>56</v>
      </c>
      <c r="T139">
        <f t="shared" si="167"/>
        <v>37</v>
      </c>
      <c r="U139">
        <f t="shared" si="167"/>
        <v>4</v>
      </c>
      <c r="V139">
        <f t="shared" si="167"/>
        <v>17</v>
      </c>
      <c r="W139">
        <f t="shared" si="167"/>
        <v>198</v>
      </c>
      <c r="Y139" s="4">
        <v>1992</v>
      </c>
      <c r="Z139">
        <f aca="true" t="shared" si="168" ref="Z139:AE139">Z13+Z34+Z55+Z97</f>
        <v>0</v>
      </c>
      <c r="AA139">
        <f t="shared" si="168"/>
        <v>0</v>
      </c>
      <c r="AB139">
        <f t="shared" si="168"/>
        <v>0</v>
      </c>
      <c r="AC139">
        <f t="shared" si="168"/>
        <v>0</v>
      </c>
      <c r="AD139">
        <f t="shared" si="168"/>
        <v>0</v>
      </c>
      <c r="AE139">
        <f t="shared" si="168"/>
        <v>0</v>
      </c>
      <c r="AG139" s="4">
        <v>1992</v>
      </c>
      <c r="AH139">
        <f aca="true" t="shared" si="169" ref="AH139:AM139">AH13+AH34+AH55+AH97</f>
        <v>50</v>
      </c>
      <c r="AI139">
        <f t="shared" si="169"/>
        <v>12</v>
      </c>
      <c r="AJ139">
        <f t="shared" si="169"/>
        <v>8</v>
      </c>
      <c r="AK139">
        <f t="shared" si="169"/>
        <v>20</v>
      </c>
      <c r="AL139">
        <f t="shared" si="169"/>
        <v>8</v>
      </c>
      <c r="AM139">
        <f t="shared" si="169"/>
        <v>98</v>
      </c>
      <c r="AO139" s="4">
        <v>1992</v>
      </c>
      <c r="AP139">
        <f aca="true" t="shared" si="170" ref="AP139:AU139">AP13+AP34+AP55+AP97</f>
        <v>0</v>
      </c>
      <c r="AQ139">
        <f t="shared" si="170"/>
        <v>0</v>
      </c>
      <c r="AR139">
        <f t="shared" si="170"/>
        <v>0</v>
      </c>
      <c r="AS139">
        <f t="shared" si="170"/>
        <v>0</v>
      </c>
      <c r="AT139">
        <f t="shared" si="170"/>
        <v>0</v>
      </c>
      <c r="AU139">
        <f t="shared" si="170"/>
        <v>0</v>
      </c>
    </row>
    <row r="140" spans="1:47" ht="12.75">
      <c r="A140" s="4">
        <v>1993</v>
      </c>
      <c r="B140">
        <f aca="true" t="shared" si="171" ref="B140:G145">B14+B35+B56+B98</f>
        <v>431</v>
      </c>
      <c r="C140">
        <f t="shared" si="171"/>
        <v>385</v>
      </c>
      <c r="D140">
        <f t="shared" si="171"/>
        <v>303</v>
      </c>
      <c r="E140">
        <f t="shared" si="171"/>
        <v>186</v>
      </c>
      <c r="F140">
        <f t="shared" si="171"/>
        <v>243</v>
      </c>
      <c r="G140">
        <f t="shared" si="171"/>
        <v>1548</v>
      </c>
      <c r="I140" s="4">
        <v>1993</v>
      </c>
      <c r="J140">
        <f aca="true" t="shared" si="172" ref="J140:O140">J14+J35+J56+J98</f>
        <v>268</v>
      </c>
      <c r="K140">
        <f t="shared" si="172"/>
        <v>277</v>
      </c>
      <c r="L140">
        <f t="shared" si="172"/>
        <v>196</v>
      </c>
      <c r="M140">
        <f t="shared" si="172"/>
        <v>269</v>
      </c>
      <c r="N140">
        <f t="shared" si="172"/>
        <v>107</v>
      </c>
      <c r="O140">
        <f t="shared" si="172"/>
        <v>1117</v>
      </c>
      <c r="Q140" s="4">
        <v>1993</v>
      </c>
      <c r="R140">
        <f aca="true" t="shared" si="173" ref="R140:W140">R14+R35+R56+R98</f>
        <v>86</v>
      </c>
      <c r="S140">
        <f t="shared" si="173"/>
        <v>75</v>
      </c>
      <c r="T140">
        <f t="shared" si="173"/>
        <v>38</v>
      </c>
      <c r="U140">
        <f t="shared" si="173"/>
        <v>8</v>
      </c>
      <c r="V140">
        <f t="shared" si="173"/>
        <v>40</v>
      </c>
      <c r="W140">
        <f t="shared" si="173"/>
        <v>247</v>
      </c>
      <c r="Y140" s="4">
        <v>1993</v>
      </c>
      <c r="Z140">
        <f aca="true" t="shared" si="174" ref="Z140:AE140">Z14+Z35+Z56+Z98</f>
        <v>0</v>
      </c>
      <c r="AA140">
        <f t="shared" si="174"/>
        <v>0</v>
      </c>
      <c r="AB140">
        <f t="shared" si="174"/>
        <v>0</v>
      </c>
      <c r="AC140">
        <f t="shared" si="174"/>
        <v>0</v>
      </c>
      <c r="AD140">
        <f t="shared" si="174"/>
        <v>0</v>
      </c>
      <c r="AE140">
        <f t="shared" si="174"/>
        <v>0</v>
      </c>
      <c r="AG140" s="4">
        <v>1993</v>
      </c>
      <c r="AH140">
        <f aca="true" t="shared" si="175" ref="AH140:AM140">AH14+AH35+AH56+AH98</f>
        <v>47</v>
      </c>
      <c r="AI140">
        <f t="shared" si="175"/>
        <v>15</v>
      </c>
      <c r="AJ140">
        <f t="shared" si="175"/>
        <v>17</v>
      </c>
      <c r="AK140">
        <f t="shared" si="175"/>
        <v>33</v>
      </c>
      <c r="AL140">
        <f t="shared" si="175"/>
        <v>16</v>
      </c>
      <c r="AM140">
        <f t="shared" si="175"/>
        <v>128</v>
      </c>
      <c r="AO140" s="4">
        <v>1993</v>
      </c>
      <c r="AP140">
        <f aca="true" t="shared" si="176" ref="AP140:AU140">AP14+AP35+AP56+AP98</f>
        <v>0</v>
      </c>
      <c r="AQ140">
        <f t="shared" si="176"/>
        <v>0</v>
      </c>
      <c r="AR140">
        <f t="shared" si="176"/>
        <v>0</v>
      </c>
      <c r="AS140">
        <f t="shared" si="176"/>
        <v>0</v>
      </c>
      <c r="AT140">
        <f t="shared" si="176"/>
        <v>0</v>
      </c>
      <c r="AU140">
        <f t="shared" si="176"/>
        <v>0</v>
      </c>
    </row>
    <row r="141" spans="1:47" ht="12.75">
      <c r="A141" s="4">
        <v>1994</v>
      </c>
      <c r="B141">
        <f t="shared" si="171"/>
        <v>460</v>
      </c>
      <c r="C141">
        <f t="shared" si="171"/>
        <v>354</v>
      </c>
      <c r="D141">
        <f t="shared" si="171"/>
        <v>319</v>
      </c>
      <c r="E141">
        <f t="shared" si="171"/>
        <v>189</v>
      </c>
      <c r="F141">
        <f t="shared" si="171"/>
        <v>243</v>
      </c>
      <c r="G141">
        <f t="shared" si="171"/>
        <v>1565</v>
      </c>
      <c r="I141" s="4">
        <v>1994</v>
      </c>
      <c r="J141">
        <f aca="true" t="shared" si="177" ref="J141:O141">J15+J36+J57+J99</f>
        <v>318</v>
      </c>
      <c r="K141">
        <f t="shared" si="177"/>
        <v>273</v>
      </c>
      <c r="L141">
        <f t="shared" si="177"/>
        <v>186</v>
      </c>
      <c r="M141">
        <f t="shared" si="177"/>
        <v>258</v>
      </c>
      <c r="N141">
        <f t="shared" si="177"/>
        <v>103</v>
      </c>
      <c r="O141">
        <f t="shared" si="177"/>
        <v>1138</v>
      </c>
      <c r="Q141" s="4">
        <v>1994</v>
      </c>
      <c r="R141">
        <f aca="true" t="shared" si="178" ref="R141:W141">R15+R36+R57+R99</f>
        <v>88</v>
      </c>
      <c r="S141">
        <f t="shared" si="178"/>
        <v>60</v>
      </c>
      <c r="T141">
        <f t="shared" si="178"/>
        <v>37</v>
      </c>
      <c r="U141">
        <f t="shared" si="178"/>
        <v>9</v>
      </c>
      <c r="V141">
        <f t="shared" si="178"/>
        <v>34</v>
      </c>
      <c r="W141">
        <f t="shared" si="178"/>
        <v>228</v>
      </c>
      <c r="Y141" s="4">
        <v>1994</v>
      </c>
      <c r="Z141">
        <f aca="true" t="shared" si="179" ref="Z141:AE141">Z15+Z36+Z57+Z99</f>
        <v>0</v>
      </c>
      <c r="AA141">
        <f t="shared" si="179"/>
        <v>0</v>
      </c>
      <c r="AB141">
        <f t="shared" si="179"/>
        <v>0</v>
      </c>
      <c r="AC141">
        <f t="shared" si="179"/>
        <v>0</v>
      </c>
      <c r="AD141">
        <f t="shared" si="179"/>
        <v>0</v>
      </c>
      <c r="AE141">
        <f t="shared" si="179"/>
        <v>0</v>
      </c>
      <c r="AG141" s="4">
        <v>1994</v>
      </c>
      <c r="AH141">
        <f aca="true" t="shared" si="180" ref="AH141:AM141">AH15+AH36+AH57+AH99</f>
        <v>62</v>
      </c>
      <c r="AI141">
        <f t="shared" si="180"/>
        <v>7</v>
      </c>
      <c r="AJ141">
        <f t="shared" si="180"/>
        <v>9</v>
      </c>
      <c r="AK141">
        <f t="shared" si="180"/>
        <v>28</v>
      </c>
      <c r="AL141">
        <f t="shared" si="180"/>
        <v>19</v>
      </c>
      <c r="AM141">
        <f t="shared" si="180"/>
        <v>125</v>
      </c>
      <c r="AO141" s="4">
        <v>1994</v>
      </c>
      <c r="AP141">
        <f aca="true" t="shared" si="181" ref="AP141:AU141">AP15+AP36+AP57+AP99</f>
        <v>0</v>
      </c>
      <c r="AQ141">
        <f t="shared" si="181"/>
        <v>0</v>
      </c>
      <c r="AR141">
        <f t="shared" si="181"/>
        <v>0</v>
      </c>
      <c r="AS141">
        <f t="shared" si="181"/>
        <v>0</v>
      </c>
      <c r="AT141">
        <f t="shared" si="181"/>
        <v>0</v>
      </c>
      <c r="AU141">
        <f t="shared" si="181"/>
        <v>0</v>
      </c>
    </row>
    <row r="142" spans="1:47" ht="12.75">
      <c r="A142" s="4">
        <v>1995</v>
      </c>
      <c r="B142">
        <f t="shared" si="171"/>
        <v>459</v>
      </c>
      <c r="C142">
        <f t="shared" si="171"/>
        <v>329</v>
      </c>
      <c r="D142">
        <f t="shared" si="171"/>
        <v>282</v>
      </c>
      <c r="E142">
        <f t="shared" si="171"/>
        <v>162</v>
      </c>
      <c r="F142">
        <f t="shared" si="171"/>
        <v>299</v>
      </c>
      <c r="G142">
        <f t="shared" si="171"/>
        <v>1531</v>
      </c>
      <c r="I142" s="4">
        <v>1995</v>
      </c>
      <c r="J142">
        <f aca="true" t="shared" si="182" ref="J142:O142">J16+J37+J58+J100</f>
        <v>329</v>
      </c>
      <c r="K142">
        <f t="shared" si="182"/>
        <v>259</v>
      </c>
      <c r="L142">
        <f t="shared" si="182"/>
        <v>144</v>
      </c>
      <c r="M142">
        <f t="shared" si="182"/>
        <v>267</v>
      </c>
      <c r="N142">
        <f t="shared" si="182"/>
        <v>115</v>
      </c>
      <c r="O142">
        <f t="shared" si="182"/>
        <v>1114</v>
      </c>
      <c r="Q142" s="4">
        <v>1995</v>
      </c>
      <c r="R142">
        <f aca="true" t="shared" si="183" ref="R142:W142">R16+R37+R58+R100</f>
        <v>93</v>
      </c>
      <c r="S142">
        <f t="shared" si="183"/>
        <v>54</v>
      </c>
      <c r="T142">
        <f t="shared" si="183"/>
        <v>23</v>
      </c>
      <c r="U142">
        <f t="shared" si="183"/>
        <v>11</v>
      </c>
      <c r="V142">
        <f t="shared" si="183"/>
        <v>58</v>
      </c>
      <c r="W142">
        <f t="shared" si="183"/>
        <v>239</v>
      </c>
      <c r="Y142" s="4">
        <v>1995</v>
      </c>
      <c r="Z142">
        <f aca="true" t="shared" si="184" ref="Z142:AE142">Z16+Z37+Z58+Z100</f>
        <v>0</v>
      </c>
      <c r="AA142">
        <f t="shared" si="184"/>
        <v>0</v>
      </c>
      <c r="AB142">
        <f t="shared" si="184"/>
        <v>0</v>
      </c>
      <c r="AC142">
        <f t="shared" si="184"/>
        <v>0</v>
      </c>
      <c r="AD142">
        <f t="shared" si="184"/>
        <v>0</v>
      </c>
      <c r="AE142">
        <f t="shared" si="184"/>
        <v>0</v>
      </c>
      <c r="AG142" s="4">
        <v>1995</v>
      </c>
      <c r="AH142">
        <f aca="true" t="shared" si="185" ref="AH142:AM142">AH16+AH37+AH58+AH100</f>
        <v>68</v>
      </c>
      <c r="AI142">
        <f t="shared" si="185"/>
        <v>27</v>
      </c>
      <c r="AJ142">
        <f t="shared" si="185"/>
        <v>12</v>
      </c>
      <c r="AK142">
        <f t="shared" si="185"/>
        <v>21</v>
      </c>
      <c r="AL142">
        <f t="shared" si="185"/>
        <v>12</v>
      </c>
      <c r="AM142">
        <f t="shared" si="185"/>
        <v>140</v>
      </c>
      <c r="AO142" s="4">
        <v>1995</v>
      </c>
      <c r="AP142">
        <f aca="true" t="shared" si="186" ref="AP142:AU142">AP16+AP37+AP58+AP100</f>
        <v>0</v>
      </c>
      <c r="AQ142">
        <f t="shared" si="186"/>
        <v>0</v>
      </c>
      <c r="AR142">
        <f t="shared" si="186"/>
        <v>0</v>
      </c>
      <c r="AS142">
        <f t="shared" si="186"/>
        <v>0</v>
      </c>
      <c r="AT142">
        <f t="shared" si="186"/>
        <v>0</v>
      </c>
      <c r="AU142">
        <f t="shared" si="186"/>
        <v>0</v>
      </c>
    </row>
    <row r="143" spans="1:47" ht="12.75">
      <c r="A143" s="4">
        <v>1996</v>
      </c>
      <c r="B143">
        <f t="shared" si="171"/>
        <v>481</v>
      </c>
      <c r="C143">
        <f t="shared" si="171"/>
        <v>364</v>
      </c>
      <c r="D143">
        <f t="shared" si="171"/>
        <v>298</v>
      </c>
      <c r="E143">
        <f t="shared" si="171"/>
        <v>189</v>
      </c>
      <c r="F143">
        <f t="shared" si="171"/>
        <v>327</v>
      </c>
      <c r="G143">
        <f t="shared" si="171"/>
        <v>1659</v>
      </c>
      <c r="I143" s="4">
        <v>1996</v>
      </c>
      <c r="J143">
        <f aca="true" t="shared" si="187" ref="J143:O143">J17+J38+J59+J101</f>
        <v>349</v>
      </c>
      <c r="K143">
        <f t="shared" si="187"/>
        <v>282</v>
      </c>
      <c r="L143">
        <f t="shared" si="187"/>
        <v>202</v>
      </c>
      <c r="M143">
        <f t="shared" si="187"/>
        <v>258</v>
      </c>
      <c r="N143">
        <f t="shared" si="187"/>
        <v>176</v>
      </c>
      <c r="O143">
        <f t="shared" si="187"/>
        <v>1267</v>
      </c>
      <c r="Q143" s="4">
        <v>1996</v>
      </c>
      <c r="R143">
        <f aca="true" t="shared" si="188" ref="R143:W143">R17+R38+R59+R101</f>
        <v>108</v>
      </c>
      <c r="S143">
        <f t="shared" si="188"/>
        <v>65</v>
      </c>
      <c r="T143">
        <f t="shared" si="188"/>
        <v>32</v>
      </c>
      <c r="U143">
        <f t="shared" si="188"/>
        <v>7</v>
      </c>
      <c r="V143">
        <f t="shared" si="188"/>
        <v>51</v>
      </c>
      <c r="W143">
        <f t="shared" si="188"/>
        <v>263</v>
      </c>
      <c r="Y143" s="4">
        <v>1996</v>
      </c>
      <c r="Z143">
        <f aca="true" t="shared" si="189" ref="Z143:AE143">Z17+Z38+Z59+Z101</f>
        <v>2</v>
      </c>
      <c r="AA143">
        <f t="shared" si="189"/>
        <v>1</v>
      </c>
      <c r="AB143">
        <f t="shared" si="189"/>
        <v>0</v>
      </c>
      <c r="AC143">
        <f t="shared" si="189"/>
        <v>1</v>
      </c>
      <c r="AD143">
        <f t="shared" si="189"/>
        <v>0</v>
      </c>
      <c r="AE143">
        <f t="shared" si="189"/>
        <v>4</v>
      </c>
      <c r="AG143" s="4">
        <v>1996</v>
      </c>
      <c r="AH143">
        <f aca="true" t="shared" si="190" ref="AH143:AM143">AH17+AH38+AH59+AH101</f>
        <v>64</v>
      </c>
      <c r="AI143">
        <f t="shared" si="190"/>
        <v>23</v>
      </c>
      <c r="AJ143">
        <f t="shared" si="190"/>
        <v>18</v>
      </c>
      <c r="AK143">
        <f t="shared" si="190"/>
        <v>39</v>
      </c>
      <c r="AL143">
        <f t="shared" si="190"/>
        <v>36</v>
      </c>
      <c r="AM143">
        <f t="shared" si="190"/>
        <v>180</v>
      </c>
      <c r="AO143" s="4">
        <v>1996</v>
      </c>
      <c r="AP143">
        <f aca="true" t="shared" si="191" ref="AP143:AU143">AP17+AP38+AP59+AP101</f>
        <v>0</v>
      </c>
      <c r="AQ143">
        <f t="shared" si="191"/>
        <v>0</v>
      </c>
      <c r="AR143">
        <f t="shared" si="191"/>
        <v>0</v>
      </c>
      <c r="AS143">
        <f t="shared" si="191"/>
        <v>0</v>
      </c>
      <c r="AT143">
        <f t="shared" si="191"/>
        <v>0</v>
      </c>
      <c r="AU143">
        <f t="shared" si="191"/>
        <v>0</v>
      </c>
    </row>
    <row r="144" spans="1:47" ht="12.75">
      <c r="A144" s="4">
        <v>1997</v>
      </c>
      <c r="B144">
        <f t="shared" si="171"/>
        <v>467</v>
      </c>
      <c r="C144">
        <f t="shared" si="171"/>
        <v>333</v>
      </c>
      <c r="D144">
        <f t="shared" si="171"/>
        <v>358</v>
      </c>
      <c r="E144">
        <f t="shared" si="171"/>
        <v>239</v>
      </c>
      <c r="F144">
        <f t="shared" si="171"/>
        <v>335</v>
      </c>
      <c r="G144">
        <f t="shared" si="171"/>
        <v>1732</v>
      </c>
      <c r="I144" s="4">
        <v>1997</v>
      </c>
      <c r="J144">
        <f aca="true" t="shared" si="192" ref="J144:O144">J18+J39+J60+J102</f>
        <v>379</v>
      </c>
      <c r="K144">
        <f t="shared" si="192"/>
        <v>277</v>
      </c>
      <c r="L144">
        <f t="shared" si="192"/>
        <v>176</v>
      </c>
      <c r="M144">
        <f t="shared" si="192"/>
        <v>307</v>
      </c>
      <c r="N144">
        <f t="shared" si="192"/>
        <v>217</v>
      </c>
      <c r="O144">
        <f t="shared" si="192"/>
        <v>1356</v>
      </c>
      <c r="Q144" s="4">
        <v>1997</v>
      </c>
      <c r="R144">
        <f aca="true" t="shared" si="193" ref="R144:W144">R18+R39+R60+R102</f>
        <v>106</v>
      </c>
      <c r="S144">
        <f t="shared" si="193"/>
        <v>58</v>
      </c>
      <c r="T144">
        <f t="shared" si="193"/>
        <v>45</v>
      </c>
      <c r="U144">
        <f t="shared" si="193"/>
        <v>13</v>
      </c>
      <c r="V144">
        <f t="shared" si="193"/>
        <v>76</v>
      </c>
      <c r="W144">
        <f t="shared" si="193"/>
        <v>298</v>
      </c>
      <c r="Y144" s="4">
        <v>1997</v>
      </c>
      <c r="Z144">
        <f aca="true" t="shared" si="194" ref="Z144:AE144">Z18+Z39+Z60+Z102</f>
        <v>0</v>
      </c>
      <c r="AA144">
        <f t="shared" si="194"/>
        <v>0</v>
      </c>
      <c r="AB144">
        <f t="shared" si="194"/>
        <v>1</v>
      </c>
      <c r="AC144">
        <f t="shared" si="194"/>
        <v>1</v>
      </c>
      <c r="AD144">
        <f t="shared" si="194"/>
        <v>0</v>
      </c>
      <c r="AE144">
        <f t="shared" si="194"/>
        <v>2</v>
      </c>
      <c r="AG144" s="4">
        <v>1997</v>
      </c>
      <c r="AH144">
        <f aca="true" t="shared" si="195" ref="AH144:AM144">AH18+AH39+AH60+AH102</f>
        <v>79</v>
      </c>
      <c r="AI144">
        <f t="shared" si="195"/>
        <v>24</v>
      </c>
      <c r="AJ144">
        <f t="shared" si="195"/>
        <v>11</v>
      </c>
      <c r="AK144">
        <f t="shared" si="195"/>
        <v>66</v>
      </c>
      <c r="AL144">
        <f t="shared" si="195"/>
        <v>27</v>
      </c>
      <c r="AM144">
        <f t="shared" si="195"/>
        <v>207</v>
      </c>
      <c r="AO144" s="4">
        <v>1997</v>
      </c>
      <c r="AP144">
        <f aca="true" t="shared" si="196" ref="AP144:AU144">AP18+AP39+AP60+AP102</f>
        <v>0</v>
      </c>
      <c r="AQ144">
        <f t="shared" si="196"/>
        <v>0</v>
      </c>
      <c r="AR144">
        <f t="shared" si="196"/>
        <v>0</v>
      </c>
      <c r="AS144">
        <f t="shared" si="196"/>
        <v>0</v>
      </c>
      <c r="AT144">
        <f t="shared" si="196"/>
        <v>0</v>
      </c>
      <c r="AU144">
        <f t="shared" si="196"/>
        <v>0</v>
      </c>
    </row>
    <row r="145" spans="1:47" ht="12.75">
      <c r="A145" s="4">
        <v>1998</v>
      </c>
      <c r="B145">
        <f t="shared" si="171"/>
        <v>554</v>
      </c>
      <c r="C145">
        <f t="shared" si="171"/>
        <v>337</v>
      </c>
      <c r="D145">
        <f t="shared" si="171"/>
        <v>350</v>
      </c>
      <c r="E145">
        <f t="shared" si="171"/>
        <v>343</v>
      </c>
      <c r="F145">
        <f t="shared" si="171"/>
        <v>337</v>
      </c>
      <c r="G145">
        <f t="shared" si="171"/>
        <v>1921</v>
      </c>
      <c r="I145" s="4">
        <v>1998</v>
      </c>
      <c r="J145">
        <f aca="true" t="shared" si="197" ref="J145:O145">J19+J40+J61+J103</f>
        <v>425</v>
      </c>
      <c r="K145">
        <f t="shared" si="197"/>
        <v>315</v>
      </c>
      <c r="L145">
        <f t="shared" si="197"/>
        <v>219</v>
      </c>
      <c r="M145">
        <f t="shared" si="197"/>
        <v>408</v>
      </c>
      <c r="N145">
        <f t="shared" si="197"/>
        <v>254</v>
      </c>
      <c r="O145">
        <f t="shared" si="197"/>
        <v>1621</v>
      </c>
      <c r="Q145" s="4">
        <v>1998</v>
      </c>
      <c r="R145">
        <f aca="true" t="shared" si="198" ref="R145:W145">R19+R40+R61+R103</f>
        <v>93</v>
      </c>
      <c r="S145">
        <f t="shared" si="198"/>
        <v>62</v>
      </c>
      <c r="T145">
        <f t="shared" si="198"/>
        <v>53</v>
      </c>
      <c r="U145">
        <f t="shared" si="198"/>
        <v>16</v>
      </c>
      <c r="V145">
        <f t="shared" si="198"/>
        <v>63</v>
      </c>
      <c r="W145">
        <f t="shared" si="198"/>
        <v>287</v>
      </c>
      <c r="Y145" s="4">
        <v>1998</v>
      </c>
      <c r="Z145">
        <f aca="true" t="shared" si="199" ref="Z145:AE145">Z19+Z40+Z61+Z103</f>
        <v>2</v>
      </c>
      <c r="AA145">
        <f t="shared" si="199"/>
        <v>1</v>
      </c>
      <c r="AB145">
        <f t="shared" si="199"/>
        <v>0</v>
      </c>
      <c r="AC145">
        <f t="shared" si="199"/>
        <v>1</v>
      </c>
      <c r="AD145">
        <f t="shared" si="199"/>
        <v>0</v>
      </c>
      <c r="AE145">
        <f t="shared" si="199"/>
        <v>4</v>
      </c>
      <c r="AG145" s="4">
        <v>1998</v>
      </c>
      <c r="AH145">
        <f aca="true" t="shared" si="200" ref="AH145:AM145">AH19+AH40+AH61+AH103</f>
        <v>70</v>
      </c>
      <c r="AI145">
        <f t="shared" si="200"/>
        <v>21</v>
      </c>
      <c r="AJ145">
        <f t="shared" si="200"/>
        <v>6</v>
      </c>
      <c r="AK145">
        <f t="shared" si="200"/>
        <v>95</v>
      </c>
      <c r="AL145">
        <f t="shared" si="200"/>
        <v>36</v>
      </c>
      <c r="AM145">
        <f t="shared" si="200"/>
        <v>228</v>
      </c>
      <c r="AO145" s="4">
        <v>1998</v>
      </c>
      <c r="AP145">
        <f aca="true" t="shared" si="201" ref="AP145:AU145">AP19+AP40+AP61+AP103</f>
        <v>0</v>
      </c>
      <c r="AQ145">
        <f t="shared" si="201"/>
        <v>0</v>
      </c>
      <c r="AR145">
        <f t="shared" si="201"/>
        <v>0</v>
      </c>
      <c r="AS145">
        <f t="shared" si="201"/>
        <v>0</v>
      </c>
      <c r="AT145">
        <f t="shared" si="201"/>
        <v>0</v>
      </c>
      <c r="AU145">
        <f t="shared" si="201"/>
        <v>0</v>
      </c>
    </row>
    <row r="146" spans="1:47" ht="12.75">
      <c r="A146" s="4">
        <v>1999</v>
      </c>
      <c r="B146">
        <f aca="true" t="shared" si="202" ref="B146:G146">B20+B41+B62+B104</f>
        <v>483</v>
      </c>
      <c r="C146">
        <f t="shared" si="202"/>
        <v>338</v>
      </c>
      <c r="D146">
        <f t="shared" si="202"/>
        <v>360</v>
      </c>
      <c r="E146">
        <f t="shared" si="202"/>
        <v>350</v>
      </c>
      <c r="F146">
        <f t="shared" si="202"/>
        <v>342</v>
      </c>
      <c r="G146">
        <f t="shared" si="202"/>
        <v>1873</v>
      </c>
      <c r="I146" s="4">
        <v>1999</v>
      </c>
      <c r="J146">
        <f aca="true" t="shared" si="203" ref="J146:O146">J20+J41+J62+J104</f>
        <v>415</v>
      </c>
      <c r="K146">
        <f t="shared" si="203"/>
        <v>307</v>
      </c>
      <c r="L146">
        <f t="shared" si="203"/>
        <v>216</v>
      </c>
      <c r="M146">
        <f t="shared" si="203"/>
        <v>403</v>
      </c>
      <c r="N146">
        <f t="shared" si="203"/>
        <v>290</v>
      </c>
      <c r="O146">
        <f t="shared" si="203"/>
        <v>1631</v>
      </c>
      <c r="Q146" s="4">
        <v>1999</v>
      </c>
      <c r="R146">
        <f aca="true" t="shared" si="204" ref="R146:W146">R20+R41+R62+R104</f>
        <v>140</v>
      </c>
      <c r="S146">
        <f t="shared" si="204"/>
        <v>60</v>
      </c>
      <c r="T146">
        <f t="shared" si="204"/>
        <v>55</v>
      </c>
      <c r="U146">
        <f t="shared" si="204"/>
        <v>30</v>
      </c>
      <c r="V146">
        <f t="shared" si="204"/>
        <v>71</v>
      </c>
      <c r="W146">
        <f t="shared" si="204"/>
        <v>356</v>
      </c>
      <c r="Y146" s="4">
        <v>1999</v>
      </c>
      <c r="Z146">
        <f aca="true" t="shared" si="205" ref="Z146:AE146">Z20+Z41+Z62+Z104</f>
        <v>1</v>
      </c>
      <c r="AA146">
        <f t="shared" si="205"/>
        <v>0</v>
      </c>
      <c r="AB146">
        <f t="shared" si="205"/>
        <v>0</v>
      </c>
      <c r="AC146">
        <f t="shared" si="205"/>
        <v>0</v>
      </c>
      <c r="AD146">
        <f t="shared" si="205"/>
        <v>0</v>
      </c>
      <c r="AE146">
        <f t="shared" si="205"/>
        <v>1</v>
      </c>
      <c r="AG146" s="4">
        <v>1999</v>
      </c>
      <c r="AH146">
        <f aca="true" t="shared" si="206" ref="AH146:AM146">AH20+AH41+AH62+AH104</f>
        <v>93</v>
      </c>
      <c r="AI146">
        <f t="shared" si="206"/>
        <v>33</v>
      </c>
      <c r="AJ146">
        <f t="shared" si="206"/>
        <v>8</v>
      </c>
      <c r="AK146">
        <f t="shared" si="206"/>
        <v>88</v>
      </c>
      <c r="AL146">
        <f t="shared" si="206"/>
        <v>33</v>
      </c>
      <c r="AM146">
        <f t="shared" si="206"/>
        <v>255</v>
      </c>
      <c r="AO146" s="4">
        <v>1999</v>
      </c>
      <c r="AP146">
        <f aca="true" t="shared" si="207" ref="AP146:AU146">AP20+AP41+AP62+AP104</f>
        <v>0</v>
      </c>
      <c r="AQ146">
        <f t="shared" si="207"/>
        <v>0</v>
      </c>
      <c r="AR146">
        <f t="shared" si="207"/>
        <v>0</v>
      </c>
      <c r="AS146">
        <f t="shared" si="207"/>
        <v>0</v>
      </c>
      <c r="AT146">
        <f t="shared" si="207"/>
        <v>0</v>
      </c>
      <c r="AU146">
        <f t="shared" si="207"/>
        <v>0</v>
      </c>
    </row>
    <row r="147" spans="1:47" ht="12.75">
      <c r="A147" s="4" t="s">
        <v>13</v>
      </c>
      <c r="B147" s="2">
        <f>SUM(B130:B146)</f>
        <v>6634</v>
      </c>
      <c r="C147" s="2">
        <f>SUM(C130:C146)</f>
        <v>5384</v>
      </c>
      <c r="D147" s="2">
        <f>SUM(D130:D146)</f>
        <v>4600</v>
      </c>
      <c r="E147" s="2">
        <f>SUM(E130:E146)</f>
        <v>2436</v>
      </c>
      <c r="F147" s="2">
        <f>SUM(F130:F146)</f>
        <v>3808</v>
      </c>
      <c r="G147">
        <f>SUM(B147:F147)</f>
        <v>22862</v>
      </c>
      <c r="I147" s="4" t="s">
        <v>13</v>
      </c>
      <c r="J147" s="2">
        <f>SUM(J130:J146)</f>
        <v>3836</v>
      </c>
      <c r="K147" s="2">
        <f>SUM(K130:K146)</f>
        <v>3542</v>
      </c>
      <c r="L147" s="2">
        <f>SUM(L130:L146)</f>
        <v>2268</v>
      </c>
      <c r="M147" s="2">
        <f>SUM(M130:M146)</f>
        <v>2718</v>
      </c>
      <c r="N147" s="2">
        <f>SUM(N130:N146)</f>
        <v>1721</v>
      </c>
      <c r="O147">
        <f>SUM(J147:N147)</f>
        <v>14085</v>
      </c>
      <c r="Q147" s="4" t="s">
        <v>13</v>
      </c>
      <c r="R147" s="2">
        <f>SUM(R130:R146)</f>
        <v>1253</v>
      </c>
      <c r="S147" s="2">
        <f>SUM(S130:S146)</f>
        <v>972</v>
      </c>
      <c r="T147" s="2">
        <f>SUM(T130:T146)</f>
        <v>503</v>
      </c>
      <c r="U147" s="2">
        <f>SUM(U130:U146)</f>
        <v>130</v>
      </c>
      <c r="V147" s="2">
        <f>SUM(V130:V146)</f>
        <v>596</v>
      </c>
      <c r="W147">
        <f>SUM(R147:V147)</f>
        <v>3454</v>
      </c>
      <c r="Y147" s="4" t="s">
        <v>13</v>
      </c>
      <c r="Z147" s="2">
        <f>SUM(Z130:Z146)</f>
        <v>7</v>
      </c>
      <c r="AA147" s="2">
        <f>SUM(AA130:AA146)</f>
        <v>2</v>
      </c>
      <c r="AB147" s="2">
        <f>SUM(AB130:AB146)</f>
        <v>4</v>
      </c>
      <c r="AC147" s="2">
        <f>SUM(AC130:AC146)</f>
        <v>3</v>
      </c>
      <c r="AD147" s="2">
        <f>SUM(AD130:AD146)</f>
        <v>0</v>
      </c>
      <c r="AE147">
        <f>SUM(Z147:AD147)</f>
        <v>16</v>
      </c>
      <c r="AG147" s="4" t="s">
        <v>13</v>
      </c>
      <c r="AH147" s="2">
        <f>SUM(AH130:AH146)</f>
        <v>717</v>
      </c>
      <c r="AI147" s="2">
        <f>SUM(AI130:AI146)</f>
        <v>266</v>
      </c>
      <c r="AJ147" s="2">
        <f>SUM(AJ130:AJ146)</f>
        <v>121</v>
      </c>
      <c r="AK147" s="2">
        <f>SUM(AK130:AK146)</f>
        <v>455</v>
      </c>
      <c r="AL147" s="2">
        <f>SUM(AL130:AL146)</f>
        <v>229</v>
      </c>
      <c r="AM147">
        <f>SUM(AH147:AL147)</f>
        <v>1788</v>
      </c>
      <c r="AO147" s="4" t="s">
        <v>13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2003-06-24T15:59:59Z</dcterms:modified>
  <cp:category/>
  <cp:version/>
  <cp:contentType/>
  <cp:contentStatus/>
</cp:coreProperties>
</file>