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activeTab="0"/>
  </bookViews>
  <sheets>
    <sheet name="BW_POP_RATIO" sheetId="1" r:id="rId1"/>
    <sheet name="POP_%_NOT_BW" sheetId="2" r:id="rId2"/>
    <sheet name="MO_NEW_V" sheetId="3" r:id="rId3"/>
    <sheet name="MO_NEW_V_PC" sheetId="4" r:id="rId4"/>
    <sheet name="MO_NEW_R" sheetId="5" r:id="rId5"/>
    <sheet name="MO_NEW_R_PC" sheetId="6" r:id="rId6"/>
    <sheet name="MO_NEW_L" sheetId="7" r:id="rId7"/>
    <sheet name="MO_NEW_L_PC" sheetId="8" r:id="rId8"/>
    <sheet name="MO_NEW_D" sheetId="9" r:id="rId9"/>
    <sheet name="MO_NEW_D_PC" sheetId="10" r:id="rId10"/>
    <sheet name="MO_NEW_O" sheetId="11" r:id="rId11"/>
    <sheet name="MO_NEW_O_PC" sheetId="12" r:id="rId12"/>
    <sheet name="MO_NEW_T" sheetId="13" r:id="rId13"/>
    <sheet name="MO_NEW_T_PC" sheetId="14" r:id="rId14"/>
    <sheet name="MO_NEW_%" sheetId="15" r:id="rId15"/>
    <sheet name="MO_NEW_BNH_%" sheetId="16" r:id="rId16"/>
    <sheet name="MO_NEW_WNH_%" sheetId="17" r:id="rId17"/>
    <sheet name="MO_ADMIT_%" sheetId="18" r:id="rId18"/>
    <sheet name="MO_ADMIT_N" sheetId="19" r:id="rId19"/>
    <sheet name="MO_RACE_TOT" sheetId="20" r:id="rId20"/>
    <sheet name="MO_RACE_TOT_D" sheetId="21" r:id="rId21"/>
    <sheet name="MO_RACE_TOT_PC" sheetId="22" r:id="rId22"/>
    <sheet name="MO_RACE_TOT_PC_D" sheetId="23" r:id="rId23"/>
    <sheet name="MO_RACE_NEW" sheetId="24" r:id="rId24"/>
    <sheet name="MO_RACE_NEW_D" sheetId="25" r:id="rId25"/>
    <sheet name="MO_RACE_NEW_PC" sheetId="26" r:id="rId26"/>
    <sheet name="MO_RACE_NEW_PC_D" sheetId="27" r:id="rId27"/>
    <sheet name="MO_RACE_PP" sheetId="28" r:id="rId28"/>
    <sheet name="MO_RACE_PP_D" sheetId="29" r:id="rId29"/>
    <sheet name="MO_RACE_PP_PC" sheetId="30" r:id="rId30"/>
    <sheet name="MO_RACE_PP_PC_D" sheetId="31" r:id="rId31"/>
    <sheet name="MO_RACE_OTHER" sheetId="32" r:id="rId32"/>
    <sheet name="MO_RACE_OTHER_D" sheetId="33" r:id="rId33"/>
    <sheet name="MO_RACE_OTHER_PC" sheetId="34" r:id="rId34"/>
    <sheet name="MO_RACE_OTH_PC_D" sheetId="35" r:id="rId35"/>
    <sheet name="MO_RACE_PP+OTH" sheetId="36" r:id="rId36"/>
    <sheet name="MO_RACE_PP+OTH_D" sheetId="37" r:id="rId37"/>
    <sheet name="MO_RACE_PP+OTH_PC" sheetId="38" r:id="rId38"/>
    <sheet name="MO_RACE_PP+OTH_PC_D" sheetId="39" r:id="rId39"/>
    <sheet name="MO_RACE_%_TOT" sheetId="40" r:id="rId40"/>
    <sheet name="MO_RACEBAL_%_TOT" sheetId="41" r:id="rId41"/>
    <sheet name="MO_RACEBAL_TOT" sheetId="42" r:id="rId42"/>
    <sheet name="MO_RACEBAL_TOT_PC" sheetId="43" r:id="rId43"/>
    <sheet name="MO_RACEBAL_%_NEW" sheetId="44" r:id="rId44"/>
    <sheet name="MO_RACEBAL_NEW" sheetId="45" r:id="rId45"/>
    <sheet name="MO_RACEBAL_NEW_PC" sheetId="46" r:id="rId46"/>
    <sheet name="MO_Data1" sheetId="47" r:id="rId47"/>
    <sheet name="MO_Data2" sheetId="48" r:id="rId48"/>
    <sheet name="MO_Data3" sheetId="49" r:id="rId49"/>
    <sheet name="MO_Data4" sheetId="50" r:id="rId50"/>
    <sheet name="Sheet1" sheetId="51" r:id="rId51"/>
  </sheets>
  <definedNames/>
  <calcPr fullCalcOnLoad="1"/>
</workbook>
</file>

<file path=xl/sharedStrings.xml><?xml version="1.0" encoding="utf-8"?>
<sst xmlns="http://schemas.openxmlformats.org/spreadsheetml/2006/main" count="728" uniqueCount="38">
  <si>
    <t>MISSOURI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</si>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</sst>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MO_Data2!$AA$110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MO_Data2!$AA$111:$AA$127</c:f>
              <c:numCache>
                <c:ptCount val="17"/>
                <c:pt idx="0">
                  <c:v>87.57287507782578</c:v>
                </c:pt>
                <c:pt idx="1">
                  <c:v>87.48752334034799</c:v>
                </c:pt>
                <c:pt idx="2">
                  <c:v>87.3843861044137</c:v>
                </c:pt>
                <c:pt idx="3">
                  <c:v>87.28776476274925</c:v>
                </c:pt>
                <c:pt idx="4">
                  <c:v>87.22345370095891</c:v>
                </c:pt>
                <c:pt idx="5">
                  <c:v>87.12347005962926</c:v>
                </c:pt>
                <c:pt idx="6">
                  <c:v>87.03574694553575</c:v>
                </c:pt>
                <c:pt idx="7">
                  <c:v>86.93711144533071</c:v>
                </c:pt>
                <c:pt idx="8">
                  <c:v>86.82940495601783</c:v>
                </c:pt>
                <c:pt idx="9">
                  <c:v>86.67443507366444</c:v>
                </c:pt>
                <c:pt idx="10">
                  <c:v>86.53343406347412</c:v>
                </c:pt>
                <c:pt idx="11">
                  <c:v>86.39609967874762</c:v>
                </c:pt>
                <c:pt idx="12">
                  <c:v>86.29687432506795</c:v>
                </c:pt>
                <c:pt idx="13">
                  <c:v>86.14917077256456</c:v>
                </c:pt>
                <c:pt idx="14">
                  <c:v>85.98375880067607</c:v>
                </c:pt>
                <c:pt idx="15">
                  <c:v>85.84564185199176</c:v>
                </c:pt>
                <c:pt idx="16">
                  <c:v>85.73422125698887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MO_Data2!$AB$111:$AB$127</c:f>
              <c:numCache>
                <c:ptCount val="17"/>
                <c:pt idx="0">
                  <c:v>10.469454869537884</c:v>
                </c:pt>
                <c:pt idx="1">
                  <c:v>10.503649033523674</c:v>
                </c:pt>
                <c:pt idx="2">
                  <c:v>10.551022905990564</c:v>
                </c:pt>
                <c:pt idx="3">
                  <c:v>10.591226661241047</c:v>
                </c:pt>
                <c:pt idx="4">
                  <c:v>10.600246840678599</c:v>
                </c:pt>
                <c:pt idx="5">
                  <c:v>10.634991914177325</c:v>
                </c:pt>
                <c:pt idx="6">
                  <c:v>10.655027061395419</c:v>
                </c:pt>
                <c:pt idx="7">
                  <c:v>10.687523530295316</c:v>
                </c:pt>
                <c:pt idx="8">
                  <c:v>10.753019231179366</c:v>
                </c:pt>
                <c:pt idx="9">
                  <c:v>10.825336764679266</c:v>
                </c:pt>
                <c:pt idx="10">
                  <c:v>10.899913837163504</c:v>
                </c:pt>
                <c:pt idx="11">
                  <c:v>10.965355261658038</c:v>
                </c:pt>
                <c:pt idx="12">
                  <c:v>10.998983963144719</c:v>
                </c:pt>
                <c:pt idx="13">
                  <c:v>11.045349679426993</c:v>
                </c:pt>
                <c:pt idx="14">
                  <c:v>11.11080903987026</c:v>
                </c:pt>
                <c:pt idx="15">
                  <c:v>11.14832345819689</c:v>
                </c:pt>
                <c:pt idx="16">
                  <c:v>11.173376627414033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MO_Data2!$AF$111:$AF$127</c:f>
              <c:numCache>
                <c:ptCount val="17"/>
                <c:pt idx="0">
                  <c:v>1.957670052636331</c:v>
                </c:pt>
                <c:pt idx="1">
                  <c:v>2.008827626128335</c:v>
                </c:pt>
                <c:pt idx="2">
                  <c:v>2.064590989595743</c:v>
                </c:pt>
                <c:pt idx="3">
                  <c:v>2.1210085760097055</c:v>
                </c:pt>
                <c:pt idx="4">
                  <c:v>2.1762994583624877</c:v>
                </c:pt>
                <c:pt idx="5">
                  <c:v>2.2415380261934192</c:v>
                </c:pt>
                <c:pt idx="6">
                  <c:v>2.309225993068832</c:v>
                </c:pt>
                <c:pt idx="7">
                  <c:v>2.37536502437397</c:v>
                </c:pt>
                <c:pt idx="8">
                  <c:v>2.4175758128028093</c:v>
                </c:pt>
                <c:pt idx="9">
                  <c:v>2.5002281616562936</c:v>
                </c:pt>
                <c:pt idx="10">
                  <c:v>2.5666520993623774</c:v>
                </c:pt>
                <c:pt idx="11">
                  <c:v>2.6385450595943443</c:v>
                </c:pt>
                <c:pt idx="12">
                  <c:v>2.7041417117873348</c:v>
                </c:pt>
                <c:pt idx="13">
                  <c:v>2.8054795480084476</c:v>
                </c:pt>
                <c:pt idx="14">
                  <c:v>2.905432159453669</c:v>
                </c:pt>
                <c:pt idx="15">
                  <c:v>3.0060346898113526</c:v>
                </c:pt>
                <c:pt idx="16">
                  <c:v>3.0924021155970927</c:v>
                </c:pt>
              </c:numCache>
            </c:numRef>
          </c:yVal>
          <c:smooth val="0"/>
        </c:ser>
        <c:axId val="22092101"/>
        <c:axId val="64611182"/>
      </c:scatterChart>
      <c:scatterChart>
        <c:scatterStyle val="lineMarker"/>
        <c:varyColors val="0"/>
        <c:ser>
          <c:idx val="0"/>
          <c:order val="0"/>
          <c:tx>
            <c:strRef>
              <c:f>MO_Data2!$AG$110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MO_Data2!$AG$111:$AG$127</c:f>
              <c:numCache>
                <c:ptCount val="17"/>
                <c:pt idx="0">
                  <c:v>0.11955134349801473</c:v>
                </c:pt>
                <c:pt idx="1">
                  <c:v>0.12005882247531337</c:v>
                </c:pt>
                <c:pt idx="2">
                  <c:v>0.12074265639840254</c:v>
                </c:pt>
                <c:pt idx="3">
                  <c:v>0.1213368985908657</c:v>
                </c:pt>
                <c:pt idx="4">
                  <c:v>0.12152977657845326</c:v>
                </c:pt>
                <c:pt idx="5">
                  <c:v>0.12206804787387943</c:v>
                </c:pt>
                <c:pt idx="6">
                  <c:v>0.1224212744226002</c:v>
                </c:pt>
                <c:pt idx="7">
                  <c:v>0.1229339617180176</c:v>
                </c:pt>
                <c:pt idx="8">
                  <c:v>0.12384075690287354</c:v>
                </c:pt>
                <c:pt idx="9">
                  <c:v>0.12489653674095288</c:v>
                </c:pt>
                <c:pt idx="10">
                  <c:v>0.12596187768496725</c:v>
                </c:pt>
                <c:pt idx="11">
                  <c:v>0.12691956352695608</c:v>
                </c:pt>
                <c:pt idx="12">
                  <c:v>0.12745518362244643</c:v>
                </c:pt>
                <c:pt idx="13">
                  <c:v>0.12821190941682914</c:v>
                </c:pt>
                <c:pt idx="14">
                  <c:v>0.12921985727126525</c:v>
                </c:pt>
                <c:pt idx="15">
                  <c:v>0.12986475746104786</c:v>
                </c:pt>
                <c:pt idx="16">
                  <c:v>0.13032574931685406</c:v>
                </c:pt>
              </c:numCache>
            </c:numRef>
          </c:yVal>
          <c:smooth val="0"/>
        </c:ser>
        <c:axId val="44629727"/>
        <c:axId val="66123224"/>
      </c:scatterChart>
      <c:val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611182"/>
        <c:crosses val="autoZero"/>
        <c:crossBetween val="midCat"/>
        <c:dispUnits/>
        <c:majorUnit val="1"/>
      </c:valAx>
      <c:valAx>
        <c:axId val="646111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2092101"/>
        <c:crosses val="autoZero"/>
        <c:crossBetween val="midCat"/>
        <c:dispUnits/>
        <c:majorUnit val="10"/>
      </c:valAx>
      <c:valAx>
        <c:axId val="44629727"/>
        <c:scaling>
          <c:orientation val="minMax"/>
        </c:scaling>
        <c:axPos val="b"/>
        <c:delete val="1"/>
        <c:majorTickMark val="in"/>
        <c:minorTickMark val="none"/>
        <c:tickLblPos val="nextTo"/>
        <c:crossAx val="66123224"/>
        <c:crosses val="max"/>
        <c:crossBetween val="midCat"/>
        <c:dispUnits/>
      </c:valAx>
      <c:valAx>
        <c:axId val="66123224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629727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MISSOURI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MO_Data3!$L$65:$L$81</c:f>
              <c:numCache>
                <c:ptCount val="17"/>
                <c:pt idx="0">
                  <c:v>1.7554517169934656</c:v>
                </c:pt>
                <c:pt idx="1">
                  <c:v>5.95025039296924</c:v>
                </c:pt>
                <c:pt idx="2">
                  <c:v>3.9593083797731983</c:v>
                </c:pt>
                <c:pt idx="3">
                  <c:v>4.94921241381072</c:v>
                </c:pt>
                <c:pt idx="4">
                  <c:v>5.055965915081084</c:v>
                </c:pt>
                <c:pt idx="5">
                  <c:v>6.708251804734309</c:v>
                </c:pt>
                <c:pt idx="6">
                  <c:v>7.395407406906363</c:v>
                </c:pt>
                <c:pt idx="7">
                  <c:v>11.219018120509308</c:v>
                </c:pt>
                <c:pt idx="8">
                  <c:v>11.611131591857113</c:v>
                </c:pt>
                <c:pt idx="9">
                  <c:v>11.462596171404021</c:v>
                </c:pt>
                <c:pt idx="10">
                  <c:v>10.92133965785539</c:v>
                </c:pt>
                <c:pt idx="11">
                  <c:v>9.621377956656021</c:v>
                </c:pt>
                <c:pt idx="12">
                  <c:v>7.290577613965874</c:v>
                </c:pt>
                <c:pt idx="13">
                  <c:v>8.649787615277342</c:v>
                </c:pt>
                <c:pt idx="14">
                  <c:v>11.980455296017263</c:v>
                </c:pt>
                <c:pt idx="15">
                  <c:v>0.9211831419200457</c:v>
                </c:pt>
                <c:pt idx="16">
                  <c:v>1.0664989845863169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MO_Data3!$M$65:$M$81</c:f>
              <c:numCache>
                <c:ptCount val="17"/>
                <c:pt idx="0">
                  <c:v>5.602976919599214</c:v>
                </c:pt>
                <c:pt idx="1">
                  <c:v>16.456590003195643</c:v>
                </c:pt>
                <c:pt idx="2">
                  <c:v>18.385872068448517</c:v>
                </c:pt>
                <c:pt idx="3">
                  <c:v>21.240361950805067</c:v>
                </c:pt>
                <c:pt idx="4">
                  <c:v>24.2526906494684</c:v>
                </c:pt>
                <c:pt idx="5">
                  <c:v>30.345531990481867</c:v>
                </c:pt>
                <c:pt idx="6">
                  <c:v>38.12428516965307</c:v>
                </c:pt>
                <c:pt idx="7">
                  <c:v>86.51497950288567</c:v>
                </c:pt>
                <c:pt idx="8">
                  <c:v>88.5297214649415</c:v>
                </c:pt>
                <c:pt idx="9">
                  <c:v>89.99811466400111</c:v>
                </c:pt>
                <c:pt idx="10">
                  <c:v>99.66527181995092</c:v>
                </c:pt>
                <c:pt idx="11">
                  <c:v>80.6419583390174</c:v>
                </c:pt>
                <c:pt idx="12">
                  <c:v>48.834378036140855</c:v>
                </c:pt>
                <c:pt idx="13">
                  <c:v>46.38203278113415</c:v>
                </c:pt>
                <c:pt idx="14">
                  <c:v>45.60783256266084</c:v>
                </c:pt>
                <c:pt idx="15">
                  <c:v>0.9897772506297458</c:v>
                </c:pt>
                <c:pt idx="16">
                  <c:v>2.2913331958533414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MO_Data3!$N$65:$N$81</c:f>
              <c:numCache>
                <c:ptCount val="17"/>
                <c:pt idx="0">
                  <c:v>2.166309878868204</c:v>
                </c:pt>
                <c:pt idx="1">
                  <c:v>7.076422283961443</c:v>
                </c:pt>
                <c:pt idx="2">
                  <c:v>5.513547091512017</c:v>
                </c:pt>
                <c:pt idx="3">
                  <c:v>6.712034596673841</c:v>
                </c:pt>
                <c:pt idx="4">
                  <c:v>7.136136871509509</c:v>
                </c:pt>
                <c:pt idx="5">
                  <c:v>9.279714965804954</c:v>
                </c:pt>
                <c:pt idx="6">
                  <c:v>10.746972869015895</c:v>
                </c:pt>
                <c:pt idx="7">
                  <c:v>19.4620948727171</c:v>
                </c:pt>
                <c:pt idx="8">
                  <c:v>20.087115694832406</c:v>
                </c:pt>
                <c:pt idx="9">
                  <c:v>20.182344122000888</c:v>
                </c:pt>
                <c:pt idx="10">
                  <c:v>20.8491645245979</c:v>
                </c:pt>
                <c:pt idx="11">
                  <c:v>17.62008643177497</c:v>
                </c:pt>
                <c:pt idx="12">
                  <c:v>11.986970684039088</c:v>
                </c:pt>
                <c:pt idx="13">
                  <c:v>12.937743768655507</c:v>
                </c:pt>
                <c:pt idx="14">
                  <c:v>15.828532234110659</c:v>
                </c:pt>
                <c:pt idx="15">
                  <c:v>0.929067233562004</c:v>
                </c:pt>
                <c:pt idx="16">
                  <c:v>1.2077214918757142</c:v>
                </c:pt>
              </c:numCache>
            </c:numRef>
          </c:yVal>
          <c:smooth val="1"/>
        </c:ser>
        <c:axId val="29051665"/>
        <c:axId val="60138394"/>
      </c:scatterChart>
      <c:valAx>
        <c:axId val="29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138394"/>
        <c:crossesAt val="0"/>
        <c:crossBetween val="midCat"/>
        <c:dispUnits/>
        <c:majorUnit val="1"/>
      </c:valAx>
      <c:valAx>
        <c:axId val="6013839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05166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MISSIOURI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MO_Data1!$N$5:$N$21</c:f>
              <c:numCache>
                <c:ptCount val="17"/>
                <c:pt idx="0">
                  <c:v>90</c:v>
                </c:pt>
                <c:pt idx="1">
                  <c:v>234</c:v>
                </c:pt>
                <c:pt idx="2">
                  <c:v>253</c:v>
                </c:pt>
                <c:pt idx="3">
                  <c:v>270</c:v>
                </c:pt>
                <c:pt idx="4">
                  <c:v>249</c:v>
                </c:pt>
                <c:pt idx="5">
                  <c:v>312</c:v>
                </c:pt>
                <c:pt idx="6">
                  <c:v>251</c:v>
                </c:pt>
                <c:pt idx="7">
                  <c:v>472</c:v>
                </c:pt>
                <c:pt idx="8">
                  <c:v>525</c:v>
                </c:pt>
                <c:pt idx="9">
                  <c:v>461</c:v>
                </c:pt>
                <c:pt idx="10">
                  <c:v>430</c:v>
                </c:pt>
                <c:pt idx="11">
                  <c:v>632</c:v>
                </c:pt>
                <c:pt idx="12">
                  <c:v>466</c:v>
                </c:pt>
                <c:pt idx="13">
                  <c:v>617</c:v>
                </c:pt>
                <c:pt idx="14">
                  <c:v>669</c:v>
                </c:pt>
                <c:pt idx="15">
                  <c:v>57</c:v>
                </c:pt>
                <c:pt idx="16">
                  <c:v>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MO_Data1!$O$5:$O$21</c:f>
              <c:numCache>
                <c:ptCount val="17"/>
                <c:pt idx="0">
                  <c:v>42</c:v>
                </c:pt>
                <c:pt idx="1">
                  <c:v>102</c:v>
                </c:pt>
                <c:pt idx="2">
                  <c:v>114</c:v>
                </c:pt>
                <c:pt idx="3">
                  <c:v>125</c:v>
                </c:pt>
                <c:pt idx="4">
                  <c:v>146</c:v>
                </c:pt>
                <c:pt idx="5">
                  <c:v>153</c:v>
                </c:pt>
                <c:pt idx="6">
                  <c:v>130</c:v>
                </c:pt>
                <c:pt idx="7">
                  <c:v>163</c:v>
                </c:pt>
                <c:pt idx="8">
                  <c:v>155</c:v>
                </c:pt>
                <c:pt idx="9">
                  <c:v>127</c:v>
                </c:pt>
                <c:pt idx="10">
                  <c:v>120</c:v>
                </c:pt>
                <c:pt idx="11">
                  <c:v>153</c:v>
                </c:pt>
                <c:pt idx="12">
                  <c:v>120</c:v>
                </c:pt>
                <c:pt idx="13">
                  <c:v>145</c:v>
                </c:pt>
                <c:pt idx="14">
                  <c:v>118</c:v>
                </c:pt>
                <c:pt idx="15">
                  <c:v>10</c:v>
                </c:pt>
                <c:pt idx="16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MO_Data1!$P$5:$P$21</c:f>
              <c:numCache>
                <c:ptCount val="17"/>
                <c:pt idx="0">
                  <c:v>132</c:v>
                </c:pt>
                <c:pt idx="1">
                  <c:v>336</c:v>
                </c:pt>
                <c:pt idx="2">
                  <c:v>367</c:v>
                </c:pt>
                <c:pt idx="3">
                  <c:v>395</c:v>
                </c:pt>
                <c:pt idx="4">
                  <c:v>395</c:v>
                </c:pt>
                <c:pt idx="5">
                  <c:v>465</c:v>
                </c:pt>
                <c:pt idx="6">
                  <c:v>381</c:v>
                </c:pt>
                <c:pt idx="7">
                  <c:v>635</c:v>
                </c:pt>
                <c:pt idx="8">
                  <c:v>680</c:v>
                </c:pt>
                <c:pt idx="9">
                  <c:v>588</c:v>
                </c:pt>
                <c:pt idx="10">
                  <c:v>550</c:v>
                </c:pt>
                <c:pt idx="11">
                  <c:v>785</c:v>
                </c:pt>
                <c:pt idx="12">
                  <c:v>586</c:v>
                </c:pt>
                <c:pt idx="13">
                  <c:v>762</c:v>
                </c:pt>
                <c:pt idx="14">
                  <c:v>787</c:v>
                </c:pt>
                <c:pt idx="15">
                  <c:v>67</c:v>
                </c:pt>
                <c:pt idx="16">
                  <c:v>51</c:v>
                </c:pt>
              </c:numCache>
            </c:numRef>
          </c:yVal>
          <c:smooth val="1"/>
        </c:ser>
        <c:axId val="4374635"/>
        <c:axId val="39371716"/>
      </c:scatterChart>
      <c:scatterChart>
        <c:scatterStyle val="lineMarker"/>
        <c:varyColors val="0"/>
        <c:ser>
          <c:idx val="5"/>
          <c:order val="3"/>
          <c:tx>
            <c:strRef>
              <c:f>MO_Data1!$A$23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MO_Data1!$O$28:$O$44</c:f>
              <c:numCache>
                <c:ptCount val="17"/>
                <c:pt idx="0">
                  <c:v>31.818181818181817</c:v>
                </c:pt>
                <c:pt idx="1">
                  <c:v>30.357142857142854</c:v>
                </c:pt>
                <c:pt idx="2">
                  <c:v>31.062670299727518</c:v>
                </c:pt>
                <c:pt idx="3">
                  <c:v>31.645569620253166</c:v>
                </c:pt>
                <c:pt idx="4">
                  <c:v>36.9620253164557</c:v>
                </c:pt>
                <c:pt idx="5">
                  <c:v>32.903225806451616</c:v>
                </c:pt>
                <c:pt idx="6">
                  <c:v>34.120734908136484</c:v>
                </c:pt>
                <c:pt idx="7">
                  <c:v>25.669291338582678</c:v>
                </c:pt>
                <c:pt idx="8">
                  <c:v>22.794117647058822</c:v>
                </c:pt>
                <c:pt idx="9">
                  <c:v>21.598639455782312</c:v>
                </c:pt>
                <c:pt idx="10">
                  <c:v>21.818181818181817</c:v>
                </c:pt>
                <c:pt idx="11">
                  <c:v>19.49044585987261</c:v>
                </c:pt>
                <c:pt idx="12">
                  <c:v>20.477815699658702</c:v>
                </c:pt>
                <c:pt idx="13">
                  <c:v>19.028871391076116</c:v>
                </c:pt>
                <c:pt idx="14">
                  <c:v>14.993646759847524</c:v>
                </c:pt>
                <c:pt idx="15">
                  <c:v>14.925373134328357</c:v>
                </c:pt>
                <c:pt idx="16">
                  <c:v>3.9215686274509802</c:v>
                </c:pt>
              </c:numCache>
            </c:numRef>
          </c:yVal>
          <c:smooth val="0"/>
        </c:ser>
        <c:axId val="18801125"/>
        <c:axId val="34992398"/>
      </c:scatterChart>
      <c:val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371716"/>
        <c:crossesAt val="0"/>
        <c:crossBetween val="midCat"/>
        <c:dispUnits/>
        <c:majorUnit val="1"/>
      </c:valAx>
      <c:valAx>
        <c:axId val="39371716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74635"/>
        <c:crosses val="autoZero"/>
        <c:crossBetween val="midCat"/>
        <c:dispUnits/>
        <c:majorUnit val="100"/>
      </c:valAx>
      <c:valAx>
        <c:axId val="18801125"/>
        <c:scaling>
          <c:orientation val="minMax"/>
        </c:scaling>
        <c:axPos val="b"/>
        <c:delete val="1"/>
        <c:majorTickMark val="in"/>
        <c:minorTickMark val="none"/>
        <c:tickLblPos val="nextTo"/>
        <c:crossAx val="34992398"/>
        <c:crosses val="max"/>
        <c:crossBetween val="midCat"/>
        <c:dispUnits/>
      </c:valAx>
      <c:valAx>
        <c:axId val="3499239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MO_Data3!$L$85:$L$101</c:f>
              <c:numCache>
                <c:ptCount val="17"/>
                <c:pt idx="0">
                  <c:v>2.0788244017027884</c:v>
                </c:pt>
                <c:pt idx="1">
                  <c:v>5.37590189943939</c:v>
                </c:pt>
                <c:pt idx="2">
                  <c:v>5.790202428223232</c:v>
                </c:pt>
                <c:pt idx="3">
                  <c:v>6.158006229165412</c:v>
                </c:pt>
                <c:pt idx="4">
                  <c:v>5.645450730292332</c:v>
                </c:pt>
                <c:pt idx="5">
                  <c:v>7.047052400933012</c:v>
                </c:pt>
                <c:pt idx="6">
                  <c:v>5.659290424187492</c:v>
                </c:pt>
                <c:pt idx="7">
                  <c:v>10.590753105760786</c:v>
                </c:pt>
                <c:pt idx="8">
                  <c:v>11.722777087932663</c:v>
                </c:pt>
                <c:pt idx="9">
                  <c:v>10.24080781980088</c:v>
                </c:pt>
                <c:pt idx="10">
                  <c:v>9.487224349248114</c:v>
                </c:pt>
                <c:pt idx="11">
                  <c:v>13.851277605026436</c:v>
                </c:pt>
                <c:pt idx="12">
                  <c:v>10.14151990480029</c:v>
                </c:pt>
                <c:pt idx="13">
                  <c:v>13.342297396565298</c:v>
                </c:pt>
                <c:pt idx="14">
                  <c:v>14.389451693062027</c:v>
                </c:pt>
                <c:pt idx="15">
                  <c:v>1.2211032346381998</c:v>
                </c:pt>
                <c:pt idx="16">
                  <c:v>1.0451690048945905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MO_Data3!$M$85:$M$101</c:f>
              <c:numCache>
                <c:ptCount val="17"/>
                <c:pt idx="0">
                  <c:v>8.114656228385067</c:v>
                </c:pt>
                <c:pt idx="1">
                  <c:v>19.518281166580874</c:v>
                </c:pt>
                <c:pt idx="2">
                  <c:v>21.608138307248772</c:v>
                </c:pt>
                <c:pt idx="3">
                  <c:v>23.495975609297638</c:v>
                </c:pt>
                <c:pt idx="4">
                  <c:v>27.237637190941435</c:v>
                </c:pt>
                <c:pt idx="5">
                  <c:v>28.310160942339788</c:v>
                </c:pt>
                <c:pt idx="6">
                  <c:v>23.942787787704823</c:v>
                </c:pt>
                <c:pt idx="7">
                  <c:v>29.750931769979665</c:v>
                </c:pt>
                <c:pt idx="8">
                  <c:v>27.947264413576242</c:v>
                </c:pt>
                <c:pt idx="9">
                  <c:v>22.588459609344152</c:v>
                </c:pt>
                <c:pt idx="10">
                  <c:v>21.01903799366276</c:v>
                </c:pt>
                <c:pt idx="11">
                  <c:v>26.42017050507423</c:v>
                </c:pt>
                <c:pt idx="12">
                  <c:v>20.489948826352805</c:v>
                </c:pt>
                <c:pt idx="13">
                  <c:v>24.45598092096164</c:v>
                </c:pt>
                <c:pt idx="14">
                  <c:v>19.641329351802842</c:v>
                </c:pt>
                <c:pt idx="15">
                  <c:v>1.6496287510495764</c:v>
                </c:pt>
                <c:pt idx="16">
                  <c:v>0.3273333136933345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MO_Data3!$N$85:$N$101</c:f>
              <c:numCache>
                <c:ptCount val="17"/>
                <c:pt idx="0">
                  <c:v>2.723360990577171</c:v>
                </c:pt>
                <c:pt idx="1">
                  <c:v>6.891819963510274</c:v>
                </c:pt>
                <c:pt idx="2">
                  <c:v>7.494339935499666</c:v>
                </c:pt>
                <c:pt idx="3">
                  <c:v>8.03410201723081</c:v>
                </c:pt>
                <c:pt idx="4">
                  <c:v>7.985195649422821</c:v>
                </c:pt>
                <c:pt idx="5">
                  <c:v>9.36023309999849</c:v>
                </c:pt>
                <c:pt idx="6">
                  <c:v>7.653451706719731</c:v>
                </c:pt>
                <c:pt idx="7">
                  <c:v>12.688326739399752</c:v>
                </c:pt>
                <c:pt idx="8">
                  <c:v>13.5106218323304</c:v>
                </c:pt>
                <c:pt idx="9">
                  <c:v>11.611759631836126</c:v>
                </c:pt>
                <c:pt idx="10">
                  <c:v>10.777293692226358</c:v>
                </c:pt>
                <c:pt idx="11">
                  <c:v>15.266851930401048</c:v>
                </c:pt>
                <c:pt idx="12">
                  <c:v>11.311376523102906</c:v>
                </c:pt>
                <c:pt idx="13">
                  <c:v>14.605275187726662</c:v>
                </c:pt>
                <c:pt idx="14">
                  <c:v>14.990439071293729</c:v>
                </c:pt>
                <c:pt idx="15">
                  <c:v>1.270357237727638</c:v>
                </c:pt>
                <c:pt idx="16">
                  <c:v>0.9624030638384597</c:v>
                </c:pt>
              </c:numCache>
            </c:numRef>
          </c:yVal>
          <c:smooth val="1"/>
        </c:ser>
        <c:axId val="46496127"/>
        <c:axId val="15811960"/>
      </c:scatterChart>
      <c:val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811960"/>
        <c:crossesAt val="0"/>
        <c:crossBetween val="midCat"/>
        <c:dispUnits/>
        <c:majorUnit val="1"/>
      </c:valAx>
      <c:valAx>
        <c:axId val="1581196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49612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MO_Data1!$Q$5:$Q$21</c:f>
              <c:numCache>
                <c:ptCount val="17"/>
                <c:pt idx="0">
                  <c:v>841</c:v>
                </c:pt>
                <c:pt idx="1">
                  <c:v>2010</c:v>
                </c:pt>
                <c:pt idx="2">
                  <c:v>1791</c:v>
                </c:pt>
                <c:pt idx="3">
                  <c:v>1849</c:v>
                </c:pt>
                <c:pt idx="4">
                  <c:v>1564</c:v>
                </c:pt>
                <c:pt idx="5">
                  <c:v>1925</c:v>
                </c:pt>
                <c:pt idx="6">
                  <c:v>1587</c:v>
                </c:pt>
                <c:pt idx="7">
                  <c:v>2444</c:v>
                </c:pt>
                <c:pt idx="8">
                  <c:v>2640</c:v>
                </c:pt>
                <c:pt idx="9">
                  <c:v>2410</c:v>
                </c:pt>
                <c:pt idx="10">
                  <c:v>2346</c:v>
                </c:pt>
                <c:pt idx="11">
                  <c:v>2457</c:v>
                </c:pt>
                <c:pt idx="12">
                  <c:v>1868</c:v>
                </c:pt>
                <c:pt idx="13">
                  <c:v>2116</c:v>
                </c:pt>
                <c:pt idx="14">
                  <c:v>2315</c:v>
                </c:pt>
                <c:pt idx="15">
                  <c:v>142</c:v>
                </c:pt>
                <c:pt idx="16">
                  <c:v>145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MO_Data1!$R$5:$R$21</c:f>
              <c:numCache>
                <c:ptCount val="17"/>
                <c:pt idx="0">
                  <c:v>534</c:v>
                </c:pt>
                <c:pt idx="1">
                  <c:v>1145</c:v>
                </c:pt>
                <c:pt idx="2">
                  <c:v>1118</c:v>
                </c:pt>
                <c:pt idx="3">
                  <c:v>1114</c:v>
                </c:pt>
                <c:pt idx="4">
                  <c:v>1155</c:v>
                </c:pt>
                <c:pt idx="5">
                  <c:v>1267</c:v>
                </c:pt>
                <c:pt idx="6">
                  <c:v>1112</c:v>
                </c:pt>
                <c:pt idx="7">
                  <c:v>1566</c:v>
                </c:pt>
                <c:pt idx="8">
                  <c:v>1684</c:v>
                </c:pt>
                <c:pt idx="9">
                  <c:v>1641</c:v>
                </c:pt>
                <c:pt idx="10">
                  <c:v>1713</c:v>
                </c:pt>
                <c:pt idx="11">
                  <c:v>1624</c:v>
                </c:pt>
                <c:pt idx="12">
                  <c:v>1266</c:v>
                </c:pt>
                <c:pt idx="13">
                  <c:v>1271</c:v>
                </c:pt>
                <c:pt idx="14">
                  <c:v>1097</c:v>
                </c:pt>
                <c:pt idx="15">
                  <c:v>32</c:v>
                </c:pt>
                <c:pt idx="16">
                  <c:v>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MO_Data1!$S$5:$S$21</c:f>
              <c:numCache>
                <c:ptCount val="17"/>
                <c:pt idx="0">
                  <c:v>1375</c:v>
                </c:pt>
                <c:pt idx="1">
                  <c:v>3155</c:v>
                </c:pt>
                <c:pt idx="2">
                  <c:v>2909</c:v>
                </c:pt>
                <c:pt idx="3">
                  <c:v>2963</c:v>
                </c:pt>
                <c:pt idx="4">
                  <c:v>2719</c:v>
                </c:pt>
                <c:pt idx="5">
                  <c:v>3192</c:v>
                </c:pt>
                <c:pt idx="6">
                  <c:v>2699</c:v>
                </c:pt>
                <c:pt idx="7">
                  <c:v>4010</c:v>
                </c:pt>
                <c:pt idx="8">
                  <c:v>4324</c:v>
                </c:pt>
                <c:pt idx="9">
                  <c:v>4051</c:v>
                </c:pt>
                <c:pt idx="10">
                  <c:v>4059</c:v>
                </c:pt>
                <c:pt idx="11">
                  <c:v>4081</c:v>
                </c:pt>
                <c:pt idx="12">
                  <c:v>3134</c:v>
                </c:pt>
                <c:pt idx="13">
                  <c:v>3387</c:v>
                </c:pt>
                <c:pt idx="14">
                  <c:v>3412</c:v>
                </c:pt>
                <c:pt idx="15">
                  <c:v>174</c:v>
                </c:pt>
                <c:pt idx="16">
                  <c:v>174</c:v>
                </c:pt>
              </c:numCache>
            </c:numRef>
          </c:yVal>
          <c:smooth val="1"/>
        </c:ser>
        <c:axId val="8089913"/>
        <c:axId val="5700354"/>
      </c:scatterChart>
      <c:scatterChart>
        <c:scatterStyle val="lineMarker"/>
        <c:varyColors val="0"/>
        <c:ser>
          <c:idx val="5"/>
          <c:order val="3"/>
          <c:tx>
            <c:strRef>
              <c:f>MO_Data1!$A$23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MO_Data1!$R$28:$R$44</c:f>
              <c:numCache>
                <c:ptCount val="17"/>
                <c:pt idx="0">
                  <c:v>38.836363636363636</c:v>
                </c:pt>
                <c:pt idx="1">
                  <c:v>36.29160063391442</c:v>
                </c:pt>
                <c:pt idx="2">
                  <c:v>38.43245101409419</c:v>
                </c:pt>
                <c:pt idx="3">
                  <c:v>37.59703003712453</c:v>
                </c:pt>
                <c:pt idx="4">
                  <c:v>42.47885251930857</c:v>
                </c:pt>
                <c:pt idx="5">
                  <c:v>39.69298245614035</c:v>
                </c:pt>
                <c:pt idx="6">
                  <c:v>41.20044460911449</c:v>
                </c:pt>
                <c:pt idx="7">
                  <c:v>39.05236907730673</c:v>
                </c:pt>
                <c:pt idx="8">
                  <c:v>38.94542090656799</c:v>
                </c:pt>
                <c:pt idx="9">
                  <c:v>40.50851641569982</c:v>
                </c:pt>
                <c:pt idx="10">
                  <c:v>42.20251293422025</c:v>
                </c:pt>
                <c:pt idx="11">
                  <c:v>39.79416809605489</c:v>
                </c:pt>
                <c:pt idx="12">
                  <c:v>40.395660497766436</c:v>
                </c:pt>
                <c:pt idx="13">
                  <c:v>37.52583407144966</c:v>
                </c:pt>
                <c:pt idx="14">
                  <c:v>32.15123094958968</c:v>
                </c:pt>
                <c:pt idx="15">
                  <c:v>18.39080459770115</c:v>
                </c:pt>
                <c:pt idx="16">
                  <c:v>16.666666666666664</c:v>
                </c:pt>
              </c:numCache>
            </c:numRef>
          </c:yVal>
          <c:smooth val="0"/>
        </c:ser>
        <c:axId val="51303187"/>
        <c:axId val="59075500"/>
      </c:scatterChart>
      <c:val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00354"/>
        <c:crossesAt val="0"/>
        <c:crossBetween val="midCat"/>
        <c:dispUnits/>
        <c:majorUnit val="1"/>
      </c:valAx>
      <c:valAx>
        <c:axId val="570035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089913"/>
        <c:crosses val="autoZero"/>
        <c:crossBetween val="midCat"/>
        <c:dispUnits/>
        <c:majorUnit val="500"/>
      </c:valAx>
      <c:valAx>
        <c:axId val="51303187"/>
        <c:scaling>
          <c:orientation val="minMax"/>
        </c:scaling>
        <c:axPos val="b"/>
        <c:delete val="1"/>
        <c:majorTickMark val="in"/>
        <c:minorTickMark val="none"/>
        <c:tickLblPos val="nextTo"/>
        <c:crossAx val="59075500"/>
        <c:crosses val="max"/>
        <c:crossBetween val="midCat"/>
        <c:dispUnits/>
      </c:valAx>
      <c:valAx>
        <c:axId val="5907550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3031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MO_Data3!$L$105:$L$121</c:f>
              <c:numCache>
                <c:ptCount val="17"/>
                <c:pt idx="0">
                  <c:v>19.425459131467164</c:v>
                </c:pt>
                <c:pt idx="1">
                  <c:v>46.17761887979989</c:v>
                </c:pt>
                <c:pt idx="2">
                  <c:v>40.98914050967513</c:v>
                </c:pt>
                <c:pt idx="3">
                  <c:v>42.17093895454388</c:v>
                </c:pt>
                <c:pt idx="4">
                  <c:v>35.459778884245814</c:v>
                </c:pt>
                <c:pt idx="5">
                  <c:v>43.47940984550016</c:v>
                </c:pt>
                <c:pt idx="6">
                  <c:v>35.782047423049995</c:v>
                </c:pt>
                <c:pt idx="7">
                  <c:v>54.83856057304949</c:v>
                </c:pt>
                <c:pt idx="8">
                  <c:v>58.94882192788996</c:v>
                </c:pt>
                <c:pt idx="9">
                  <c:v>53.536544133883126</c:v>
                </c:pt>
                <c:pt idx="10">
                  <c:v>51.7605309845025</c:v>
                </c:pt>
                <c:pt idx="11">
                  <c:v>53.849033347389174</c:v>
                </c:pt>
                <c:pt idx="12">
                  <c:v>40.65313129220374</c:v>
                </c:pt>
                <c:pt idx="13">
                  <c:v>45.75737648481714</c:v>
                </c:pt>
                <c:pt idx="14">
                  <c:v>49.79309517105918</c:v>
                </c:pt>
                <c:pt idx="15">
                  <c:v>3.0420466547127085</c:v>
                </c:pt>
                <c:pt idx="16">
                  <c:v>3.0928470553003184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MO_Data3!$M$105:$M$121</c:f>
              <c:numCache>
                <c:ptCount val="17"/>
                <c:pt idx="0">
                  <c:v>103.17205776089585</c:v>
                </c:pt>
                <c:pt idx="1">
                  <c:v>219.1022738797559</c:v>
                </c:pt>
                <c:pt idx="2">
                  <c:v>211.91139146933446</c:v>
                </c:pt>
                <c:pt idx="3">
                  <c:v>209.39613463006054</c:v>
                </c:pt>
                <c:pt idx="4">
                  <c:v>215.47582846258464</c:v>
                </c:pt>
                <c:pt idx="5">
                  <c:v>234.43773799963733</c:v>
                </c:pt>
                <c:pt idx="6">
                  <c:v>204.80292323021357</c:v>
                </c:pt>
                <c:pt idx="7">
                  <c:v>285.8279702563691</c:v>
                </c:pt>
                <c:pt idx="8">
                  <c:v>303.6335049836283</c:v>
                </c:pt>
                <c:pt idx="9">
                  <c:v>291.8713560545965</c:v>
                </c:pt>
                <c:pt idx="10">
                  <c:v>300.04676735953586</c:v>
                </c:pt>
                <c:pt idx="11">
                  <c:v>280.43370523033036</c:v>
                </c:pt>
                <c:pt idx="12">
                  <c:v>216.1689601180221</c:v>
                </c:pt>
                <c:pt idx="13">
                  <c:v>214.36932241753274</c:v>
                </c:pt>
                <c:pt idx="14">
                  <c:v>182.59778219430268</c:v>
                </c:pt>
                <c:pt idx="15">
                  <c:v>5.278812003358644</c:v>
                </c:pt>
                <c:pt idx="16">
                  <c:v>4.746333048553351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MO_Data3!$N$105:$N$121</c:f>
              <c:numCache>
                <c:ptCount val="17"/>
                <c:pt idx="0">
                  <c:v>28.368343651845528</c:v>
                </c:pt>
                <c:pt idx="1">
                  <c:v>64.71336900260391</c:v>
                </c:pt>
                <c:pt idx="2">
                  <c:v>59.40336477484613</c:v>
                </c:pt>
                <c:pt idx="3">
                  <c:v>60.26593487861997</c:v>
                </c:pt>
                <c:pt idx="4">
                  <c:v>54.96644802729279</c:v>
                </c:pt>
                <c:pt idx="5">
                  <c:v>64.25347108644125</c:v>
                </c:pt>
                <c:pt idx="6">
                  <c:v>54.216971539203556</c:v>
                </c:pt>
                <c:pt idx="7">
                  <c:v>80.12628381888662</c:v>
                </c:pt>
                <c:pt idx="8">
                  <c:v>85.91166000440685</c:v>
                </c:pt>
                <c:pt idx="9">
                  <c:v>79.9987045383812</c:v>
                </c:pt>
                <c:pt idx="10">
                  <c:v>79.53642744863052</c:v>
                </c:pt>
                <c:pt idx="11">
                  <c:v>79.36818181906582</c:v>
                </c:pt>
                <c:pt idx="12">
                  <c:v>60.49463143925685</c:v>
                </c:pt>
                <c:pt idx="13">
                  <c:v>64.91872317694252</c:v>
                </c:pt>
                <c:pt idx="14">
                  <c:v>64.99031526207649</c:v>
                </c:pt>
                <c:pt idx="15">
                  <c:v>3.299136706934463</c:v>
                </c:pt>
                <c:pt idx="16">
                  <c:v>3.2834928060370974</c:v>
                </c:pt>
              </c:numCache>
            </c:numRef>
          </c:yVal>
          <c:smooth val="1"/>
        </c:ser>
        <c:axId val="61917453"/>
        <c:axId val="20386166"/>
      </c:scatterChart>
      <c:val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386166"/>
        <c:crossesAt val="0"/>
        <c:crossBetween val="midCat"/>
        <c:dispUnits/>
        <c:majorUnit val="1"/>
      </c:valAx>
      <c:valAx>
        <c:axId val="20386166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91745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MO_Data1!$J$48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MO_Data1!$J$49:$J$65</c:f>
              <c:numCache>
                <c:ptCount val="17"/>
                <c:pt idx="0">
                  <c:v>18.9873417721519</c:v>
                </c:pt>
                <c:pt idx="1">
                  <c:v>18.520859671302148</c:v>
                </c:pt>
                <c:pt idx="2">
                  <c:v>20.643615200273878</c:v>
                </c:pt>
                <c:pt idx="3">
                  <c:v>19.600665557404326</c:v>
                </c:pt>
                <c:pt idx="4">
                  <c:v>24.163027656477436</c:v>
                </c:pt>
                <c:pt idx="5">
                  <c:v>22.376543209876544</c:v>
                </c:pt>
                <c:pt idx="6">
                  <c:v>23.272727272727273</c:v>
                </c:pt>
                <c:pt idx="7">
                  <c:v>19.710358370152186</c:v>
                </c:pt>
                <c:pt idx="8">
                  <c:v>19.476678043230944</c:v>
                </c:pt>
                <c:pt idx="9">
                  <c:v>21.82741116751269</c:v>
                </c:pt>
                <c:pt idx="10">
                  <c:v>23.542168674698797</c:v>
                </c:pt>
                <c:pt idx="11">
                  <c:v>23.07875894988067</c:v>
                </c:pt>
                <c:pt idx="12">
                  <c:v>27.896862379621002</c:v>
                </c:pt>
                <c:pt idx="13">
                  <c:v>23.613904050560183</c:v>
                </c:pt>
                <c:pt idx="14">
                  <c:v>23.806818181818183</c:v>
                </c:pt>
                <c:pt idx="15">
                  <c:v>13.559322033898304</c:v>
                </c:pt>
                <c:pt idx="16">
                  <c:v>18.53932584269663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MO_Data1!$K$49:$K$65</c:f>
              <c:numCache>
                <c:ptCount val="17"/>
                <c:pt idx="0">
                  <c:v>43.10829817158931</c:v>
                </c:pt>
                <c:pt idx="1">
                  <c:v>36.75726927939317</c:v>
                </c:pt>
                <c:pt idx="2">
                  <c:v>36.28894214310168</c:v>
                </c:pt>
                <c:pt idx="3">
                  <c:v>35.1414309484193</c:v>
                </c:pt>
                <c:pt idx="4">
                  <c:v>28.93013100436681</c:v>
                </c:pt>
                <c:pt idx="5">
                  <c:v>28.055555555555557</c:v>
                </c:pt>
                <c:pt idx="6">
                  <c:v>24.472727272727273</c:v>
                </c:pt>
                <c:pt idx="7">
                  <c:v>21.89494354442808</c:v>
                </c:pt>
                <c:pt idx="8">
                  <c:v>23.185437997724687</c:v>
                </c:pt>
                <c:pt idx="9">
                  <c:v>21.29562484892434</c:v>
                </c:pt>
                <c:pt idx="10">
                  <c:v>19.42168674698795</c:v>
                </c:pt>
                <c:pt idx="11">
                  <c:v>20.02386634844869</c:v>
                </c:pt>
                <c:pt idx="12">
                  <c:v>18.701460080770428</c:v>
                </c:pt>
                <c:pt idx="13">
                  <c:v>18.471703533467394</c:v>
                </c:pt>
                <c:pt idx="14">
                  <c:v>15.056818181818182</c:v>
                </c:pt>
                <c:pt idx="15">
                  <c:v>6.214689265536723</c:v>
                </c:pt>
                <c:pt idx="16">
                  <c:v>4.49438202247191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MO_Data1!$L$49:$L$65</c:f>
              <c:numCache>
                <c:ptCount val="17"/>
                <c:pt idx="0">
                  <c:v>20.675105485232066</c:v>
                </c:pt>
                <c:pt idx="1">
                  <c:v>23.103666245259166</c:v>
                </c:pt>
                <c:pt idx="2">
                  <c:v>21.157137966449845</c:v>
                </c:pt>
                <c:pt idx="3">
                  <c:v>20.86522462562396</c:v>
                </c:pt>
                <c:pt idx="4">
                  <c:v>19.541484716157207</c:v>
                </c:pt>
                <c:pt idx="5">
                  <c:v>20.308641975308642</c:v>
                </c:pt>
                <c:pt idx="6">
                  <c:v>18.072727272727274</c:v>
                </c:pt>
                <c:pt idx="7">
                  <c:v>18.188512518409425</c:v>
                </c:pt>
                <c:pt idx="8">
                  <c:v>17.974971558589306</c:v>
                </c:pt>
                <c:pt idx="9">
                  <c:v>16.654580613971476</c:v>
                </c:pt>
                <c:pt idx="10">
                  <c:v>16.843373493975903</c:v>
                </c:pt>
                <c:pt idx="11">
                  <c:v>14.86873508353222</c:v>
                </c:pt>
                <c:pt idx="12">
                  <c:v>14.383348866107488</c:v>
                </c:pt>
                <c:pt idx="13">
                  <c:v>15.11060040218328</c:v>
                </c:pt>
                <c:pt idx="14">
                  <c:v>13.238636363636363</c:v>
                </c:pt>
                <c:pt idx="15">
                  <c:v>12.994350282485875</c:v>
                </c:pt>
                <c:pt idx="16">
                  <c:v>11.235955056179774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MO_Data1!$M$49:$M$65</c:f>
              <c:numCache>
                <c:ptCount val="17"/>
                <c:pt idx="0">
                  <c:v>7.7355836849507735</c:v>
                </c:pt>
                <c:pt idx="1">
                  <c:v>10.967130214917825</c:v>
                </c:pt>
                <c:pt idx="2">
                  <c:v>9.311879493324204</c:v>
                </c:pt>
                <c:pt idx="3">
                  <c:v>11.014975041597337</c:v>
                </c:pt>
                <c:pt idx="4">
                  <c:v>12.918486171761282</c:v>
                </c:pt>
                <c:pt idx="5">
                  <c:v>14.814814814814813</c:v>
                </c:pt>
                <c:pt idx="6">
                  <c:v>20.145454545454545</c:v>
                </c:pt>
                <c:pt idx="7">
                  <c:v>24.521354933726066</c:v>
                </c:pt>
                <c:pt idx="8">
                  <c:v>23.77701934015927</c:v>
                </c:pt>
                <c:pt idx="9">
                  <c:v>25.912496978486825</c:v>
                </c:pt>
                <c:pt idx="10">
                  <c:v>26.554216867469883</c:v>
                </c:pt>
                <c:pt idx="11">
                  <c:v>22.935560859188545</c:v>
                </c:pt>
                <c:pt idx="12">
                  <c:v>20.534327430879156</c:v>
                </c:pt>
                <c:pt idx="13">
                  <c:v>20.453892559609308</c:v>
                </c:pt>
                <c:pt idx="14">
                  <c:v>25.113636363636367</c:v>
                </c:pt>
                <c:pt idx="15">
                  <c:v>29.37853107344633</c:v>
                </c:pt>
                <c:pt idx="16">
                  <c:v>35.95505617977528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MO_Data1!$N$49:$N$65</c:f>
              <c:numCache>
                <c:ptCount val="17"/>
                <c:pt idx="0">
                  <c:v>9.49367088607595</c:v>
                </c:pt>
                <c:pt idx="1">
                  <c:v>10.651074589127687</c:v>
                </c:pt>
                <c:pt idx="2">
                  <c:v>12.598425196850393</c:v>
                </c:pt>
                <c:pt idx="3">
                  <c:v>13.377703826955075</c:v>
                </c:pt>
                <c:pt idx="4">
                  <c:v>14.446870451237265</c:v>
                </c:pt>
                <c:pt idx="5">
                  <c:v>14.444444444444443</c:v>
                </c:pt>
                <c:pt idx="6">
                  <c:v>14.036363636363635</c:v>
                </c:pt>
                <c:pt idx="7">
                  <c:v>15.68483063328424</c:v>
                </c:pt>
                <c:pt idx="8">
                  <c:v>15.585893060295792</c:v>
                </c:pt>
                <c:pt idx="9">
                  <c:v>14.309886391104666</c:v>
                </c:pt>
                <c:pt idx="10">
                  <c:v>13.63855421686747</c:v>
                </c:pt>
                <c:pt idx="11">
                  <c:v>19.09307875894988</c:v>
                </c:pt>
                <c:pt idx="12">
                  <c:v>18.484001242621932</c:v>
                </c:pt>
                <c:pt idx="13">
                  <c:v>22.349899454179834</c:v>
                </c:pt>
                <c:pt idx="14">
                  <c:v>22.78409090909091</c:v>
                </c:pt>
                <c:pt idx="15">
                  <c:v>37.85310734463277</c:v>
                </c:pt>
                <c:pt idx="16">
                  <c:v>29.775280898876407</c:v>
                </c:pt>
              </c:numCache>
            </c:numRef>
          </c:yVal>
          <c:smooth val="0"/>
        </c:ser>
        <c:axId val="49257767"/>
        <c:axId val="40666720"/>
      </c:scatterChart>
      <c:val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crossBetween val="midCat"/>
        <c:dispUnits/>
        <c:majorUnit val="1"/>
      </c:valAx>
      <c:valAx>
        <c:axId val="4066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257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MISSOURI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MO_Data1!$J$90:$J$106</c:f>
              <c:numCache>
                <c:ptCount val="17"/>
                <c:pt idx="0">
                  <c:v>20.224719101123593</c:v>
                </c:pt>
                <c:pt idx="1">
                  <c:v>20.087336244541483</c:v>
                </c:pt>
                <c:pt idx="2">
                  <c:v>22.808586762075134</c:v>
                </c:pt>
                <c:pt idx="3">
                  <c:v>20.377019748653503</c:v>
                </c:pt>
                <c:pt idx="4">
                  <c:v>25.02164502164502</c:v>
                </c:pt>
                <c:pt idx="5">
                  <c:v>21.38910812943962</c:v>
                </c:pt>
                <c:pt idx="6">
                  <c:v>24.100719424460433</c:v>
                </c:pt>
                <c:pt idx="7">
                  <c:v>19.859514687100894</c:v>
                </c:pt>
                <c:pt idx="8">
                  <c:v>19.596199524940616</c:v>
                </c:pt>
                <c:pt idx="9">
                  <c:v>18.951858622790983</c:v>
                </c:pt>
                <c:pt idx="10">
                  <c:v>21.074138937536485</c:v>
                </c:pt>
                <c:pt idx="11">
                  <c:v>22.229064039408865</c:v>
                </c:pt>
                <c:pt idx="12">
                  <c:v>29.14691943127962</c:v>
                </c:pt>
                <c:pt idx="13">
                  <c:v>26.435877261998424</c:v>
                </c:pt>
                <c:pt idx="14">
                  <c:v>25.979945305378305</c:v>
                </c:pt>
                <c:pt idx="15">
                  <c:v>18.75</c:v>
                </c:pt>
                <c:pt idx="16">
                  <c:v>27.586206896551722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MO_Data1!$K$90:$K$106</c:f>
              <c:numCache>
                <c:ptCount val="17"/>
                <c:pt idx="0">
                  <c:v>51.12359550561798</c:v>
                </c:pt>
                <c:pt idx="1">
                  <c:v>43.493449781659386</c:v>
                </c:pt>
                <c:pt idx="2">
                  <c:v>38.998211091234346</c:v>
                </c:pt>
                <c:pt idx="3">
                  <c:v>39.22800718132854</c:v>
                </c:pt>
                <c:pt idx="4">
                  <c:v>33.16017316017316</c:v>
                </c:pt>
                <c:pt idx="5">
                  <c:v>31.80741910023678</c:v>
                </c:pt>
                <c:pt idx="6">
                  <c:v>27.15827338129496</c:v>
                </c:pt>
                <c:pt idx="7">
                  <c:v>23.371647509578544</c:v>
                </c:pt>
                <c:pt idx="8">
                  <c:v>24.82185273159145</c:v>
                </c:pt>
                <c:pt idx="9">
                  <c:v>25.71602681291895</c:v>
                </c:pt>
                <c:pt idx="10">
                  <c:v>22.650321074138937</c:v>
                </c:pt>
                <c:pt idx="11">
                  <c:v>25.492610837438423</c:v>
                </c:pt>
                <c:pt idx="12">
                  <c:v>25.59241706161137</c:v>
                </c:pt>
                <c:pt idx="13">
                  <c:v>25.885129819040127</c:v>
                </c:pt>
                <c:pt idx="14">
                  <c:v>23.883318140382862</c:v>
                </c:pt>
                <c:pt idx="15">
                  <c:v>9.375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MO_Data1!$L$90:$L$106</c:f>
              <c:numCache>
                <c:ptCount val="17"/>
                <c:pt idx="0">
                  <c:v>15.355805243445692</c:v>
                </c:pt>
                <c:pt idx="1">
                  <c:v>20</c:v>
                </c:pt>
                <c:pt idx="2">
                  <c:v>19.32021466905188</c:v>
                </c:pt>
                <c:pt idx="3">
                  <c:v>19.03052064631957</c:v>
                </c:pt>
                <c:pt idx="4">
                  <c:v>17.92207792207792</c:v>
                </c:pt>
                <c:pt idx="5">
                  <c:v>21.783741120757696</c:v>
                </c:pt>
                <c:pt idx="6">
                  <c:v>18.43525179856115</c:v>
                </c:pt>
                <c:pt idx="7">
                  <c:v>16.091954022988507</c:v>
                </c:pt>
                <c:pt idx="8">
                  <c:v>17.220902612826603</c:v>
                </c:pt>
                <c:pt idx="9">
                  <c:v>16.758074344911638</c:v>
                </c:pt>
                <c:pt idx="10">
                  <c:v>16.053706946876826</c:v>
                </c:pt>
                <c:pt idx="11">
                  <c:v>14.100985221674877</c:v>
                </c:pt>
                <c:pt idx="12">
                  <c:v>13.191153238546605</c:v>
                </c:pt>
                <c:pt idx="13">
                  <c:v>14.634146341463413</c:v>
                </c:pt>
                <c:pt idx="14">
                  <c:v>14.40291704649043</c:v>
                </c:pt>
                <c:pt idx="15">
                  <c:v>21.875</c:v>
                </c:pt>
                <c:pt idx="16">
                  <c:v>17.24137931034483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MO_Data1!$M$90:$M$106</c:f>
              <c:numCache>
                <c:ptCount val="17"/>
                <c:pt idx="0">
                  <c:v>5.430711610486892</c:v>
                </c:pt>
                <c:pt idx="1">
                  <c:v>7.510917030567686</c:v>
                </c:pt>
                <c:pt idx="2">
                  <c:v>8.676207513416816</c:v>
                </c:pt>
                <c:pt idx="3">
                  <c:v>10.143626570915618</c:v>
                </c:pt>
                <c:pt idx="4">
                  <c:v>11.255411255411255</c:v>
                </c:pt>
                <c:pt idx="5">
                  <c:v>12.943962115232832</c:v>
                </c:pt>
                <c:pt idx="6">
                  <c:v>18.615107913669064</c:v>
                </c:pt>
                <c:pt idx="7">
                  <c:v>30.268199233716476</c:v>
                </c:pt>
                <c:pt idx="8">
                  <c:v>29.156769596199528</c:v>
                </c:pt>
                <c:pt idx="9">
                  <c:v>30.834856794637417</c:v>
                </c:pt>
                <c:pt idx="10">
                  <c:v>33.21657910099241</c:v>
                </c:pt>
                <c:pt idx="11">
                  <c:v>28.756157635467982</c:v>
                </c:pt>
                <c:pt idx="12">
                  <c:v>22.59083728278041</c:v>
                </c:pt>
                <c:pt idx="13">
                  <c:v>21.636506687647522</c:v>
                </c:pt>
                <c:pt idx="14">
                  <c:v>24.97721057429353</c:v>
                </c:pt>
                <c:pt idx="15">
                  <c:v>18.75</c:v>
                </c:pt>
                <c:pt idx="16">
                  <c:v>48.275862068965516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MO_Data1!$N$90:$N$106</c:f>
              <c:numCache>
                <c:ptCount val="17"/>
                <c:pt idx="0">
                  <c:v>7.865168539325842</c:v>
                </c:pt>
                <c:pt idx="1">
                  <c:v>8.90829694323144</c:v>
                </c:pt>
                <c:pt idx="2">
                  <c:v>10.196779964221825</c:v>
                </c:pt>
                <c:pt idx="3">
                  <c:v>11.220825852782765</c:v>
                </c:pt>
                <c:pt idx="4">
                  <c:v>12.640692640692642</c:v>
                </c:pt>
                <c:pt idx="5">
                  <c:v>12.075769534333071</c:v>
                </c:pt>
                <c:pt idx="6">
                  <c:v>11.690647482014388</c:v>
                </c:pt>
                <c:pt idx="7">
                  <c:v>10.40868454661558</c:v>
                </c:pt>
                <c:pt idx="8">
                  <c:v>9.204275534441805</c:v>
                </c:pt>
                <c:pt idx="9">
                  <c:v>7.739183424741011</c:v>
                </c:pt>
                <c:pt idx="10">
                  <c:v>7.005253940455342</c:v>
                </c:pt>
                <c:pt idx="11">
                  <c:v>9.421182266009852</c:v>
                </c:pt>
                <c:pt idx="12">
                  <c:v>9.47867298578199</c:v>
                </c:pt>
                <c:pt idx="13">
                  <c:v>11.408339889850511</c:v>
                </c:pt>
                <c:pt idx="14">
                  <c:v>10.756608933454876</c:v>
                </c:pt>
                <c:pt idx="15">
                  <c:v>31.25</c:v>
                </c:pt>
                <c:pt idx="16">
                  <c:v>6.896551724137931</c:v>
                </c:pt>
              </c:numCache>
            </c:numRef>
          </c:yVal>
          <c:smooth val="0"/>
        </c:ser>
        <c:axId val="30456161"/>
        <c:axId val="5669994"/>
      </c:scatterChart>
      <c:val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69994"/>
        <c:crosses val="autoZero"/>
        <c:crossBetween val="midCat"/>
        <c:dispUnits/>
        <c:majorUnit val="1"/>
      </c:valAx>
      <c:valAx>
        <c:axId val="56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45616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MO_Data1!$B$90:$B$106</c:f>
              <c:numCache>
                <c:ptCount val="17"/>
                <c:pt idx="0">
                  <c:v>18.549346016646847</c:v>
                </c:pt>
                <c:pt idx="1">
                  <c:v>17.66169154228856</c:v>
                </c:pt>
                <c:pt idx="2">
                  <c:v>19.37465103294249</c:v>
                </c:pt>
                <c:pt idx="3">
                  <c:v>18.496484586262845</c:v>
                </c:pt>
                <c:pt idx="4">
                  <c:v>23.273657289002557</c:v>
                </c:pt>
                <c:pt idx="5">
                  <c:v>23.01298701298701</c:v>
                </c:pt>
                <c:pt idx="6">
                  <c:v>23.062381852551987</c:v>
                </c:pt>
                <c:pt idx="7">
                  <c:v>19.394435351882162</c:v>
                </c:pt>
                <c:pt idx="8">
                  <c:v>19.545454545454547</c:v>
                </c:pt>
                <c:pt idx="9">
                  <c:v>23.734439834024894</c:v>
                </c:pt>
                <c:pt idx="10">
                  <c:v>25.36231884057971</c:v>
                </c:pt>
                <c:pt idx="11">
                  <c:v>23.972323972323974</c:v>
                </c:pt>
                <c:pt idx="12">
                  <c:v>27.355460385438974</c:v>
                </c:pt>
                <c:pt idx="13">
                  <c:v>21.928166351606805</c:v>
                </c:pt>
                <c:pt idx="14">
                  <c:v>22.894168466522675</c:v>
                </c:pt>
                <c:pt idx="15">
                  <c:v>12.676056338028168</c:v>
                </c:pt>
                <c:pt idx="16">
                  <c:v>15.862068965517242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MO_Data1!$C$90:$C$106</c:f>
              <c:numCache>
                <c:ptCount val="17"/>
                <c:pt idx="0">
                  <c:v>37.69322235434007</c:v>
                </c:pt>
                <c:pt idx="1">
                  <c:v>33.03482587064677</c:v>
                </c:pt>
                <c:pt idx="2">
                  <c:v>34.61753210496929</c:v>
                </c:pt>
                <c:pt idx="3">
                  <c:v>33.04488912925906</c:v>
                </c:pt>
                <c:pt idx="4">
                  <c:v>25.831202046035806</c:v>
                </c:pt>
                <c:pt idx="5">
                  <c:v>25.766233766233764</c:v>
                </c:pt>
                <c:pt idx="6">
                  <c:v>22.62129804662886</c:v>
                </c:pt>
                <c:pt idx="7">
                  <c:v>21.194762684124385</c:v>
                </c:pt>
                <c:pt idx="8">
                  <c:v>22.15909090909091</c:v>
                </c:pt>
                <c:pt idx="9">
                  <c:v>18.796680497925312</c:v>
                </c:pt>
                <c:pt idx="10">
                  <c:v>17.391304347826086</c:v>
                </c:pt>
                <c:pt idx="11">
                  <c:v>16.727716727716725</c:v>
                </c:pt>
                <c:pt idx="12">
                  <c:v>14.400428265524626</c:v>
                </c:pt>
                <c:pt idx="13">
                  <c:v>14.272211720226844</c:v>
                </c:pt>
                <c:pt idx="14">
                  <c:v>11.317494600431965</c:v>
                </c:pt>
                <c:pt idx="15">
                  <c:v>5.633802816901409</c:v>
                </c:pt>
                <c:pt idx="16">
                  <c:v>5.517241379310345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MO_Data1!$D$90:$D$106</c:f>
              <c:numCache>
                <c:ptCount val="17"/>
                <c:pt idx="0">
                  <c:v>24.019024970273485</c:v>
                </c:pt>
                <c:pt idx="1">
                  <c:v>24.776119402985074</c:v>
                </c:pt>
                <c:pt idx="2">
                  <c:v>22.22222222222222</c:v>
                </c:pt>
                <c:pt idx="3">
                  <c:v>22.120064899945916</c:v>
                </c:pt>
                <c:pt idx="4">
                  <c:v>20.716112531969312</c:v>
                </c:pt>
                <c:pt idx="5">
                  <c:v>19.584415584415584</c:v>
                </c:pt>
                <c:pt idx="6">
                  <c:v>17.832388153749214</c:v>
                </c:pt>
                <c:pt idx="7">
                  <c:v>19.639934533551553</c:v>
                </c:pt>
                <c:pt idx="8">
                  <c:v>18.712121212121215</c:v>
                </c:pt>
                <c:pt idx="9">
                  <c:v>16.929460580912863</c:v>
                </c:pt>
                <c:pt idx="10">
                  <c:v>17.81756180733163</c:v>
                </c:pt>
                <c:pt idx="11">
                  <c:v>15.71021571021571</c:v>
                </c:pt>
                <c:pt idx="12">
                  <c:v>15.364025695931478</c:v>
                </c:pt>
                <c:pt idx="13">
                  <c:v>15.737240075614366</c:v>
                </c:pt>
                <c:pt idx="14">
                  <c:v>12.829373650107993</c:v>
                </c:pt>
                <c:pt idx="15">
                  <c:v>11.267605633802818</c:v>
                </c:pt>
                <c:pt idx="16">
                  <c:v>10.344827586206897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MO_Data1!$E$90:$E$106</c:f>
              <c:numCache>
                <c:ptCount val="17"/>
                <c:pt idx="0">
                  <c:v>9.036860879904875</c:v>
                </c:pt>
                <c:pt idx="1">
                  <c:v>12.885572139303484</c:v>
                </c:pt>
                <c:pt idx="2">
                  <c:v>9.659408151870464</c:v>
                </c:pt>
                <c:pt idx="3">
                  <c:v>11.736073553272039</c:v>
                </c:pt>
                <c:pt idx="4">
                  <c:v>14.258312020460359</c:v>
                </c:pt>
                <c:pt idx="5">
                  <c:v>15.428571428571427</c:v>
                </c:pt>
                <c:pt idx="6">
                  <c:v>20.66792690611216</c:v>
                </c:pt>
                <c:pt idx="7">
                  <c:v>20.458265139116204</c:v>
                </c:pt>
                <c:pt idx="8">
                  <c:v>19.696969696969695</c:v>
                </c:pt>
                <c:pt idx="9">
                  <c:v>21.410788381742737</c:v>
                </c:pt>
                <c:pt idx="10">
                  <c:v>21.099744245524295</c:v>
                </c:pt>
                <c:pt idx="11">
                  <c:v>17.867317867317865</c:v>
                </c:pt>
                <c:pt idx="12">
                  <c:v>17.93361884368308</c:v>
                </c:pt>
                <c:pt idx="13">
                  <c:v>18.90359168241966</c:v>
                </c:pt>
                <c:pt idx="14">
                  <c:v>24.060475161987043</c:v>
                </c:pt>
                <c:pt idx="15">
                  <c:v>30.28169014084507</c:v>
                </c:pt>
                <c:pt idx="16">
                  <c:v>34.48275862068966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MO_Data1!$F$90:$F$106</c:f>
              <c:numCache>
                <c:ptCount val="17"/>
                <c:pt idx="0">
                  <c:v>10.70154577883472</c:v>
                </c:pt>
                <c:pt idx="1">
                  <c:v>11.641791044776118</c:v>
                </c:pt>
                <c:pt idx="2">
                  <c:v>14.126186487995534</c:v>
                </c:pt>
                <c:pt idx="3">
                  <c:v>14.602487831260142</c:v>
                </c:pt>
                <c:pt idx="4">
                  <c:v>15.920716112531968</c:v>
                </c:pt>
                <c:pt idx="5">
                  <c:v>16.207792207792206</c:v>
                </c:pt>
                <c:pt idx="6">
                  <c:v>15.816005040957782</c:v>
                </c:pt>
                <c:pt idx="7">
                  <c:v>19.312602291325696</c:v>
                </c:pt>
                <c:pt idx="8">
                  <c:v>19.886363636363637</c:v>
                </c:pt>
                <c:pt idx="9">
                  <c:v>19.12863070539419</c:v>
                </c:pt>
                <c:pt idx="10">
                  <c:v>18.32907075873828</c:v>
                </c:pt>
                <c:pt idx="11">
                  <c:v>25.722425722425722</c:v>
                </c:pt>
                <c:pt idx="12">
                  <c:v>24.946466809421842</c:v>
                </c:pt>
                <c:pt idx="13">
                  <c:v>29.158790170132328</c:v>
                </c:pt>
                <c:pt idx="14">
                  <c:v>28.898488120950322</c:v>
                </c:pt>
                <c:pt idx="15">
                  <c:v>40.140845070422536</c:v>
                </c:pt>
                <c:pt idx="16">
                  <c:v>33.793103448275865</c:v>
                </c:pt>
              </c:numCache>
            </c:numRef>
          </c:yVal>
          <c:smooth val="0"/>
        </c:ser>
        <c:axId val="51029947"/>
        <c:axId val="56616340"/>
      </c:scatterChart>
      <c:val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 val="autoZero"/>
        <c:crossBetween val="midCat"/>
        <c:dispUnits/>
        <c:majorUnit val="1"/>
      </c:val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029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MO_Data1!$J$110:$J$126</c:f>
              <c:numCache>
                <c:ptCount val="17"/>
                <c:pt idx="0">
                  <c:v>82.14904679376083</c:v>
                </c:pt>
                <c:pt idx="1">
                  <c:v>78.76524769728654</c:v>
                </c:pt>
                <c:pt idx="2">
                  <c:v>69.39890710382514</c:v>
                </c:pt>
                <c:pt idx="3">
                  <c:v>69.47976878612717</c:v>
                </c:pt>
                <c:pt idx="4">
                  <c:v>58.455647734524575</c:v>
                </c:pt>
                <c:pt idx="5">
                  <c:v>50.75187969924813</c:v>
                </c:pt>
                <c:pt idx="6">
                  <c:v>42.62244265344079</c:v>
                </c:pt>
                <c:pt idx="7">
                  <c:v>52.01072386058981</c:v>
                </c:pt>
                <c:pt idx="8">
                  <c:v>52.74210968438737</c:v>
                </c:pt>
                <c:pt idx="9">
                  <c:v>45.82410279131591</c:v>
                </c:pt>
                <c:pt idx="10">
                  <c:v>46.14187235935068</c:v>
                </c:pt>
                <c:pt idx="11">
                  <c:v>40.09569377990431</c:v>
                </c:pt>
                <c:pt idx="12">
                  <c:v>28.646435881463024</c:v>
                </c:pt>
                <c:pt idx="13">
                  <c:v>28.061265618702137</c:v>
                </c:pt>
                <c:pt idx="14">
                  <c:v>28.141989126958745</c:v>
                </c:pt>
                <c:pt idx="15">
                  <c:v>1.2523880280195288</c:v>
                </c:pt>
                <c:pt idx="16">
                  <c:v>1.1893625551249498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MO_Data1!$K$110:$K$126</c:f>
              <c:numCache>
                <c:ptCount val="17"/>
                <c:pt idx="0">
                  <c:v>17.215482380127096</c:v>
                </c:pt>
                <c:pt idx="1">
                  <c:v>21.0604929051531</c:v>
                </c:pt>
                <c:pt idx="2">
                  <c:v>22.832026609645997</c:v>
                </c:pt>
                <c:pt idx="3">
                  <c:v>21.479768786127167</c:v>
                </c:pt>
                <c:pt idx="4">
                  <c:v>32.22718570516911</c:v>
                </c:pt>
                <c:pt idx="5">
                  <c:v>44.14160401002506</c:v>
                </c:pt>
                <c:pt idx="6">
                  <c:v>37.662740235585865</c:v>
                </c:pt>
                <c:pt idx="7">
                  <c:v>39.9591471977531</c:v>
                </c:pt>
                <c:pt idx="8">
                  <c:v>40.681627265090604</c:v>
                </c:pt>
                <c:pt idx="9">
                  <c:v>48.305272485600355</c:v>
                </c:pt>
                <c:pt idx="10">
                  <c:v>45.97509450744941</c:v>
                </c:pt>
                <c:pt idx="11">
                  <c:v>50.526315789473685</c:v>
                </c:pt>
                <c:pt idx="12">
                  <c:v>55.91350004449587</c:v>
                </c:pt>
                <c:pt idx="13">
                  <c:v>55.77589681580009</c:v>
                </c:pt>
                <c:pt idx="14">
                  <c:v>57.363287496002556</c:v>
                </c:pt>
                <c:pt idx="15">
                  <c:v>76.27538385339277</c:v>
                </c:pt>
                <c:pt idx="16">
                  <c:v>71.98984364559668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MO_Data1!$L$110:$L$126</c:f>
              <c:numCache>
                <c:ptCount val="17"/>
                <c:pt idx="0">
                  <c:v>0.635470826112074</c:v>
                </c:pt>
                <c:pt idx="1">
                  <c:v>0.17425939756036843</c:v>
                </c:pt>
                <c:pt idx="2">
                  <c:v>7.769066286528867</c:v>
                </c:pt>
                <c:pt idx="3">
                  <c:v>9.040462427745664</c:v>
                </c:pt>
                <c:pt idx="4">
                  <c:v>9.317166560306319</c:v>
                </c:pt>
                <c:pt idx="5">
                  <c:v>5.106516290726817</c:v>
                </c:pt>
                <c:pt idx="6">
                  <c:v>19.714817110973343</c:v>
                </c:pt>
                <c:pt idx="7">
                  <c:v>8.030128941657091</c:v>
                </c:pt>
                <c:pt idx="8">
                  <c:v>6.576263050522021</c:v>
                </c:pt>
                <c:pt idx="9">
                  <c:v>5.87062472308374</c:v>
                </c:pt>
                <c:pt idx="10">
                  <c:v>7.883033133199911</c:v>
                </c:pt>
                <c:pt idx="11">
                  <c:v>9.37799043062201</c:v>
                </c:pt>
                <c:pt idx="12">
                  <c:v>15.440064074041116</c:v>
                </c:pt>
                <c:pt idx="13">
                  <c:v>16.162837565497785</c:v>
                </c:pt>
                <c:pt idx="14">
                  <c:v>14.494723377038696</c:v>
                </c:pt>
                <c:pt idx="15">
                  <c:v>22.472228118587704</c:v>
                </c:pt>
                <c:pt idx="16">
                  <c:v>26.820793799278363</c:v>
                </c:pt>
              </c:numCache>
            </c:numRef>
          </c:yVal>
          <c:smooth val="0"/>
        </c:ser>
        <c:axId val="39785013"/>
        <c:axId val="22520798"/>
      </c:scatterChart>
      <c:val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crossBetween val="midCat"/>
        <c:dispUnits/>
        <c:majorUnit val="1"/>
      </c:val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785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MO_Data1!$B$110:$B$126</c:f>
              <c:numCache>
                <c:ptCount val="17"/>
                <c:pt idx="0">
                  <c:v>1422</c:v>
                </c:pt>
                <c:pt idx="1">
                  <c:v>3164</c:v>
                </c:pt>
                <c:pt idx="2">
                  <c:v>2921</c:v>
                </c:pt>
                <c:pt idx="3">
                  <c:v>3005</c:v>
                </c:pt>
                <c:pt idx="4">
                  <c:v>2748</c:v>
                </c:pt>
                <c:pt idx="5">
                  <c:v>3240</c:v>
                </c:pt>
                <c:pt idx="6">
                  <c:v>2750</c:v>
                </c:pt>
                <c:pt idx="7">
                  <c:v>4074</c:v>
                </c:pt>
                <c:pt idx="8">
                  <c:v>4395</c:v>
                </c:pt>
                <c:pt idx="9">
                  <c:v>4137</c:v>
                </c:pt>
                <c:pt idx="10">
                  <c:v>4150</c:v>
                </c:pt>
                <c:pt idx="11">
                  <c:v>4190</c:v>
                </c:pt>
                <c:pt idx="12">
                  <c:v>3219</c:v>
                </c:pt>
                <c:pt idx="13">
                  <c:v>3481</c:v>
                </c:pt>
                <c:pt idx="14">
                  <c:v>3520</c:v>
                </c:pt>
                <c:pt idx="15">
                  <c:v>177</c:v>
                </c:pt>
                <c:pt idx="16">
                  <c:v>178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MO_Data1!$F$110:$F$126</c:f>
              <c:numCache>
                <c:ptCount val="17"/>
                <c:pt idx="0">
                  <c:v>298</c:v>
                </c:pt>
                <c:pt idx="1">
                  <c:v>846</c:v>
                </c:pt>
                <c:pt idx="2">
                  <c:v>961</c:v>
                </c:pt>
                <c:pt idx="3">
                  <c:v>929</c:v>
                </c:pt>
                <c:pt idx="4">
                  <c:v>1515</c:v>
                </c:pt>
                <c:pt idx="5">
                  <c:v>2818</c:v>
                </c:pt>
                <c:pt idx="6">
                  <c:v>2430</c:v>
                </c:pt>
                <c:pt idx="7">
                  <c:v>3130</c:v>
                </c:pt>
                <c:pt idx="8">
                  <c:v>3390</c:v>
                </c:pt>
                <c:pt idx="9">
                  <c:v>4361</c:v>
                </c:pt>
                <c:pt idx="10">
                  <c:v>4135</c:v>
                </c:pt>
                <c:pt idx="11">
                  <c:v>5280</c:v>
                </c:pt>
                <c:pt idx="12">
                  <c:v>6283</c:v>
                </c:pt>
                <c:pt idx="13">
                  <c:v>6919</c:v>
                </c:pt>
                <c:pt idx="14">
                  <c:v>7175</c:v>
                </c:pt>
                <c:pt idx="15">
                  <c:v>10780</c:v>
                </c:pt>
                <c:pt idx="16">
                  <c:v>10774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MO_Data1!$E$110:$E$126</c:f>
              <c:numCache>
                <c:ptCount val="17"/>
                <c:pt idx="0">
                  <c:v>11</c:v>
                </c:pt>
                <c:pt idx="1">
                  <c:v>7</c:v>
                </c:pt>
                <c:pt idx="2">
                  <c:v>327</c:v>
                </c:pt>
                <c:pt idx="3">
                  <c:v>391</c:v>
                </c:pt>
                <c:pt idx="4">
                  <c:v>438</c:v>
                </c:pt>
                <c:pt idx="5">
                  <c:v>326</c:v>
                </c:pt>
                <c:pt idx="6">
                  <c:v>1272</c:v>
                </c:pt>
                <c:pt idx="7">
                  <c:v>629</c:v>
                </c:pt>
                <c:pt idx="8">
                  <c:v>548</c:v>
                </c:pt>
                <c:pt idx="9">
                  <c:v>530</c:v>
                </c:pt>
                <c:pt idx="10">
                  <c:v>709</c:v>
                </c:pt>
                <c:pt idx="11">
                  <c:v>980</c:v>
                </c:pt>
                <c:pt idx="12">
                  <c:v>1735</c:v>
                </c:pt>
                <c:pt idx="13">
                  <c:v>2005</c:v>
                </c:pt>
                <c:pt idx="14">
                  <c:v>1813</c:v>
                </c:pt>
                <c:pt idx="15">
                  <c:v>3176</c:v>
                </c:pt>
                <c:pt idx="16">
                  <c:v>4014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MO_Data1!$G$110:$G$126</c:f>
              <c:numCache>
                <c:ptCount val="17"/>
                <c:pt idx="0">
                  <c:v>1731</c:v>
                </c:pt>
                <c:pt idx="1">
                  <c:v>4017</c:v>
                </c:pt>
                <c:pt idx="2">
                  <c:v>4209</c:v>
                </c:pt>
                <c:pt idx="3">
                  <c:v>4325</c:v>
                </c:pt>
                <c:pt idx="4">
                  <c:v>4701</c:v>
                </c:pt>
                <c:pt idx="5">
                  <c:v>6384</c:v>
                </c:pt>
                <c:pt idx="6">
                  <c:v>6452</c:v>
                </c:pt>
                <c:pt idx="7">
                  <c:v>7833</c:v>
                </c:pt>
                <c:pt idx="8">
                  <c:v>8333</c:v>
                </c:pt>
                <c:pt idx="9">
                  <c:v>9028</c:v>
                </c:pt>
                <c:pt idx="10">
                  <c:v>8994</c:v>
                </c:pt>
                <c:pt idx="11">
                  <c:v>10450</c:v>
                </c:pt>
                <c:pt idx="12">
                  <c:v>11237</c:v>
                </c:pt>
                <c:pt idx="13">
                  <c:v>12405</c:v>
                </c:pt>
                <c:pt idx="14">
                  <c:v>12508</c:v>
                </c:pt>
                <c:pt idx="15">
                  <c:v>14133</c:v>
                </c:pt>
                <c:pt idx="16">
                  <c:v>14966</c:v>
                </c:pt>
              </c:numCache>
            </c:numRef>
          </c:yVal>
          <c:smooth val="0"/>
        </c:ser>
        <c:axId val="1360591"/>
        <c:axId val="12245320"/>
      </c:scatterChart>
      <c:val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 val="autoZero"/>
        <c:crossBetween val="midCat"/>
        <c:dispUnits/>
        <c:majorUnit val="1"/>
      </c:val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60591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MO_Data2!$AC$111:$AC$127</c:f>
              <c:numCache>
                <c:ptCount val="17"/>
                <c:pt idx="0">
                  <c:v>0.2709894990304899</c:v>
                </c:pt>
                <c:pt idx="1">
                  <c:v>0.2820539104253219</c:v>
                </c:pt>
                <c:pt idx="2">
                  <c:v>0.2954643994797075</c:v>
                </c:pt>
                <c:pt idx="3">
                  <c:v>0.30895374592730124</c:v>
                </c:pt>
                <c:pt idx="4">
                  <c:v>0.32268060829358575</c:v>
                </c:pt>
                <c:pt idx="5">
                  <c:v>0.339096851586486</c:v>
                </c:pt>
                <c:pt idx="6">
                  <c:v>0.35646863507737714</c:v>
                </c:pt>
                <c:pt idx="7">
                  <c:v>0.37000840750862696</c:v>
                </c:pt>
                <c:pt idx="8">
                  <c:v>0.36403329345821933</c:v>
                </c:pt>
                <c:pt idx="9">
                  <c:v>0.3628251688685069</c:v>
                </c:pt>
                <c:pt idx="10">
                  <c:v>0.35877953100917054</c:v>
                </c:pt>
                <c:pt idx="11">
                  <c:v>0.35713433636180825</c:v>
                </c:pt>
                <c:pt idx="12">
                  <c:v>0.35339677459945423</c:v>
                </c:pt>
                <c:pt idx="13">
                  <c:v>0.350454405904147</c:v>
                </c:pt>
                <c:pt idx="14">
                  <c:v>0.34916969554732813</c:v>
                </c:pt>
                <c:pt idx="15">
                  <c:v>0.3465339797504838</c:v>
                </c:pt>
                <c:pt idx="16">
                  <c:v>0.34295612304872153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MO_Data2!$AD$111:$AD$127</c:f>
              <c:numCache>
                <c:ptCount val="17"/>
                <c:pt idx="0">
                  <c:v>0.602115728718414</c:v>
                </c:pt>
                <c:pt idx="1">
                  <c:v>0.6265162432742614</c:v>
                </c:pt>
                <c:pt idx="2">
                  <c:v>0.6546854326091582</c:v>
                </c:pt>
                <c:pt idx="3">
                  <c:v>0.6821509184998373</c:v>
                </c:pt>
                <c:pt idx="4">
                  <c:v>0.7057563001030513</c:v>
                </c:pt>
                <c:pt idx="5">
                  <c:v>0.733332362536095</c:v>
                </c:pt>
                <c:pt idx="6">
                  <c:v>0.7637632412447849</c:v>
                </c:pt>
                <c:pt idx="7">
                  <c:v>0.7930172812340897</c:v>
                </c:pt>
                <c:pt idx="8">
                  <c:v>0.8250270950430127</c:v>
                </c:pt>
                <c:pt idx="9">
                  <c:v>0.8706148196098109</c:v>
                </c:pt>
                <c:pt idx="10">
                  <c:v>0.9053302778269401</c:v>
                </c:pt>
                <c:pt idx="11">
                  <c:v>0.9348622265444673</c:v>
                </c:pt>
                <c:pt idx="12">
                  <c:v>0.962605711967637</c:v>
                </c:pt>
                <c:pt idx="13">
                  <c:v>1.0033555096529585</c:v>
                </c:pt>
                <c:pt idx="14">
                  <c:v>1.0309938039023783</c:v>
                </c:pt>
                <c:pt idx="15">
                  <c:v>1.053597181972362</c:v>
                </c:pt>
                <c:pt idx="16">
                  <c:v>1.0766159663137136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MO_Data2!$AE$111:$AE$127</c:f>
              <c:numCache>
                <c:ptCount val="17"/>
                <c:pt idx="0">
                  <c:v>1.0845648248874231</c:v>
                </c:pt>
                <c:pt idx="1">
                  <c:v>1.1002574724287428</c:v>
                </c:pt>
                <c:pt idx="2">
                  <c:v>1.1144411575068836</c:v>
                </c:pt>
                <c:pt idx="3">
                  <c:v>1.1299039115825702</c:v>
                </c:pt>
                <c:pt idx="4">
                  <c:v>1.1478625499658572</c:v>
                </c:pt>
                <c:pt idx="5">
                  <c:v>1.1691088120708404</c:v>
                </c:pt>
                <c:pt idx="6">
                  <c:v>1.1889941167466669</c:v>
                </c:pt>
                <c:pt idx="7">
                  <c:v>1.2123393356312557</c:v>
                </c:pt>
                <c:pt idx="8">
                  <c:v>1.2285154243015879</c:v>
                </c:pt>
                <c:pt idx="9">
                  <c:v>1.2667881731779704</c:v>
                </c:pt>
                <c:pt idx="10">
                  <c:v>1.3025422905262691</c:v>
                </c:pt>
                <c:pt idx="11">
                  <c:v>1.346548496688067</c:v>
                </c:pt>
                <c:pt idx="12">
                  <c:v>1.388139225220251</c:v>
                </c:pt>
                <c:pt idx="13">
                  <c:v>1.4516696324513478</c:v>
                </c:pt>
                <c:pt idx="14">
                  <c:v>1.5252686600039616</c:v>
                </c:pt>
                <c:pt idx="15">
                  <c:v>1.6059035280885072</c:v>
                </c:pt>
                <c:pt idx="16">
                  <c:v>1.6728300262346623</c:v>
                </c:pt>
              </c:numCache>
            </c:numRef>
          </c:yVal>
          <c:smooth val="0"/>
        </c:ser>
        <c:axId val="58238105"/>
        <c:axId val="54380898"/>
      </c:scatterChart>
      <c:val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380898"/>
        <c:crosses val="autoZero"/>
        <c:crossBetween val="midCat"/>
        <c:dispUnits/>
        <c:majorUnit val="1"/>
      </c:valAx>
      <c:valAx>
        <c:axId val="5438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238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MO_Data2!$K$4:$K$20</c:f>
              <c:numCache>
                <c:ptCount val="17"/>
                <c:pt idx="0">
                  <c:v>1035</c:v>
                </c:pt>
                <c:pt idx="1">
                  <c:v>2475</c:v>
                </c:pt>
                <c:pt idx="2">
                  <c:v>2579</c:v>
                </c:pt>
                <c:pt idx="3">
                  <c:v>2626</c:v>
                </c:pt>
                <c:pt idx="4">
                  <c:v>2759</c:v>
                </c:pt>
                <c:pt idx="5">
                  <c:v>3752</c:v>
                </c:pt>
                <c:pt idx="6">
                  <c:v>3489</c:v>
                </c:pt>
                <c:pt idx="7">
                  <c:v>4600</c:v>
                </c:pt>
                <c:pt idx="8">
                  <c:v>4894</c:v>
                </c:pt>
                <c:pt idx="9">
                  <c:v>5233</c:v>
                </c:pt>
                <c:pt idx="10">
                  <c:v>5079</c:v>
                </c:pt>
                <c:pt idx="11">
                  <c:v>5964</c:v>
                </c:pt>
                <c:pt idx="12">
                  <c:v>6318</c:v>
                </c:pt>
                <c:pt idx="13">
                  <c:v>7339</c:v>
                </c:pt>
                <c:pt idx="14">
                  <c:v>7616</c:v>
                </c:pt>
                <c:pt idx="15">
                  <c:v>8884</c:v>
                </c:pt>
                <c:pt idx="16">
                  <c:v>9325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MO_Data2!$L$4:$L$20</c:f>
              <c:numCache>
                <c:ptCount val="17"/>
                <c:pt idx="0">
                  <c:v>644</c:v>
                </c:pt>
                <c:pt idx="1">
                  <c:v>1533</c:v>
                </c:pt>
                <c:pt idx="2">
                  <c:v>1613</c:v>
                </c:pt>
                <c:pt idx="3">
                  <c:v>1654</c:v>
                </c:pt>
                <c:pt idx="4">
                  <c:v>1895</c:v>
                </c:pt>
                <c:pt idx="5">
                  <c:v>2557</c:v>
                </c:pt>
                <c:pt idx="6">
                  <c:v>2740</c:v>
                </c:pt>
                <c:pt idx="7">
                  <c:v>3138</c:v>
                </c:pt>
                <c:pt idx="8">
                  <c:v>3336</c:v>
                </c:pt>
                <c:pt idx="9">
                  <c:v>3653</c:v>
                </c:pt>
                <c:pt idx="10">
                  <c:v>3761</c:v>
                </c:pt>
                <c:pt idx="11">
                  <c:v>4304</c:v>
                </c:pt>
                <c:pt idx="12">
                  <c:v>4714</c:v>
                </c:pt>
                <c:pt idx="13">
                  <c:v>4823</c:v>
                </c:pt>
                <c:pt idx="14">
                  <c:v>4655</c:v>
                </c:pt>
                <c:pt idx="15">
                  <c:v>5021</c:v>
                </c:pt>
                <c:pt idx="16">
                  <c:v>5347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MO_Data2!$M$4:$M$20</c:f>
              <c:numCache>
                <c:ptCount val="17"/>
                <c:pt idx="0">
                  <c:v>52</c:v>
                </c:pt>
                <c:pt idx="1">
                  <c:v>9</c:v>
                </c:pt>
                <c:pt idx="2">
                  <c:v>17</c:v>
                </c:pt>
                <c:pt idx="3">
                  <c:v>45</c:v>
                </c:pt>
                <c:pt idx="4">
                  <c:v>47</c:v>
                </c:pt>
                <c:pt idx="5">
                  <c:v>75</c:v>
                </c:pt>
                <c:pt idx="6">
                  <c:v>223</c:v>
                </c:pt>
                <c:pt idx="7">
                  <c:v>95</c:v>
                </c:pt>
                <c:pt idx="8">
                  <c:v>103</c:v>
                </c:pt>
                <c:pt idx="9">
                  <c:v>142</c:v>
                </c:pt>
                <c:pt idx="10">
                  <c:v>154</c:v>
                </c:pt>
                <c:pt idx="11">
                  <c:v>182</c:v>
                </c:pt>
                <c:pt idx="12">
                  <c:v>205</c:v>
                </c:pt>
                <c:pt idx="13">
                  <c:v>243</c:v>
                </c:pt>
                <c:pt idx="14">
                  <c:v>237</c:v>
                </c:pt>
                <c:pt idx="15">
                  <c:v>228</c:v>
                </c:pt>
                <c:pt idx="16">
                  <c:v>294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MO_Data2!$N$4:$N$20</c:f>
              <c:numCache>
                <c:ptCount val="17"/>
                <c:pt idx="0">
                  <c:v>1731</c:v>
                </c:pt>
                <c:pt idx="1">
                  <c:v>4017</c:v>
                </c:pt>
                <c:pt idx="2">
                  <c:v>4209</c:v>
                </c:pt>
                <c:pt idx="3">
                  <c:v>4325</c:v>
                </c:pt>
                <c:pt idx="4">
                  <c:v>4701</c:v>
                </c:pt>
                <c:pt idx="5">
                  <c:v>6384</c:v>
                </c:pt>
                <c:pt idx="6">
                  <c:v>6452</c:v>
                </c:pt>
                <c:pt idx="7">
                  <c:v>7833</c:v>
                </c:pt>
                <c:pt idx="8">
                  <c:v>8333</c:v>
                </c:pt>
                <c:pt idx="9">
                  <c:v>9028</c:v>
                </c:pt>
                <c:pt idx="10">
                  <c:v>8994</c:v>
                </c:pt>
                <c:pt idx="11">
                  <c:v>10450</c:v>
                </c:pt>
                <c:pt idx="12">
                  <c:v>11237</c:v>
                </c:pt>
                <c:pt idx="13">
                  <c:v>12405</c:v>
                </c:pt>
                <c:pt idx="14">
                  <c:v>12508</c:v>
                </c:pt>
                <c:pt idx="15">
                  <c:v>14133</c:v>
                </c:pt>
                <c:pt idx="16">
                  <c:v>14966</c:v>
                </c:pt>
              </c:numCache>
            </c:numRef>
          </c:yVal>
          <c:smooth val="0"/>
        </c:ser>
        <c:axId val="43099017"/>
        <c:axId val="52346834"/>
      </c:scatterChart>
      <c:val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346834"/>
        <c:crosses val="autoZero"/>
        <c:crossBetween val="midCat"/>
        <c:dispUnits/>
        <c:majorUnit val="1"/>
      </c:valAx>
      <c:valAx>
        <c:axId val="5234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099017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MO_Data2!$K$4:$K$20</c:f>
              <c:numCache>
                <c:ptCount val="17"/>
                <c:pt idx="0">
                  <c:v>1035</c:v>
                </c:pt>
                <c:pt idx="1">
                  <c:v>2475</c:v>
                </c:pt>
                <c:pt idx="2">
                  <c:v>2579</c:v>
                </c:pt>
                <c:pt idx="3">
                  <c:v>2626</c:v>
                </c:pt>
                <c:pt idx="4">
                  <c:v>2759</c:v>
                </c:pt>
                <c:pt idx="5">
                  <c:v>3752</c:v>
                </c:pt>
                <c:pt idx="6">
                  <c:v>3489</c:v>
                </c:pt>
                <c:pt idx="7">
                  <c:v>4600</c:v>
                </c:pt>
                <c:pt idx="8">
                  <c:v>4894</c:v>
                </c:pt>
                <c:pt idx="9">
                  <c:v>5233</c:v>
                </c:pt>
                <c:pt idx="10">
                  <c:v>5079</c:v>
                </c:pt>
                <c:pt idx="11">
                  <c:v>5964</c:v>
                </c:pt>
                <c:pt idx="12">
                  <c:v>6318</c:v>
                </c:pt>
                <c:pt idx="13">
                  <c:v>7339</c:v>
                </c:pt>
                <c:pt idx="14">
                  <c:v>7616</c:v>
                </c:pt>
                <c:pt idx="15">
                  <c:v>8884</c:v>
                </c:pt>
                <c:pt idx="16">
                  <c:v>9325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MO_Data2!$L$4:$L$20</c:f>
              <c:numCache>
                <c:ptCount val="17"/>
                <c:pt idx="0">
                  <c:v>644</c:v>
                </c:pt>
                <c:pt idx="1">
                  <c:v>1533</c:v>
                </c:pt>
                <c:pt idx="2">
                  <c:v>1613</c:v>
                </c:pt>
                <c:pt idx="3">
                  <c:v>1654</c:v>
                </c:pt>
                <c:pt idx="4">
                  <c:v>1895</c:v>
                </c:pt>
                <c:pt idx="5">
                  <c:v>2557</c:v>
                </c:pt>
                <c:pt idx="6">
                  <c:v>2740</c:v>
                </c:pt>
                <c:pt idx="7">
                  <c:v>3138</c:v>
                </c:pt>
                <c:pt idx="8">
                  <c:v>3336</c:v>
                </c:pt>
                <c:pt idx="9">
                  <c:v>3653</c:v>
                </c:pt>
                <c:pt idx="10">
                  <c:v>3761</c:v>
                </c:pt>
                <c:pt idx="11">
                  <c:v>4304</c:v>
                </c:pt>
                <c:pt idx="12">
                  <c:v>4714</c:v>
                </c:pt>
                <c:pt idx="13">
                  <c:v>4823</c:v>
                </c:pt>
                <c:pt idx="14">
                  <c:v>4655</c:v>
                </c:pt>
                <c:pt idx="15">
                  <c:v>5021</c:v>
                </c:pt>
                <c:pt idx="16">
                  <c:v>5347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MO_Data2!$D$4:$D$20</c:f>
              <c:numCache>
                <c:ptCount val="17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17</c:v>
                </c:pt>
                <c:pt idx="7">
                  <c:v>18</c:v>
                </c:pt>
                <c:pt idx="8">
                  <c:v>15</c:v>
                </c:pt>
                <c:pt idx="9">
                  <c:v>26</c:v>
                </c:pt>
                <c:pt idx="10">
                  <c:v>26</c:v>
                </c:pt>
                <c:pt idx="11">
                  <c:v>33</c:v>
                </c:pt>
                <c:pt idx="12">
                  <c:v>40</c:v>
                </c:pt>
                <c:pt idx="13">
                  <c:v>50</c:v>
                </c:pt>
                <c:pt idx="14">
                  <c:v>38</c:v>
                </c:pt>
                <c:pt idx="15">
                  <c:v>43</c:v>
                </c:pt>
                <c:pt idx="16">
                  <c:v>73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MO_Data2!$E$4:$E$20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11</c:v>
                </c:pt>
                <c:pt idx="12">
                  <c:v>14</c:v>
                </c:pt>
                <c:pt idx="13">
                  <c:v>18</c:v>
                </c:pt>
                <c:pt idx="14">
                  <c:v>13</c:v>
                </c:pt>
                <c:pt idx="15">
                  <c:v>14</c:v>
                </c:pt>
                <c:pt idx="16">
                  <c:v>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MO_Data2!$F$4:$F$20</c:f>
              <c:numCache>
                <c:ptCount val="17"/>
                <c:pt idx="0">
                  <c:v>48</c:v>
                </c:pt>
                <c:pt idx="1">
                  <c:v>5</c:v>
                </c:pt>
                <c:pt idx="2">
                  <c:v>10</c:v>
                </c:pt>
                <c:pt idx="3">
                  <c:v>42</c:v>
                </c:pt>
                <c:pt idx="4">
                  <c:v>38</c:v>
                </c:pt>
                <c:pt idx="5">
                  <c:v>60</c:v>
                </c:pt>
                <c:pt idx="6">
                  <c:v>203</c:v>
                </c:pt>
                <c:pt idx="7">
                  <c:v>76</c:v>
                </c:pt>
                <c:pt idx="8">
                  <c:v>83</c:v>
                </c:pt>
                <c:pt idx="9">
                  <c:v>110</c:v>
                </c:pt>
                <c:pt idx="10">
                  <c:v>120</c:v>
                </c:pt>
                <c:pt idx="11">
                  <c:v>138</c:v>
                </c:pt>
                <c:pt idx="12">
                  <c:v>151</c:v>
                </c:pt>
                <c:pt idx="13">
                  <c:v>175</c:v>
                </c:pt>
                <c:pt idx="14">
                  <c:v>186</c:v>
                </c:pt>
                <c:pt idx="15">
                  <c:v>171</c:v>
                </c:pt>
                <c:pt idx="16">
                  <c:v>195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MO_Data2!$G$3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MO_Data2!$N$4:$N$20</c:f>
              <c:numCache>
                <c:ptCount val="17"/>
                <c:pt idx="0">
                  <c:v>1731</c:v>
                </c:pt>
                <c:pt idx="1">
                  <c:v>4017</c:v>
                </c:pt>
                <c:pt idx="2">
                  <c:v>4209</c:v>
                </c:pt>
                <c:pt idx="3">
                  <c:v>4325</c:v>
                </c:pt>
                <c:pt idx="4">
                  <c:v>4701</c:v>
                </c:pt>
                <c:pt idx="5">
                  <c:v>6384</c:v>
                </c:pt>
                <c:pt idx="6">
                  <c:v>6452</c:v>
                </c:pt>
                <c:pt idx="7">
                  <c:v>7833</c:v>
                </c:pt>
                <c:pt idx="8">
                  <c:v>8333</c:v>
                </c:pt>
                <c:pt idx="9">
                  <c:v>9028</c:v>
                </c:pt>
                <c:pt idx="10">
                  <c:v>8994</c:v>
                </c:pt>
                <c:pt idx="11">
                  <c:v>10450</c:v>
                </c:pt>
                <c:pt idx="12">
                  <c:v>11237</c:v>
                </c:pt>
                <c:pt idx="13">
                  <c:v>12405</c:v>
                </c:pt>
                <c:pt idx="14">
                  <c:v>12508</c:v>
                </c:pt>
                <c:pt idx="15">
                  <c:v>14133</c:v>
                </c:pt>
                <c:pt idx="16">
                  <c:v>14966</c:v>
                </c:pt>
              </c:numCache>
            </c:numRef>
          </c:yVal>
          <c:smooth val="0"/>
        </c:ser>
        <c:axId val="1359459"/>
        <c:axId val="12235132"/>
      </c:scatterChart>
      <c:val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2235132"/>
        <c:crosses val="autoZero"/>
        <c:crossBetween val="midCat"/>
        <c:dispUnits/>
        <c:majorUnit val="1"/>
      </c:valAx>
      <c:valAx>
        <c:axId val="1223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59459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MO_Data2!$AK$4:$AK$20</c:f>
              <c:numCache>
                <c:ptCount val="17"/>
                <c:pt idx="0">
                  <c:v>23.906480619582066</c:v>
                </c:pt>
                <c:pt idx="1">
                  <c:v>56.86050085945509</c:v>
                </c:pt>
                <c:pt idx="2">
                  <c:v>59.02344688690797</c:v>
                </c:pt>
                <c:pt idx="3">
                  <c:v>59.892312436253235</c:v>
                </c:pt>
                <c:pt idx="4">
                  <c:v>62.553407891070464</c:v>
                </c:pt>
                <c:pt idx="5">
                  <c:v>84.74532246250212</c:v>
                </c:pt>
                <c:pt idx="6">
                  <c:v>78.6663915935863</c:v>
                </c:pt>
                <c:pt idx="7">
                  <c:v>103.21496670868562</c:v>
                </c:pt>
                <c:pt idx="8">
                  <c:v>109.27861155874753</c:v>
                </c:pt>
                <c:pt idx="9">
                  <c:v>116.24760807162258</c:v>
                </c:pt>
                <c:pt idx="10">
                  <c:v>112.05956388332832</c:v>
                </c:pt>
                <c:pt idx="11">
                  <c:v>130.7104741081925</c:v>
                </c:pt>
                <c:pt idx="12">
                  <c:v>137.49811750757132</c:v>
                </c:pt>
                <c:pt idx="13">
                  <c:v>158.70197827130102</c:v>
                </c:pt>
                <c:pt idx="14">
                  <c:v>163.81175499904393</c:v>
                </c:pt>
                <c:pt idx="15">
                  <c:v>190.32072169343454</c:v>
                </c:pt>
                <c:pt idx="16">
                  <c:v>198.90206062534807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MO_Data2!$AL$4:$AL$20</c:f>
              <c:numCache>
                <c:ptCount val="17"/>
                <c:pt idx="0">
                  <c:v>124.42472883523772</c:v>
                </c:pt>
                <c:pt idx="1">
                  <c:v>293.34828459184786</c:v>
                </c:pt>
                <c:pt idx="2">
                  <c:v>305.73620254028305</c:v>
                </c:pt>
                <c:pt idx="3">
                  <c:v>310.8987492622264</c:v>
                </c:pt>
                <c:pt idx="4">
                  <c:v>353.5296060057124</c:v>
                </c:pt>
                <c:pt idx="5">
                  <c:v>473.13125182720813</c:v>
                </c:pt>
                <c:pt idx="6">
                  <c:v>504.6402964485479</c:v>
                </c:pt>
                <c:pt idx="7">
                  <c:v>572.7510668355595</c:v>
                </c:pt>
                <c:pt idx="8">
                  <c:v>601.4972521528408</c:v>
                </c:pt>
                <c:pt idx="9">
                  <c:v>649.7294720703479</c:v>
                </c:pt>
                <c:pt idx="10">
                  <c:v>658.7716824513803</c:v>
                </c:pt>
                <c:pt idx="11">
                  <c:v>743.2183912015652</c:v>
                </c:pt>
                <c:pt idx="12">
                  <c:v>804.9134897285594</c:v>
                </c:pt>
                <c:pt idx="13">
                  <c:v>813.4565240124</c:v>
                </c:pt>
                <c:pt idx="14">
                  <c:v>774.8337977342561</c:v>
                </c:pt>
                <c:pt idx="15">
                  <c:v>828.2785959019924</c:v>
                </c:pt>
                <c:pt idx="16">
                  <c:v>875.1256141591298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MO_Data2!$AR$4:$AR$20</c:f>
              <c:numCache>
                <c:ptCount val="17"/>
                <c:pt idx="0">
                  <c:v>53.72899919406501</c:v>
                </c:pt>
                <c:pt idx="1">
                  <c:v>9.004952723998198</c:v>
                </c:pt>
                <c:pt idx="2">
                  <c:v>16.46728338257374</c:v>
                </c:pt>
                <c:pt idx="3">
                  <c:v>42.237657217946314</c:v>
                </c:pt>
                <c:pt idx="4">
                  <c:v>42.70824814400858</c:v>
                </c:pt>
                <c:pt idx="5">
                  <c:v>65.84203179731189</c:v>
                </c:pt>
                <c:pt idx="6">
                  <c:v>189.50660298791576</c:v>
                </c:pt>
                <c:pt idx="7">
                  <c:v>78.01593167446826</c:v>
                </c:pt>
                <c:pt idx="8">
                  <c:v>82.60287265524127</c:v>
                </c:pt>
                <c:pt idx="9">
                  <c:v>109.35358171484899</c:v>
                </c:pt>
                <c:pt idx="10">
                  <c:v>114.55350169226764</c:v>
                </c:pt>
                <c:pt idx="11">
                  <c:v>130.6091986192742</c:v>
                </c:pt>
                <c:pt idx="12">
                  <c:v>142.37594193839638</c:v>
                </c:pt>
                <c:pt idx="13">
                  <c:v>161.35993890899434</c:v>
                </c:pt>
                <c:pt idx="14">
                  <c:v>150.85932527052833</c:v>
                </c:pt>
                <c:pt idx="15">
                  <c:v>139.4879324584748</c:v>
                </c:pt>
                <c:pt idx="16">
                  <c:v>173.85853592189375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MO_Data2!$AQ$4:$AQ$20</c:f>
              <c:numCache>
                <c:ptCount val="17"/>
                <c:pt idx="0">
                  <c:v>35.014019767244754</c:v>
                </c:pt>
                <c:pt idx="1">
                  <c:v>80.73901219828392</c:v>
                </c:pt>
                <c:pt idx="2">
                  <c:v>84.17555553066798</c:v>
                </c:pt>
                <c:pt idx="3">
                  <c:v>86.10251634355163</c:v>
                </c:pt>
                <c:pt idx="4">
                  <c:v>92.96571303475802</c:v>
                </c:pt>
                <c:pt idx="5">
                  <c:v>125.62641019777895</c:v>
                </c:pt>
                <c:pt idx="6">
                  <c:v>126.61357740265551</c:v>
                </c:pt>
                <c:pt idx="7">
                  <c:v>152.79817882829371</c:v>
                </c:pt>
                <c:pt idx="8">
                  <c:v>161.56207042966244</c:v>
                </c:pt>
                <c:pt idx="9">
                  <c:v>173.82645003952877</c:v>
                </c:pt>
                <c:pt idx="10">
                  <c:v>171.7147244517071</c:v>
                </c:pt>
                <c:pt idx="11">
                  <c:v>197.87147102385327</c:v>
                </c:pt>
                <c:pt idx="12">
                  <c:v>211.0389305507821</c:v>
                </c:pt>
                <c:pt idx="13">
                  <c:v>231.09647593243378</c:v>
                </c:pt>
                <c:pt idx="14">
                  <c:v>231.3249233001049</c:v>
                </c:pt>
                <c:pt idx="15">
                  <c:v>259.9142777590398</c:v>
                </c:pt>
                <c:pt idx="16">
                  <c:v>273.68461861721056</c:v>
                </c:pt>
              </c:numCache>
            </c:numRef>
          </c:yVal>
          <c:smooth val="0"/>
        </c:ser>
        <c:axId val="43007325"/>
        <c:axId val="51521606"/>
      </c:scatterChart>
      <c:val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521606"/>
        <c:crosses val="autoZero"/>
        <c:crossBetween val="midCat"/>
        <c:dispUnits/>
        <c:majorUnit val="1"/>
      </c:valAx>
      <c:valAx>
        <c:axId val="5152160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00732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MO_Data2!$AK$4:$AK$20</c:f>
              <c:numCache>
                <c:ptCount val="17"/>
                <c:pt idx="0">
                  <c:v>23.906480619582066</c:v>
                </c:pt>
                <c:pt idx="1">
                  <c:v>56.86050085945509</c:v>
                </c:pt>
                <c:pt idx="2">
                  <c:v>59.02344688690797</c:v>
                </c:pt>
                <c:pt idx="3">
                  <c:v>59.892312436253235</c:v>
                </c:pt>
                <c:pt idx="4">
                  <c:v>62.553407891070464</c:v>
                </c:pt>
                <c:pt idx="5">
                  <c:v>84.74532246250212</c:v>
                </c:pt>
                <c:pt idx="6">
                  <c:v>78.6663915935863</c:v>
                </c:pt>
                <c:pt idx="7">
                  <c:v>103.21496670868562</c:v>
                </c:pt>
                <c:pt idx="8">
                  <c:v>109.27861155874753</c:v>
                </c:pt>
                <c:pt idx="9">
                  <c:v>116.24760807162258</c:v>
                </c:pt>
                <c:pt idx="10">
                  <c:v>112.05956388332832</c:v>
                </c:pt>
                <c:pt idx="11">
                  <c:v>130.7104741081925</c:v>
                </c:pt>
                <c:pt idx="12">
                  <c:v>137.49811750757132</c:v>
                </c:pt>
                <c:pt idx="13">
                  <c:v>158.70197827130102</c:v>
                </c:pt>
                <c:pt idx="14">
                  <c:v>163.81175499904393</c:v>
                </c:pt>
                <c:pt idx="15">
                  <c:v>190.32072169343454</c:v>
                </c:pt>
                <c:pt idx="16">
                  <c:v>198.90206062534807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MO_Data2!$AL$4:$AL$20</c:f>
              <c:numCache>
                <c:ptCount val="17"/>
                <c:pt idx="0">
                  <c:v>124.42472883523772</c:v>
                </c:pt>
                <c:pt idx="1">
                  <c:v>293.34828459184786</c:v>
                </c:pt>
                <c:pt idx="2">
                  <c:v>305.73620254028305</c:v>
                </c:pt>
                <c:pt idx="3">
                  <c:v>310.8987492622264</c:v>
                </c:pt>
                <c:pt idx="4">
                  <c:v>353.5296060057124</c:v>
                </c:pt>
                <c:pt idx="5">
                  <c:v>473.13125182720813</c:v>
                </c:pt>
                <c:pt idx="6">
                  <c:v>504.6402964485479</c:v>
                </c:pt>
                <c:pt idx="7">
                  <c:v>572.7510668355595</c:v>
                </c:pt>
                <c:pt idx="8">
                  <c:v>601.4972521528408</c:v>
                </c:pt>
                <c:pt idx="9">
                  <c:v>649.7294720703479</c:v>
                </c:pt>
                <c:pt idx="10">
                  <c:v>658.7716824513803</c:v>
                </c:pt>
                <c:pt idx="11">
                  <c:v>743.2183912015652</c:v>
                </c:pt>
                <c:pt idx="12">
                  <c:v>804.9134897285594</c:v>
                </c:pt>
                <c:pt idx="13">
                  <c:v>813.4565240124</c:v>
                </c:pt>
                <c:pt idx="14">
                  <c:v>774.8337977342561</c:v>
                </c:pt>
                <c:pt idx="15">
                  <c:v>828.2785959019924</c:v>
                </c:pt>
                <c:pt idx="16">
                  <c:v>875.1256141591298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MO_Data2!$AM$4:$AM$20</c:f>
              <c:numCache>
                <c:ptCount val="17"/>
                <c:pt idx="0">
                  <c:v>14.928715384041205</c:v>
                </c:pt>
                <c:pt idx="1">
                  <c:v>28.504240005700847</c:v>
                </c:pt>
                <c:pt idx="2">
                  <c:v>47.38053336943278</c:v>
                </c:pt>
                <c:pt idx="3">
                  <c:v>12.887428313680005</c:v>
                </c:pt>
                <c:pt idx="4">
                  <c:v>36.77146534289392</c:v>
                </c:pt>
                <c:pt idx="5">
                  <c:v>69.63788300835655</c:v>
                </c:pt>
                <c:pt idx="6">
                  <c:v>93.58656757500688</c:v>
                </c:pt>
                <c:pt idx="7">
                  <c:v>94.89666807254322</c:v>
                </c:pt>
                <c:pt idx="8">
                  <c:v>79.88922028121006</c:v>
                </c:pt>
                <c:pt idx="9">
                  <c:v>137.97495223943963</c:v>
                </c:pt>
                <c:pt idx="10">
                  <c:v>138.35674755214984</c:v>
                </c:pt>
                <c:pt idx="11">
                  <c:v>174.96421186575475</c:v>
                </c:pt>
                <c:pt idx="12">
                  <c:v>212.57373651485358</c:v>
                </c:pt>
                <c:pt idx="13">
                  <c:v>265.78779502445246</c:v>
                </c:pt>
                <c:pt idx="14">
                  <c:v>201.27118644067795</c:v>
                </c:pt>
                <c:pt idx="15">
                  <c:v>228.20145412089371</c:v>
                </c:pt>
                <c:pt idx="16">
                  <c:v>389.2502932707689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MO_Data2!$AN$4:$AN$20</c:f>
              <c:numCache>
                <c:ptCount val="17"/>
                <c:pt idx="0">
                  <c:v>6.718849732925722</c:v>
                </c:pt>
                <c:pt idx="1">
                  <c:v>0</c:v>
                </c:pt>
                <c:pt idx="2">
                  <c:v>0</c:v>
                </c:pt>
                <c:pt idx="3">
                  <c:v>2.9184298847220194</c:v>
                </c:pt>
                <c:pt idx="4">
                  <c:v>8.406186953597848</c:v>
                </c:pt>
                <c:pt idx="5">
                  <c:v>8.050233456770247</c:v>
                </c:pt>
                <c:pt idx="6">
                  <c:v>7.708119218910586</c:v>
                </c:pt>
                <c:pt idx="7">
                  <c:v>2.4598430620126432</c:v>
                </c:pt>
                <c:pt idx="8">
                  <c:v>11.75005287523794</c:v>
                </c:pt>
                <c:pt idx="9">
                  <c:v>13.269345600106153</c:v>
                </c:pt>
                <c:pt idx="10">
                  <c:v>16.87087454395917</c:v>
                </c:pt>
                <c:pt idx="11">
                  <c:v>22.27983472413514</c:v>
                </c:pt>
                <c:pt idx="12">
                  <c:v>27.314408350404836</c:v>
                </c:pt>
                <c:pt idx="13">
                  <c:v>33.42059822870829</c:v>
                </c:pt>
                <c:pt idx="14">
                  <c:v>23.31964051877231</c:v>
                </c:pt>
                <c:pt idx="15">
                  <c:v>24.43707453307733</c:v>
                </c:pt>
                <c:pt idx="16">
                  <c:v>44.1628590355511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MO_Data2!$AO$4:$AO$20</c:f>
              <c:numCache>
                <c:ptCount val="17"/>
                <c:pt idx="0">
                  <c:v>89.52217538886195</c:v>
                </c:pt>
                <c:pt idx="1">
                  <c:v>9.133921557881662</c:v>
                </c:pt>
                <c:pt idx="2">
                  <c:v>17.94526693584567</c:v>
                </c:pt>
                <c:pt idx="3">
                  <c:v>74.00098667982239</c:v>
                </c:pt>
                <c:pt idx="4">
                  <c:v>65.46757632141134</c:v>
                </c:pt>
                <c:pt idx="5">
                  <c:v>100.99139889919375</c:v>
                </c:pt>
                <c:pt idx="6">
                  <c:v>335.0443149746654</c:v>
                </c:pt>
                <c:pt idx="7">
                  <c:v>122.28676245796392</c:v>
                </c:pt>
                <c:pt idx="8">
                  <c:v>130.98920522694274</c:v>
                </c:pt>
                <c:pt idx="9">
                  <c:v>167.19103856033317</c:v>
                </c:pt>
                <c:pt idx="10">
                  <c:v>175.89118198874297</c:v>
                </c:pt>
                <c:pt idx="11">
                  <c:v>194.05461653120344</c:v>
                </c:pt>
                <c:pt idx="12">
                  <c:v>204.2942378201399</c:v>
                </c:pt>
                <c:pt idx="13">
                  <c:v>224.5777937477542</c:v>
                </c:pt>
                <c:pt idx="14">
                  <c:v>225.5283547342767</c:v>
                </c:pt>
                <c:pt idx="15">
                  <c:v>195.82693937381188</c:v>
                </c:pt>
                <c:pt idx="16">
                  <c:v>213.17066771612227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MO_Data2!$AQ$3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MO_Data2!$AQ$4:$AQ$20</c:f>
              <c:numCache>
                <c:ptCount val="17"/>
                <c:pt idx="0">
                  <c:v>35.014019767244754</c:v>
                </c:pt>
                <c:pt idx="1">
                  <c:v>80.73901219828392</c:v>
                </c:pt>
                <c:pt idx="2">
                  <c:v>84.17555553066798</c:v>
                </c:pt>
                <c:pt idx="3">
                  <c:v>86.10251634355163</c:v>
                </c:pt>
                <c:pt idx="4">
                  <c:v>92.96571303475802</c:v>
                </c:pt>
                <c:pt idx="5">
                  <c:v>125.62641019777895</c:v>
                </c:pt>
                <c:pt idx="6">
                  <c:v>126.61357740265551</c:v>
                </c:pt>
                <c:pt idx="7">
                  <c:v>152.79817882829371</c:v>
                </c:pt>
                <c:pt idx="8">
                  <c:v>161.56207042966244</c:v>
                </c:pt>
                <c:pt idx="9">
                  <c:v>173.82645003952877</c:v>
                </c:pt>
                <c:pt idx="10">
                  <c:v>171.7147244517071</c:v>
                </c:pt>
                <c:pt idx="11">
                  <c:v>197.87147102385327</c:v>
                </c:pt>
                <c:pt idx="12">
                  <c:v>211.0389305507821</c:v>
                </c:pt>
                <c:pt idx="13">
                  <c:v>231.09647593243378</c:v>
                </c:pt>
                <c:pt idx="14">
                  <c:v>231.3249233001049</c:v>
                </c:pt>
                <c:pt idx="15">
                  <c:v>259.9142777590398</c:v>
                </c:pt>
                <c:pt idx="16">
                  <c:v>273.68461861721056</c:v>
                </c:pt>
              </c:numCache>
            </c:numRef>
          </c:yVal>
          <c:smooth val="0"/>
        </c:ser>
        <c:axId val="61041271"/>
        <c:axId val="12500528"/>
      </c:scatterChart>
      <c:val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crossBetween val="midCat"/>
        <c:dispUnits/>
        <c:majorUnit val="1"/>
      </c:valAx>
      <c:valAx>
        <c:axId val="1250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04127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MO_Data2!$K$25:$K$41</c:f>
              <c:numCache>
                <c:ptCount val="17"/>
                <c:pt idx="0">
                  <c:v>841</c:v>
                </c:pt>
                <c:pt idx="1">
                  <c:v>2010</c:v>
                </c:pt>
                <c:pt idx="2">
                  <c:v>1791</c:v>
                </c:pt>
                <c:pt idx="3">
                  <c:v>1849</c:v>
                </c:pt>
                <c:pt idx="4">
                  <c:v>1564</c:v>
                </c:pt>
                <c:pt idx="5">
                  <c:v>1925</c:v>
                </c:pt>
                <c:pt idx="6">
                  <c:v>1587</c:v>
                </c:pt>
                <c:pt idx="7">
                  <c:v>2444</c:v>
                </c:pt>
                <c:pt idx="8">
                  <c:v>2640</c:v>
                </c:pt>
                <c:pt idx="9">
                  <c:v>2410</c:v>
                </c:pt>
                <c:pt idx="10">
                  <c:v>2346</c:v>
                </c:pt>
                <c:pt idx="11">
                  <c:v>2457</c:v>
                </c:pt>
                <c:pt idx="12">
                  <c:v>1868</c:v>
                </c:pt>
                <c:pt idx="13">
                  <c:v>2116</c:v>
                </c:pt>
                <c:pt idx="14">
                  <c:v>2315</c:v>
                </c:pt>
                <c:pt idx="15">
                  <c:v>142</c:v>
                </c:pt>
                <c:pt idx="16">
                  <c:v>145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MO_Data2!$L$25:$L$41</c:f>
              <c:numCache>
                <c:ptCount val="17"/>
                <c:pt idx="0">
                  <c:v>534</c:v>
                </c:pt>
                <c:pt idx="1">
                  <c:v>1145</c:v>
                </c:pt>
                <c:pt idx="2">
                  <c:v>1118</c:v>
                </c:pt>
                <c:pt idx="3">
                  <c:v>1114</c:v>
                </c:pt>
                <c:pt idx="4">
                  <c:v>1155</c:v>
                </c:pt>
                <c:pt idx="5">
                  <c:v>1267</c:v>
                </c:pt>
                <c:pt idx="6">
                  <c:v>1112</c:v>
                </c:pt>
                <c:pt idx="7">
                  <c:v>1566</c:v>
                </c:pt>
                <c:pt idx="8">
                  <c:v>1684</c:v>
                </c:pt>
                <c:pt idx="9">
                  <c:v>1641</c:v>
                </c:pt>
                <c:pt idx="10">
                  <c:v>1713</c:v>
                </c:pt>
                <c:pt idx="11">
                  <c:v>1624</c:v>
                </c:pt>
                <c:pt idx="12">
                  <c:v>1266</c:v>
                </c:pt>
                <c:pt idx="13">
                  <c:v>1271</c:v>
                </c:pt>
                <c:pt idx="14">
                  <c:v>1097</c:v>
                </c:pt>
                <c:pt idx="15">
                  <c:v>32</c:v>
                </c:pt>
                <c:pt idx="16">
                  <c:v>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MO_Data2!$M$25:$M$41</c:f>
              <c:numCache>
                <c:ptCount val="17"/>
                <c:pt idx="0">
                  <c:v>47</c:v>
                </c:pt>
                <c:pt idx="1">
                  <c:v>9</c:v>
                </c:pt>
                <c:pt idx="2">
                  <c:v>12</c:v>
                </c:pt>
                <c:pt idx="3">
                  <c:v>42</c:v>
                </c:pt>
                <c:pt idx="4">
                  <c:v>29</c:v>
                </c:pt>
                <c:pt idx="5">
                  <c:v>48</c:v>
                </c:pt>
                <c:pt idx="6">
                  <c:v>51</c:v>
                </c:pt>
                <c:pt idx="7">
                  <c:v>64</c:v>
                </c:pt>
                <c:pt idx="8">
                  <c:v>71</c:v>
                </c:pt>
                <c:pt idx="9">
                  <c:v>86</c:v>
                </c:pt>
                <c:pt idx="10">
                  <c:v>91</c:v>
                </c:pt>
                <c:pt idx="11">
                  <c:v>109</c:v>
                </c:pt>
                <c:pt idx="12">
                  <c:v>85</c:v>
                </c:pt>
                <c:pt idx="13">
                  <c:v>94</c:v>
                </c:pt>
                <c:pt idx="14">
                  <c:v>108</c:v>
                </c:pt>
                <c:pt idx="15">
                  <c:v>3</c:v>
                </c:pt>
                <c:pt idx="16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MO_Data2!$N$25:$N$41</c:f>
              <c:numCache>
                <c:ptCount val="17"/>
                <c:pt idx="0">
                  <c:v>1422</c:v>
                </c:pt>
                <c:pt idx="1">
                  <c:v>3164</c:v>
                </c:pt>
                <c:pt idx="2">
                  <c:v>2921</c:v>
                </c:pt>
                <c:pt idx="3">
                  <c:v>3005</c:v>
                </c:pt>
                <c:pt idx="4">
                  <c:v>2748</c:v>
                </c:pt>
                <c:pt idx="5">
                  <c:v>3240</c:v>
                </c:pt>
                <c:pt idx="6">
                  <c:v>2750</c:v>
                </c:pt>
                <c:pt idx="7">
                  <c:v>4074</c:v>
                </c:pt>
                <c:pt idx="8">
                  <c:v>4395</c:v>
                </c:pt>
                <c:pt idx="9">
                  <c:v>4137</c:v>
                </c:pt>
                <c:pt idx="10">
                  <c:v>4150</c:v>
                </c:pt>
                <c:pt idx="11">
                  <c:v>4190</c:v>
                </c:pt>
                <c:pt idx="12">
                  <c:v>3219</c:v>
                </c:pt>
                <c:pt idx="13">
                  <c:v>3481</c:v>
                </c:pt>
                <c:pt idx="14">
                  <c:v>3520</c:v>
                </c:pt>
                <c:pt idx="15">
                  <c:v>177</c:v>
                </c:pt>
                <c:pt idx="16">
                  <c:v>178</c:v>
                </c:pt>
              </c:numCache>
            </c:numRef>
          </c:yVal>
          <c:smooth val="0"/>
        </c:ser>
        <c:axId val="45395889"/>
        <c:axId val="5909818"/>
      </c:scatterChart>
      <c:val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09818"/>
        <c:crosses val="autoZero"/>
        <c:crossBetween val="midCat"/>
        <c:dispUnits/>
        <c:majorUnit val="1"/>
      </c:valAx>
      <c:valAx>
        <c:axId val="590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395889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MISSOURI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MO_Data2!$B$25:$B$41</c:f>
              <c:numCache>
                <c:ptCount val="17"/>
                <c:pt idx="0">
                  <c:v>841</c:v>
                </c:pt>
                <c:pt idx="1">
                  <c:v>2010</c:v>
                </c:pt>
                <c:pt idx="2">
                  <c:v>1791</c:v>
                </c:pt>
                <c:pt idx="3">
                  <c:v>1849</c:v>
                </c:pt>
                <c:pt idx="4">
                  <c:v>1564</c:v>
                </c:pt>
                <c:pt idx="5">
                  <c:v>1925</c:v>
                </c:pt>
                <c:pt idx="6">
                  <c:v>1587</c:v>
                </c:pt>
                <c:pt idx="7">
                  <c:v>2444</c:v>
                </c:pt>
                <c:pt idx="8">
                  <c:v>2640</c:v>
                </c:pt>
                <c:pt idx="9">
                  <c:v>2410</c:v>
                </c:pt>
                <c:pt idx="10">
                  <c:v>2346</c:v>
                </c:pt>
                <c:pt idx="11">
                  <c:v>2457</c:v>
                </c:pt>
                <c:pt idx="12">
                  <c:v>1868</c:v>
                </c:pt>
                <c:pt idx="13">
                  <c:v>2116</c:v>
                </c:pt>
                <c:pt idx="14">
                  <c:v>2315</c:v>
                </c:pt>
                <c:pt idx="15">
                  <c:v>142</c:v>
                </c:pt>
                <c:pt idx="16">
                  <c:v>145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MO_Data2!$C$25:$C$41</c:f>
              <c:numCache>
                <c:ptCount val="17"/>
                <c:pt idx="0">
                  <c:v>534</c:v>
                </c:pt>
                <c:pt idx="1">
                  <c:v>1145</c:v>
                </c:pt>
                <c:pt idx="2">
                  <c:v>1118</c:v>
                </c:pt>
                <c:pt idx="3">
                  <c:v>1114</c:v>
                </c:pt>
                <c:pt idx="4">
                  <c:v>1155</c:v>
                </c:pt>
                <c:pt idx="5">
                  <c:v>1267</c:v>
                </c:pt>
                <c:pt idx="6">
                  <c:v>1112</c:v>
                </c:pt>
                <c:pt idx="7">
                  <c:v>1566</c:v>
                </c:pt>
                <c:pt idx="8">
                  <c:v>1684</c:v>
                </c:pt>
                <c:pt idx="9">
                  <c:v>1641</c:v>
                </c:pt>
                <c:pt idx="10">
                  <c:v>1713</c:v>
                </c:pt>
                <c:pt idx="11">
                  <c:v>1624</c:v>
                </c:pt>
                <c:pt idx="12">
                  <c:v>1266</c:v>
                </c:pt>
                <c:pt idx="13">
                  <c:v>1271</c:v>
                </c:pt>
                <c:pt idx="14">
                  <c:v>1097</c:v>
                </c:pt>
                <c:pt idx="15">
                  <c:v>32</c:v>
                </c:pt>
                <c:pt idx="16">
                  <c:v>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MO_Data2!$D$25:$D$41</c:f>
              <c:numCache>
                <c:ptCount val="17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9</c:v>
                </c:pt>
                <c:pt idx="6">
                  <c:v>5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11</c:v>
                </c:pt>
                <c:pt idx="11">
                  <c:v>14</c:v>
                </c:pt>
                <c:pt idx="12">
                  <c:v>15</c:v>
                </c:pt>
                <c:pt idx="13">
                  <c:v>18</c:v>
                </c:pt>
                <c:pt idx="14">
                  <c:v>11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MO_Data2!$E$25:$E$41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MO_Data2!$F$25:$F$41</c:f>
              <c:numCache>
                <c:ptCount val="17"/>
                <c:pt idx="0">
                  <c:v>46</c:v>
                </c:pt>
                <c:pt idx="1">
                  <c:v>5</c:v>
                </c:pt>
                <c:pt idx="2">
                  <c:v>6</c:v>
                </c:pt>
                <c:pt idx="3">
                  <c:v>40</c:v>
                </c:pt>
                <c:pt idx="4">
                  <c:v>24</c:v>
                </c:pt>
                <c:pt idx="5">
                  <c:v>37</c:v>
                </c:pt>
                <c:pt idx="6">
                  <c:v>44</c:v>
                </c:pt>
                <c:pt idx="7">
                  <c:v>54</c:v>
                </c:pt>
                <c:pt idx="8">
                  <c:v>61</c:v>
                </c:pt>
                <c:pt idx="9">
                  <c:v>77</c:v>
                </c:pt>
                <c:pt idx="10">
                  <c:v>76</c:v>
                </c:pt>
                <c:pt idx="11">
                  <c:v>89</c:v>
                </c:pt>
                <c:pt idx="12">
                  <c:v>64</c:v>
                </c:pt>
                <c:pt idx="13">
                  <c:v>68</c:v>
                </c:pt>
                <c:pt idx="14">
                  <c:v>90</c:v>
                </c:pt>
                <c:pt idx="15">
                  <c:v>2</c:v>
                </c:pt>
                <c:pt idx="16">
                  <c:v>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MO_Data2!$G$24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MO_Data2!$H$25:$H$41</c:f>
              <c:numCache>
                <c:ptCount val="17"/>
                <c:pt idx="0">
                  <c:v>1422</c:v>
                </c:pt>
                <c:pt idx="1">
                  <c:v>3164</c:v>
                </c:pt>
                <c:pt idx="2">
                  <c:v>2921</c:v>
                </c:pt>
                <c:pt idx="3">
                  <c:v>3005</c:v>
                </c:pt>
                <c:pt idx="4">
                  <c:v>2748</c:v>
                </c:pt>
                <c:pt idx="5">
                  <c:v>3240</c:v>
                </c:pt>
                <c:pt idx="6">
                  <c:v>2750</c:v>
                </c:pt>
                <c:pt idx="7">
                  <c:v>4074</c:v>
                </c:pt>
                <c:pt idx="8">
                  <c:v>4395</c:v>
                </c:pt>
                <c:pt idx="9">
                  <c:v>4137</c:v>
                </c:pt>
                <c:pt idx="10">
                  <c:v>4150</c:v>
                </c:pt>
                <c:pt idx="11">
                  <c:v>4190</c:v>
                </c:pt>
                <c:pt idx="12">
                  <c:v>3219</c:v>
                </c:pt>
                <c:pt idx="13">
                  <c:v>3481</c:v>
                </c:pt>
                <c:pt idx="14">
                  <c:v>3520</c:v>
                </c:pt>
                <c:pt idx="15">
                  <c:v>177</c:v>
                </c:pt>
                <c:pt idx="16">
                  <c:v>178</c:v>
                </c:pt>
              </c:numCache>
            </c:numRef>
          </c:yVal>
          <c:smooth val="0"/>
        </c:ser>
        <c:axId val="53188363"/>
        <c:axId val="8933220"/>
      </c:scatterChart>
      <c:val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933220"/>
        <c:crosses val="autoZero"/>
        <c:crossBetween val="midCat"/>
        <c:dispUnits/>
        <c:majorUnit val="1"/>
      </c:valAx>
      <c:valAx>
        <c:axId val="893322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188363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MO_Data2!$AK$25:$AK$41</c:f>
              <c:numCache>
                <c:ptCount val="17"/>
                <c:pt idx="0">
                  <c:v>19.425459131467164</c:v>
                </c:pt>
                <c:pt idx="1">
                  <c:v>46.17761887979989</c:v>
                </c:pt>
                <c:pt idx="2">
                  <c:v>40.98914050967513</c:v>
                </c:pt>
                <c:pt idx="3">
                  <c:v>42.17093895454388</c:v>
                </c:pt>
                <c:pt idx="4">
                  <c:v>35.459778884245814</c:v>
                </c:pt>
                <c:pt idx="5">
                  <c:v>43.47940984550016</c:v>
                </c:pt>
                <c:pt idx="6">
                  <c:v>35.782047423049995</c:v>
                </c:pt>
                <c:pt idx="7">
                  <c:v>54.83856057304949</c:v>
                </c:pt>
                <c:pt idx="8">
                  <c:v>58.94882192788996</c:v>
                </c:pt>
                <c:pt idx="9">
                  <c:v>53.536544133883126</c:v>
                </c:pt>
                <c:pt idx="10">
                  <c:v>51.7605309845025</c:v>
                </c:pt>
                <c:pt idx="11">
                  <c:v>53.849033347389174</c:v>
                </c:pt>
                <c:pt idx="12">
                  <c:v>40.65313129220374</c:v>
                </c:pt>
                <c:pt idx="13">
                  <c:v>45.75737648481714</c:v>
                </c:pt>
                <c:pt idx="14">
                  <c:v>49.79309517105918</c:v>
                </c:pt>
                <c:pt idx="15">
                  <c:v>3.0420466547127085</c:v>
                </c:pt>
                <c:pt idx="16">
                  <c:v>3.0928470553003184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MO_Data2!$AL$25:$AL$41</c:f>
              <c:numCache>
                <c:ptCount val="17"/>
                <c:pt idx="0">
                  <c:v>103.17205776089585</c:v>
                </c:pt>
                <c:pt idx="1">
                  <c:v>219.1022738797559</c:v>
                </c:pt>
                <c:pt idx="2">
                  <c:v>211.91139146933446</c:v>
                </c:pt>
                <c:pt idx="3">
                  <c:v>209.39613463006054</c:v>
                </c:pt>
                <c:pt idx="4">
                  <c:v>215.47582846258464</c:v>
                </c:pt>
                <c:pt idx="5">
                  <c:v>234.43773799963733</c:v>
                </c:pt>
                <c:pt idx="6">
                  <c:v>204.80292323021357</c:v>
                </c:pt>
                <c:pt idx="7">
                  <c:v>285.8279702563691</c:v>
                </c:pt>
                <c:pt idx="8">
                  <c:v>303.6335049836283</c:v>
                </c:pt>
                <c:pt idx="9">
                  <c:v>291.8713560545965</c:v>
                </c:pt>
                <c:pt idx="10">
                  <c:v>300.04676735953586</c:v>
                </c:pt>
                <c:pt idx="11">
                  <c:v>280.43370523033036</c:v>
                </c:pt>
                <c:pt idx="12">
                  <c:v>216.1689601180221</c:v>
                </c:pt>
                <c:pt idx="13">
                  <c:v>214.36932241753274</c:v>
                </c:pt>
                <c:pt idx="14">
                  <c:v>182.59778219430268</c:v>
                </c:pt>
                <c:pt idx="15">
                  <c:v>5.278812003358644</c:v>
                </c:pt>
                <c:pt idx="16">
                  <c:v>4.746333048553351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MO_Data2!$AR$25:$AR$41</c:f>
              <c:numCache>
                <c:ptCount val="17"/>
                <c:pt idx="0">
                  <c:v>48.56274927155876</c:v>
                </c:pt>
                <c:pt idx="1">
                  <c:v>9.004952723998198</c:v>
                </c:pt>
                <c:pt idx="2">
                  <c:v>11.623964740640288</c:v>
                </c:pt>
                <c:pt idx="3">
                  <c:v>39.42181340341656</c:v>
                </c:pt>
                <c:pt idx="4">
                  <c:v>26.351897790984015</c:v>
                </c:pt>
                <c:pt idx="5">
                  <c:v>42.138900350279606</c:v>
                </c:pt>
                <c:pt idx="6">
                  <c:v>43.34007512279688</c:v>
                </c:pt>
                <c:pt idx="7">
                  <c:v>52.55810133858915</c:v>
                </c:pt>
                <c:pt idx="8">
                  <c:v>56.93984425749641</c:v>
                </c:pt>
                <c:pt idx="9">
                  <c:v>66.22822554561276</c:v>
                </c:pt>
                <c:pt idx="10">
                  <c:v>67.69070554543089</c:v>
                </c:pt>
                <c:pt idx="11">
                  <c:v>78.2219925796752</c:v>
                </c:pt>
                <c:pt idx="12">
                  <c:v>59.03392714518874</c:v>
                </c:pt>
                <c:pt idx="13">
                  <c:v>62.419071018294105</c:v>
                </c:pt>
                <c:pt idx="14">
                  <c:v>68.74602164226607</c:v>
                </c:pt>
                <c:pt idx="15">
                  <c:v>1.8353675323483527</c:v>
                </c:pt>
                <c:pt idx="16">
                  <c:v>2.3654222574407315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MO_Data2!$AQ$25:$AQ$41</c:f>
              <c:numCache>
                <c:ptCount val="17"/>
                <c:pt idx="0">
                  <c:v>28.763683482970567</c:v>
                </c:pt>
                <c:pt idx="1">
                  <c:v>63.59428294632071</c:v>
                </c:pt>
                <c:pt idx="2">
                  <c:v>58.416915586857016</c:v>
                </c:pt>
                <c:pt idx="3">
                  <c:v>59.82382927453702</c:v>
                </c:pt>
                <c:pt idx="4">
                  <c:v>54.34370972548714</c:v>
                </c:pt>
                <c:pt idx="5">
                  <c:v>63.757764574060744</c:v>
                </c:pt>
                <c:pt idx="6">
                  <c:v>53.96579941991671</c:v>
                </c:pt>
                <c:pt idx="7">
                  <c:v>79.47143885439405</c:v>
                </c:pt>
                <c:pt idx="8">
                  <c:v>85.21124439437975</c:v>
                </c:pt>
                <c:pt idx="9">
                  <c:v>79.65441114460904</c:v>
                </c:pt>
                <c:pt idx="10">
                  <c:v>79.23238897871741</c:v>
                </c:pt>
                <c:pt idx="11">
                  <c:v>79.33793909951629</c:v>
                </c:pt>
                <c:pt idx="12">
                  <c:v>60.45513192515508</c:v>
                </c:pt>
                <c:pt idx="13">
                  <c:v>64.8485959468603</c:v>
                </c:pt>
                <c:pt idx="14">
                  <c:v>65.09943476306118</c:v>
                </c:pt>
                <c:pt idx="15">
                  <c:v>3.255135297767639</c:v>
                </c:pt>
                <c:pt idx="16">
                  <c:v>3.2551023729696302</c:v>
                </c:pt>
              </c:numCache>
            </c:numRef>
          </c:yVal>
          <c:smooth val="0"/>
        </c:ser>
        <c:axId val="13290117"/>
        <c:axId val="52502190"/>
      </c:scatterChart>
      <c:val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502190"/>
        <c:crosses val="autoZero"/>
        <c:crossBetween val="midCat"/>
        <c:dispUnits/>
        <c:majorUnit val="1"/>
      </c:valAx>
      <c:valAx>
        <c:axId val="52502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290117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MO_Data2!$AK$25:$AK$41</c:f>
              <c:numCache>
                <c:ptCount val="17"/>
                <c:pt idx="0">
                  <c:v>19.425459131467164</c:v>
                </c:pt>
                <c:pt idx="1">
                  <c:v>46.17761887979989</c:v>
                </c:pt>
                <c:pt idx="2">
                  <c:v>40.98914050967513</c:v>
                </c:pt>
                <c:pt idx="3">
                  <c:v>42.17093895454388</c:v>
                </c:pt>
                <c:pt idx="4">
                  <c:v>35.459778884245814</c:v>
                </c:pt>
                <c:pt idx="5">
                  <c:v>43.47940984550016</c:v>
                </c:pt>
                <c:pt idx="6">
                  <c:v>35.782047423049995</c:v>
                </c:pt>
                <c:pt idx="7">
                  <c:v>54.83856057304949</c:v>
                </c:pt>
                <c:pt idx="8">
                  <c:v>58.94882192788996</c:v>
                </c:pt>
                <c:pt idx="9">
                  <c:v>53.536544133883126</c:v>
                </c:pt>
                <c:pt idx="10">
                  <c:v>51.7605309845025</c:v>
                </c:pt>
                <c:pt idx="11">
                  <c:v>53.849033347389174</c:v>
                </c:pt>
                <c:pt idx="12">
                  <c:v>40.65313129220374</c:v>
                </c:pt>
                <c:pt idx="13">
                  <c:v>45.75737648481714</c:v>
                </c:pt>
                <c:pt idx="14">
                  <c:v>49.79309517105918</c:v>
                </c:pt>
                <c:pt idx="15">
                  <c:v>3.0420466547127085</c:v>
                </c:pt>
                <c:pt idx="16">
                  <c:v>3.0928470553003184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MO_Data2!$AL$25:$AL$41</c:f>
              <c:numCache>
                <c:ptCount val="17"/>
                <c:pt idx="0">
                  <c:v>103.17205776089585</c:v>
                </c:pt>
                <c:pt idx="1">
                  <c:v>219.1022738797559</c:v>
                </c:pt>
                <c:pt idx="2">
                  <c:v>211.91139146933446</c:v>
                </c:pt>
                <c:pt idx="3">
                  <c:v>209.39613463006054</c:v>
                </c:pt>
                <c:pt idx="4">
                  <c:v>215.47582846258464</c:v>
                </c:pt>
                <c:pt idx="5">
                  <c:v>234.43773799963733</c:v>
                </c:pt>
                <c:pt idx="6">
                  <c:v>204.80292323021357</c:v>
                </c:pt>
                <c:pt idx="7">
                  <c:v>285.8279702563691</c:v>
                </c:pt>
                <c:pt idx="8">
                  <c:v>303.6335049836283</c:v>
                </c:pt>
                <c:pt idx="9">
                  <c:v>291.8713560545965</c:v>
                </c:pt>
                <c:pt idx="10">
                  <c:v>300.04676735953586</c:v>
                </c:pt>
                <c:pt idx="11">
                  <c:v>280.43370523033036</c:v>
                </c:pt>
                <c:pt idx="12">
                  <c:v>216.1689601180221</c:v>
                </c:pt>
                <c:pt idx="13">
                  <c:v>214.36932241753274</c:v>
                </c:pt>
                <c:pt idx="14">
                  <c:v>182.59778219430268</c:v>
                </c:pt>
                <c:pt idx="15">
                  <c:v>5.278812003358644</c:v>
                </c:pt>
                <c:pt idx="16">
                  <c:v>4.746333048553351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MO_Data2!$AM$25:$AM$41</c:f>
              <c:numCache>
                <c:ptCount val="17"/>
                <c:pt idx="0">
                  <c:v>0</c:v>
                </c:pt>
                <c:pt idx="1">
                  <c:v>28.504240005700847</c:v>
                </c:pt>
                <c:pt idx="2">
                  <c:v>40.6118857452281</c:v>
                </c:pt>
                <c:pt idx="3">
                  <c:v>6.443714156840002</c:v>
                </c:pt>
                <c:pt idx="4">
                  <c:v>12.257155114297973</c:v>
                </c:pt>
                <c:pt idx="5">
                  <c:v>52.22841225626741</c:v>
                </c:pt>
                <c:pt idx="6">
                  <c:v>27.52546105147261</c:v>
                </c:pt>
                <c:pt idx="7">
                  <c:v>52.720371151412905</c:v>
                </c:pt>
                <c:pt idx="8">
                  <c:v>31.955688112484022</c:v>
                </c:pt>
                <c:pt idx="9">
                  <c:v>31.840373593716834</c:v>
                </c:pt>
                <c:pt idx="10">
                  <c:v>58.535547041294166</c:v>
                </c:pt>
                <c:pt idx="11">
                  <c:v>74.22724139759292</c:v>
                </c:pt>
                <c:pt idx="12">
                  <c:v>79.71515119307008</c:v>
                </c:pt>
                <c:pt idx="13">
                  <c:v>95.68360620880289</c:v>
                </c:pt>
                <c:pt idx="14">
                  <c:v>58.26271186440678</c:v>
                </c:pt>
                <c:pt idx="15">
                  <c:v>5.307010560951016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MO_Data2!$AN$25:$AN$41</c:f>
              <c:numCache>
                <c:ptCount val="17"/>
                <c:pt idx="0">
                  <c:v>3.359424866462861</c:v>
                </c:pt>
                <c:pt idx="1">
                  <c:v>0</c:v>
                </c:pt>
                <c:pt idx="2">
                  <c:v>0</c:v>
                </c:pt>
                <c:pt idx="3">
                  <c:v>2.9184298847220194</c:v>
                </c:pt>
                <c:pt idx="4">
                  <c:v>8.406186953597848</c:v>
                </c:pt>
                <c:pt idx="5">
                  <c:v>5.366822304513498</c:v>
                </c:pt>
                <c:pt idx="6">
                  <c:v>5.138746145940391</c:v>
                </c:pt>
                <c:pt idx="7">
                  <c:v>0</c:v>
                </c:pt>
                <c:pt idx="8">
                  <c:v>9.40004230019035</c:v>
                </c:pt>
                <c:pt idx="9">
                  <c:v>6.634672800053076</c:v>
                </c:pt>
                <c:pt idx="10">
                  <c:v>8.435437271979586</c:v>
                </c:pt>
                <c:pt idx="11">
                  <c:v>12.15263712225553</c:v>
                </c:pt>
                <c:pt idx="12">
                  <c:v>11.706175007316359</c:v>
                </c:pt>
                <c:pt idx="13">
                  <c:v>14.853599212759242</c:v>
                </c:pt>
                <c:pt idx="14">
                  <c:v>12.556729510108168</c:v>
                </c:pt>
                <c:pt idx="15">
                  <c:v>0</c:v>
                </c:pt>
                <c:pt idx="16">
                  <c:v>1.6985715013673501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MO_Data2!$AO$25:$AO$41</c:f>
              <c:numCache>
                <c:ptCount val="17"/>
                <c:pt idx="0">
                  <c:v>85.79208474765936</c:v>
                </c:pt>
                <c:pt idx="1">
                  <c:v>9.133921557881662</c:v>
                </c:pt>
                <c:pt idx="2">
                  <c:v>10.767160161507402</c:v>
                </c:pt>
                <c:pt idx="3">
                  <c:v>70.47713017125942</c:v>
                </c:pt>
                <c:pt idx="4">
                  <c:v>41.34794293983874</c:v>
                </c:pt>
                <c:pt idx="5">
                  <c:v>62.27802932116948</c:v>
                </c:pt>
                <c:pt idx="6">
                  <c:v>72.62044265460727</c:v>
                </c:pt>
                <c:pt idx="7">
                  <c:v>86.88796279907963</c:v>
                </c:pt>
                <c:pt idx="8">
                  <c:v>96.26917492582538</c:v>
                </c:pt>
                <c:pt idx="9">
                  <c:v>117.03372699223321</c:v>
                </c:pt>
                <c:pt idx="10">
                  <c:v>111.39774859287054</c:v>
                </c:pt>
                <c:pt idx="11">
                  <c:v>125.15116573389206</c:v>
                </c:pt>
                <c:pt idx="12">
                  <c:v>86.58828622840366</c:v>
                </c:pt>
                <c:pt idx="13">
                  <c:v>87.26451414198449</c:v>
                </c:pt>
                <c:pt idx="14">
                  <c:v>109.12662325852098</c:v>
                </c:pt>
                <c:pt idx="15">
                  <c:v>2.290373559927624</c:v>
                </c:pt>
                <c:pt idx="16">
                  <c:v>3.2795487340941887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MO_Data2!$AQ$25:$AQ$41</c:f>
              <c:numCache>
                <c:ptCount val="17"/>
                <c:pt idx="0">
                  <c:v>28.763683482970567</c:v>
                </c:pt>
                <c:pt idx="1">
                  <c:v>63.59428294632071</c:v>
                </c:pt>
                <c:pt idx="2">
                  <c:v>58.416915586857016</c:v>
                </c:pt>
                <c:pt idx="3">
                  <c:v>59.82382927453702</c:v>
                </c:pt>
                <c:pt idx="4">
                  <c:v>54.34370972548714</c:v>
                </c:pt>
                <c:pt idx="5">
                  <c:v>63.757764574060744</c:v>
                </c:pt>
                <c:pt idx="6">
                  <c:v>53.96579941991671</c:v>
                </c:pt>
                <c:pt idx="7">
                  <c:v>79.47143885439405</c:v>
                </c:pt>
                <c:pt idx="8">
                  <c:v>85.21124439437975</c:v>
                </c:pt>
                <c:pt idx="9">
                  <c:v>79.65441114460904</c:v>
                </c:pt>
                <c:pt idx="10">
                  <c:v>79.23238897871741</c:v>
                </c:pt>
                <c:pt idx="11">
                  <c:v>79.33793909951629</c:v>
                </c:pt>
                <c:pt idx="12">
                  <c:v>60.45513192515508</c:v>
                </c:pt>
                <c:pt idx="13">
                  <c:v>64.8485959468603</c:v>
                </c:pt>
                <c:pt idx="14">
                  <c:v>65.09943476306118</c:v>
                </c:pt>
                <c:pt idx="15">
                  <c:v>3.255135297767639</c:v>
                </c:pt>
                <c:pt idx="16">
                  <c:v>3.2551023729696302</c:v>
                </c:pt>
              </c:numCache>
            </c:numRef>
          </c:yVal>
          <c:smooth val="0"/>
        </c:ser>
        <c:axId val="2757663"/>
        <c:axId val="24818968"/>
      </c:scatterChart>
      <c:val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818968"/>
        <c:crosses val="autoZero"/>
        <c:crossBetween val="midCat"/>
        <c:dispUnits/>
        <c:majorUnit val="1"/>
      </c:valAx>
      <c:valAx>
        <c:axId val="2481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57663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MISSOURI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MO_Data2!$K$69:$K$85</c:f>
              <c:numCache>
                <c:ptCount val="17"/>
                <c:pt idx="0">
                  <c:v>189</c:v>
                </c:pt>
                <c:pt idx="1">
                  <c:v>461</c:v>
                </c:pt>
                <c:pt idx="2">
                  <c:v>564</c:v>
                </c:pt>
                <c:pt idx="3">
                  <c:v>527</c:v>
                </c:pt>
                <c:pt idx="4">
                  <c:v>894</c:v>
                </c:pt>
                <c:pt idx="5">
                  <c:v>1634</c:v>
                </c:pt>
                <c:pt idx="6">
                  <c:v>1366</c:v>
                </c:pt>
                <c:pt idx="7">
                  <c:v>1836</c:v>
                </c:pt>
                <c:pt idx="8">
                  <c:v>1976</c:v>
                </c:pt>
                <c:pt idx="9">
                  <c:v>2555</c:v>
                </c:pt>
                <c:pt idx="10">
                  <c:v>2387</c:v>
                </c:pt>
                <c:pt idx="11">
                  <c:v>3094</c:v>
                </c:pt>
                <c:pt idx="12">
                  <c:v>3729</c:v>
                </c:pt>
                <c:pt idx="13">
                  <c:v>4322</c:v>
                </c:pt>
                <c:pt idx="14">
                  <c:v>4470</c:v>
                </c:pt>
                <c:pt idx="15">
                  <c:v>7018</c:v>
                </c:pt>
                <c:pt idx="16">
                  <c:v>6935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MO_Data2!$L$69:$L$85</c:f>
              <c:numCache>
                <c:ptCount val="17"/>
                <c:pt idx="0">
                  <c:v>105</c:v>
                </c:pt>
                <c:pt idx="1">
                  <c:v>385</c:v>
                </c:pt>
                <c:pt idx="2">
                  <c:v>394</c:v>
                </c:pt>
                <c:pt idx="3">
                  <c:v>400</c:v>
                </c:pt>
                <c:pt idx="4">
                  <c:v>607</c:v>
                </c:pt>
                <c:pt idx="5">
                  <c:v>1164</c:v>
                </c:pt>
                <c:pt idx="6">
                  <c:v>1044</c:v>
                </c:pt>
                <c:pt idx="7">
                  <c:v>1270</c:v>
                </c:pt>
                <c:pt idx="8">
                  <c:v>1392</c:v>
                </c:pt>
                <c:pt idx="9">
                  <c:v>1756</c:v>
                </c:pt>
                <c:pt idx="10">
                  <c:v>1695</c:v>
                </c:pt>
                <c:pt idx="11">
                  <c:v>2124</c:v>
                </c:pt>
                <c:pt idx="12">
                  <c:v>2453</c:v>
                </c:pt>
                <c:pt idx="13">
                  <c:v>2479</c:v>
                </c:pt>
                <c:pt idx="14">
                  <c:v>2596</c:v>
                </c:pt>
                <c:pt idx="15">
                  <c:v>3565</c:v>
                </c:pt>
                <c:pt idx="16">
                  <c:v>3603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MO_Data2!$M$69:$M$85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14</c:v>
                </c:pt>
                <c:pt idx="5">
                  <c:v>20</c:v>
                </c:pt>
                <c:pt idx="6">
                  <c:v>20</c:v>
                </c:pt>
                <c:pt idx="7">
                  <c:v>24</c:v>
                </c:pt>
                <c:pt idx="8">
                  <c:v>22</c:v>
                </c:pt>
                <c:pt idx="9">
                  <c:v>50</c:v>
                </c:pt>
                <c:pt idx="10">
                  <c:v>53</c:v>
                </c:pt>
                <c:pt idx="11">
                  <c:v>62</c:v>
                </c:pt>
                <c:pt idx="12">
                  <c:v>101</c:v>
                </c:pt>
                <c:pt idx="13">
                  <c:v>118</c:v>
                </c:pt>
                <c:pt idx="14">
                  <c:v>109</c:v>
                </c:pt>
                <c:pt idx="15">
                  <c:v>197</c:v>
                </c:pt>
                <c:pt idx="16">
                  <c:v>236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MO_Data2!$N$69:$N$85</c:f>
              <c:numCache>
                <c:ptCount val="17"/>
                <c:pt idx="0">
                  <c:v>298</c:v>
                </c:pt>
                <c:pt idx="1">
                  <c:v>846</c:v>
                </c:pt>
                <c:pt idx="2">
                  <c:v>961</c:v>
                </c:pt>
                <c:pt idx="3">
                  <c:v>929</c:v>
                </c:pt>
                <c:pt idx="4">
                  <c:v>1515</c:v>
                </c:pt>
                <c:pt idx="5">
                  <c:v>2818</c:v>
                </c:pt>
                <c:pt idx="6">
                  <c:v>2430</c:v>
                </c:pt>
                <c:pt idx="7">
                  <c:v>3130</c:v>
                </c:pt>
                <c:pt idx="8">
                  <c:v>3390</c:v>
                </c:pt>
                <c:pt idx="9">
                  <c:v>4361</c:v>
                </c:pt>
                <c:pt idx="10">
                  <c:v>4135</c:v>
                </c:pt>
                <c:pt idx="11">
                  <c:v>5280</c:v>
                </c:pt>
                <c:pt idx="12">
                  <c:v>6283</c:v>
                </c:pt>
                <c:pt idx="13">
                  <c:v>6919</c:v>
                </c:pt>
                <c:pt idx="14">
                  <c:v>7175</c:v>
                </c:pt>
                <c:pt idx="15">
                  <c:v>10780</c:v>
                </c:pt>
                <c:pt idx="16">
                  <c:v>10774</c:v>
                </c:pt>
              </c:numCache>
            </c:numRef>
          </c:yVal>
          <c:smooth val="0"/>
        </c:ser>
        <c:axId val="22044121"/>
        <c:axId val="64179362"/>
      </c:scatterChart>
      <c:val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179362"/>
        <c:crosses val="autoZero"/>
        <c:crossBetween val="midCat"/>
        <c:dispUnits/>
        <c:majorUnit val="1"/>
      </c:valAx>
      <c:valAx>
        <c:axId val="64179362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044121"/>
        <c:crosses val="autoZero"/>
        <c:crossBetween val="midCat"/>
        <c:dispUnits/>
        <c:majorUnit val="1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MO_Data2!$B$69:$B$85</c:f>
              <c:numCache>
                <c:ptCount val="17"/>
                <c:pt idx="0">
                  <c:v>189</c:v>
                </c:pt>
                <c:pt idx="1">
                  <c:v>461</c:v>
                </c:pt>
                <c:pt idx="2">
                  <c:v>564</c:v>
                </c:pt>
                <c:pt idx="3">
                  <c:v>527</c:v>
                </c:pt>
                <c:pt idx="4">
                  <c:v>894</c:v>
                </c:pt>
                <c:pt idx="5">
                  <c:v>1634</c:v>
                </c:pt>
                <c:pt idx="6">
                  <c:v>1366</c:v>
                </c:pt>
                <c:pt idx="7">
                  <c:v>1836</c:v>
                </c:pt>
                <c:pt idx="8">
                  <c:v>1976</c:v>
                </c:pt>
                <c:pt idx="9">
                  <c:v>2555</c:v>
                </c:pt>
                <c:pt idx="10">
                  <c:v>2387</c:v>
                </c:pt>
                <c:pt idx="11">
                  <c:v>3094</c:v>
                </c:pt>
                <c:pt idx="12">
                  <c:v>3729</c:v>
                </c:pt>
                <c:pt idx="13">
                  <c:v>4322</c:v>
                </c:pt>
                <c:pt idx="14">
                  <c:v>4470</c:v>
                </c:pt>
                <c:pt idx="15">
                  <c:v>7018</c:v>
                </c:pt>
                <c:pt idx="16">
                  <c:v>6935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MO_Data2!$C$69:$C$85</c:f>
              <c:numCache>
                <c:ptCount val="17"/>
                <c:pt idx="0">
                  <c:v>105</c:v>
                </c:pt>
                <c:pt idx="1">
                  <c:v>385</c:v>
                </c:pt>
                <c:pt idx="2">
                  <c:v>394</c:v>
                </c:pt>
                <c:pt idx="3">
                  <c:v>400</c:v>
                </c:pt>
                <c:pt idx="4">
                  <c:v>607</c:v>
                </c:pt>
                <c:pt idx="5">
                  <c:v>1164</c:v>
                </c:pt>
                <c:pt idx="6">
                  <c:v>1044</c:v>
                </c:pt>
                <c:pt idx="7">
                  <c:v>1270</c:v>
                </c:pt>
                <c:pt idx="8">
                  <c:v>1392</c:v>
                </c:pt>
                <c:pt idx="9">
                  <c:v>1756</c:v>
                </c:pt>
                <c:pt idx="10">
                  <c:v>1695</c:v>
                </c:pt>
                <c:pt idx="11">
                  <c:v>2124</c:v>
                </c:pt>
                <c:pt idx="12">
                  <c:v>2453</c:v>
                </c:pt>
                <c:pt idx="13">
                  <c:v>2479</c:v>
                </c:pt>
                <c:pt idx="14">
                  <c:v>2596</c:v>
                </c:pt>
                <c:pt idx="15">
                  <c:v>3565</c:v>
                </c:pt>
                <c:pt idx="16">
                  <c:v>3603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MO_Data2!$D$69:$D$85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19</c:v>
                </c:pt>
                <c:pt idx="10">
                  <c:v>14</c:v>
                </c:pt>
                <c:pt idx="11">
                  <c:v>12</c:v>
                </c:pt>
                <c:pt idx="12">
                  <c:v>17</c:v>
                </c:pt>
                <c:pt idx="13">
                  <c:v>24</c:v>
                </c:pt>
                <c:pt idx="14">
                  <c:v>20</c:v>
                </c:pt>
                <c:pt idx="15">
                  <c:v>30</c:v>
                </c:pt>
                <c:pt idx="16">
                  <c:v>51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MO_Data2!$E$69:$E$85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4</c:v>
                </c:pt>
                <c:pt idx="15">
                  <c:v>12</c:v>
                </c:pt>
                <c:pt idx="16">
                  <c:v>23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MO_Data2!$F$69:$F$85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13</c:v>
                </c:pt>
                <c:pt idx="5">
                  <c:v>17</c:v>
                </c:pt>
                <c:pt idx="6">
                  <c:v>12</c:v>
                </c:pt>
                <c:pt idx="7">
                  <c:v>17</c:v>
                </c:pt>
                <c:pt idx="8">
                  <c:v>13</c:v>
                </c:pt>
                <c:pt idx="9">
                  <c:v>28</c:v>
                </c:pt>
                <c:pt idx="10">
                  <c:v>36</c:v>
                </c:pt>
                <c:pt idx="11">
                  <c:v>45</c:v>
                </c:pt>
                <c:pt idx="12">
                  <c:v>78</c:v>
                </c:pt>
                <c:pt idx="13">
                  <c:v>86</c:v>
                </c:pt>
                <c:pt idx="14">
                  <c:v>85</c:v>
                </c:pt>
                <c:pt idx="15">
                  <c:v>155</c:v>
                </c:pt>
                <c:pt idx="16">
                  <c:v>162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MO_Data2!$G$68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MO_Data2!$H$68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MO_Data2!$H$69:$H$85</c:f>
              <c:numCache>
                <c:ptCount val="17"/>
                <c:pt idx="0">
                  <c:v>298</c:v>
                </c:pt>
                <c:pt idx="1">
                  <c:v>846</c:v>
                </c:pt>
                <c:pt idx="2">
                  <c:v>961</c:v>
                </c:pt>
                <c:pt idx="3">
                  <c:v>929</c:v>
                </c:pt>
                <c:pt idx="4">
                  <c:v>1515</c:v>
                </c:pt>
                <c:pt idx="5">
                  <c:v>2818</c:v>
                </c:pt>
                <c:pt idx="6">
                  <c:v>2430</c:v>
                </c:pt>
                <c:pt idx="7">
                  <c:v>3130</c:v>
                </c:pt>
                <c:pt idx="8">
                  <c:v>3390</c:v>
                </c:pt>
                <c:pt idx="9">
                  <c:v>4361</c:v>
                </c:pt>
                <c:pt idx="10">
                  <c:v>4135</c:v>
                </c:pt>
                <c:pt idx="11">
                  <c:v>5280</c:v>
                </c:pt>
                <c:pt idx="12">
                  <c:v>6283</c:v>
                </c:pt>
                <c:pt idx="13">
                  <c:v>6919</c:v>
                </c:pt>
                <c:pt idx="14">
                  <c:v>7175</c:v>
                </c:pt>
                <c:pt idx="15">
                  <c:v>10780</c:v>
                </c:pt>
                <c:pt idx="16">
                  <c:v>10774</c:v>
                </c:pt>
              </c:numCache>
            </c:numRef>
          </c:yVal>
          <c:smooth val="0"/>
        </c:ser>
        <c:axId val="40743347"/>
        <c:axId val="31145804"/>
      </c:scatterChart>
      <c:val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145804"/>
        <c:crosses val="autoZero"/>
        <c:crossBetween val="midCat"/>
        <c:dispUnits/>
        <c:majorUnit val="1"/>
      </c:valAx>
      <c:valAx>
        <c:axId val="31145804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743347"/>
        <c:crosses val="autoZero"/>
        <c:crossBetween val="midCat"/>
        <c:dispUnits/>
        <c:majorUnit val="1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MO_Data1!$B$5:$B$21</c:f>
              <c:numCache>
                <c:ptCount val="17"/>
                <c:pt idx="0">
                  <c:v>156</c:v>
                </c:pt>
                <c:pt idx="1">
                  <c:v>355</c:v>
                </c:pt>
                <c:pt idx="2">
                  <c:v>347</c:v>
                </c:pt>
                <c:pt idx="3">
                  <c:v>342</c:v>
                </c:pt>
                <c:pt idx="4">
                  <c:v>364</c:v>
                </c:pt>
                <c:pt idx="5">
                  <c:v>443</c:v>
                </c:pt>
                <c:pt idx="6">
                  <c:v>366</c:v>
                </c:pt>
                <c:pt idx="7">
                  <c:v>474</c:v>
                </c:pt>
                <c:pt idx="8">
                  <c:v>516</c:v>
                </c:pt>
                <c:pt idx="9">
                  <c:v>572</c:v>
                </c:pt>
                <c:pt idx="10">
                  <c:v>595</c:v>
                </c:pt>
                <c:pt idx="11">
                  <c:v>589</c:v>
                </c:pt>
                <c:pt idx="12">
                  <c:v>511</c:v>
                </c:pt>
                <c:pt idx="13">
                  <c:v>464</c:v>
                </c:pt>
                <c:pt idx="14">
                  <c:v>530</c:v>
                </c:pt>
                <c:pt idx="15">
                  <c:v>18</c:v>
                </c:pt>
                <c:pt idx="16">
                  <c:v>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MO_Data1!$C$5:$C$21</c:f>
              <c:numCache>
                <c:ptCount val="17"/>
                <c:pt idx="0">
                  <c:v>108</c:v>
                </c:pt>
                <c:pt idx="1">
                  <c:v>230</c:v>
                </c:pt>
                <c:pt idx="2">
                  <c:v>255</c:v>
                </c:pt>
                <c:pt idx="3">
                  <c:v>227</c:v>
                </c:pt>
                <c:pt idx="4">
                  <c:v>289</c:v>
                </c:pt>
                <c:pt idx="5">
                  <c:v>271</c:v>
                </c:pt>
                <c:pt idx="6">
                  <c:v>268</c:v>
                </c:pt>
                <c:pt idx="7">
                  <c:v>311</c:v>
                </c:pt>
                <c:pt idx="8">
                  <c:v>330</c:v>
                </c:pt>
                <c:pt idx="9">
                  <c:v>311</c:v>
                </c:pt>
                <c:pt idx="10">
                  <c:v>361</c:v>
                </c:pt>
                <c:pt idx="11">
                  <c:v>361</c:v>
                </c:pt>
                <c:pt idx="12">
                  <c:v>369</c:v>
                </c:pt>
                <c:pt idx="13">
                  <c:v>336</c:v>
                </c:pt>
                <c:pt idx="14">
                  <c:v>285</c:v>
                </c:pt>
                <c:pt idx="15">
                  <c:v>6</c:v>
                </c:pt>
                <c:pt idx="16">
                  <c:v>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MO_Data1!$D$5:$D$21</c:f>
              <c:numCache>
                <c:ptCount val="17"/>
                <c:pt idx="0">
                  <c:v>264</c:v>
                </c:pt>
                <c:pt idx="1">
                  <c:v>585</c:v>
                </c:pt>
                <c:pt idx="2">
                  <c:v>602</c:v>
                </c:pt>
                <c:pt idx="3">
                  <c:v>569</c:v>
                </c:pt>
                <c:pt idx="4">
                  <c:v>653</c:v>
                </c:pt>
                <c:pt idx="5">
                  <c:v>714</c:v>
                </c:pt>
                <c:pt idx="6">
                  <c:v>634</c:v>
                </c:pt>
                <c:pt idx="7">
                  <c:v>785</c:v>
                </c:pt>
                <c:pt idx="8">
                  <c:v>846</c:v>
                </c:pt>
                <c:pt idx="9">
                  <c:v>883</c:v>
                </c:pt>
                <c:pt idx="10">
                  <c:v>956</c:v>
                </c:pt>
                <c:pt idx="11">
                  <c:v>950</c:v>
                </c:pt>
                <c:pt idx="12">
                  <c:v>880</c:v>
                </c:pt>
                <c:pt idx="13">
                  <c:v>800</c:v>
                </c:pt>
                <c:pt idx="14">
                  <c:v>815</c:v>
                </c:pt>
                <c:pt idx="15">
                  <c:v>24</c:v>
                </c:pt>
                <c:pt idx="16">
                  <c:v>31</c:v>
                </c:pt>
              </c:numCache>
            </c:numRef>
          </c:yVal>
          <c:smooth val="1"/>
        </c:ser>
        <c:axId val="19666035"/>
        <c:axId val="42776588"/>
      </c:scatterChart>
      <c:scatterChart>
        <c:scatterStyle val="lineMarker"/>
        <c:varyColors val="0"/>
        <c:ser>
          <c:idx val="5"/>
          <c:order val="3"/>
          <c:tx>
            <c:strRef>
              <c:f>MO_Data1!$A$23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MO_Data1!$C$28:$C$44</c:f>
              <c:numCache>
                <c:ptCount val="17"/>
                <c:pt idx="0">
                  <c:v>40.909090909090914</c:v>
                </c:pt>
                <c:pt idx="1">
                  <c:v>39.31623931623932</c:v>
                </c:pt>
                <c:pt idx="2">
                  <c:v>42.35880398671096</c:v>
                </c:pt>
                <c:pt idx="3">
                  <c:v>39.894551845342704</c:v>
                </c:pt>
                <c:pt idx="4">
                  <c:v>44.257274119448695</c:v>
                </c:pt>
                <c:pt idx="5">
                  <c:v>37.95518207282913</c:v>
                </c:pt>
                <c:pt idx="6">
                  <c:v>42.27129337539432</c:v>
                </c:pt>
                <c:pt idx="7">
                  <c:v>39.61783439490446</c:v>
                </c:pt>
                <c:pt idx="8">
                  <c:v>39.00709219858156</c:v>
                </c:pt>
                <c:pt idx="9">
                  <c:v>35.22083805209513</c:v>
                </c:pt>
                <c:pt idx="10">
                  <c:v>37.761506276150634</c:v>
                </c:pt>
                <c:pt idx="11">
                  <c:v>38</c:v>
                </c:pt>
                <c:pt idx="12">
                  <c:v>41.93181818181818</c:v>
                </c:pt>
                <c:pt idx="13">
                  <c:v>42</c:v>
                </c:pt>
                <c:pt idx="14">
                  <c:v>34.96932515337423</c:v>
                </c:pt>
                <c:pt idx="15">
                  <c:v>25</c:v>
                </c:pt>
                <c:pt idx="16">
                  <c:v>25.806451612903224</c:v>
                </c:pt>
              </c:numCache>
            </c:numRef>
          </c:yVal>
          <c:smooth val="0"/>
        </c:ser>
        <c:axId val="49444973"/>
        <c:axId val="42351574"/>
      </c:scatterChart>
      <c:val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776588"/>
        <c:crossesAt val="0"/>
        <c:crossBetween val="midCat"/>
        <c:dispUnits/>
        <c:majorUnit val="1"/>
      </c:valAx>
      <c:valAx>
        <c:axId val="4277658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666035"/>
        <c:crosses val="autoZero"/>
        <c:crossBetween val="midCat"/>
        <c:dispUnits/>
        <c:majorUnit val="100"/>
      </c:valAx>
      <c:valAx>
        <c:axId val="49444973"/>
        <c:scaling>
          <c:orientation val="minMax"/>
        </c:scaling>
        <c:axPos val="b"/>
        <c:delete val="1"/>
        <c:majorTickMark val="in"/>
        <c:minorTickMark val="none"/>
        <c:tickLblPos val="nextTo"/>
        <c:crossAx val="42351574"/>
        <c:crosses val="max"/>
        <c:crossBetween val="midCat"/>
        <c:dispUnits/>
      </c:valAx>
      <c:valAx>
        <c:axId val="42351574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444973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MISSOURI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MO_Data2!$AK$69:$AK$85</c:f>
              <c:numCache>
                <c:ptCount val="17"/>
                <c:pt idx="0">
                  <c:v>4.365531243575855</c:v>
                </c:pt>
                <c:pt idx="1">
                  <c:v>10.590986220690423</c:v>
                </c:pt>
                <c:pt idx="2">
                  <c:v>12.90780304157274</c:v>
                </c:pt>
                <c:pt idx="3">
                  <c:v>12.01951586211175</c:v>
                </c:pt>
                <c:pt idx="4">
                  <c:v>20.269208646109817</c:v>
                </c:pt>
                <c:pt idx="5">
                  <c:v>36.90667827924533</c:v>
                </c:pt>
                <c:pt idx="6">
                  <c:v>30.79916621290882</c:v>
                </c:pt>
                <c:pt idx="7">
                  <c:v>41.19623453851018</c:v>
                </c:pt>
                <c:pt idx="8">
                  <c:v>44.12230004905703</c:v>
                </c:pt>
                <c:pt idx="9">
                  <c:v>56.757622515382316</c:v>
                </c:pt>
                <c:pt idx="10">
                  <c:v>52.6651267945471</c:v>
                </c:pt>
                <c:pt idx="11">
                  <c:v>67.80989384486044</c:v>
                </c:pt>
                <c:pt idx="12">
                  <c:v>81.15392215665297</c:v>
                </c:pt>
                <c:pt idx="13">
                  <c:v>93.46095518307168</c:v>
                </c:pt>
                <c:pt idx="14">
                  <c:v>96.14476691776869</c:v>
                </c:pt>
                <c:pt idx="15">
                  <c:v>150.34565790685767</c:v>
                </c:pt>
                <c:pt idx="16">
                  <c:v>147.92340916212214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MO_Data2!$AL$69:$AL$85</c:f>
              <c:numCache>
                <c:ptCount val="17"/>
                <c:pt idx="0">
                  <c:v>20.286640570962668</c:v>
                </c:pt>
                <c:pt idx="1">
                  <c:v>73.67194361895723</c:v>
                </c:pt>
                <c:pt idx="2">
                  <c:v>74.68075871101769</c:v>
                </c:pt>
                <c:pt idx="3">
                  <c:v>75.18712194975244</c:v>
                </c:pt>
                <c:pt idx="4">
                  <c:v>113.24140941713321</c:v>
                </c:pt>
                <c:pt idx="5">
                  <c:v>215.37926363976155</c:v>
                </c:pt>
                <c:pt idx="6">
                  <c:v>192.27900346433722</c:v>
                </c:pt>
                <c:pt idx="7">
                  <c:v>231.80173833051643</c:v>
                </c:pt>
                <c:pt idx="8">
                  <c:v>250.9844649270847</c:v>
                </c:pt>
                <c:pt idx="9">
                  <c:v>312.32547302368766</c:v>
                </c:pt>
                <c:pt idx="10">
                  <c:v>296.8939116604865</c:v>
                </c:pt>
                <c:pt idx="11">
                  <c:v>366.774131717501</c:v>
                </c:pt>
                <c:pt idx="12">
                  <c:v>418.848703925362</c:v>
                </c:pt>
                <c:pt idx="13">
                  <c:v>418.11294277975117</c:v>
                </c:pt>
                <c:pt idx="14">
                  <c:v>432.1092457396625</c:v>
                </c:pt>
                <c:pt idx="15">
                  <c:v>588.0926497491739</c:v>
                </c:pt>
                <c:pt idx="16">
                  <c:v>589.6909646185421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MO_Data2!$AR$69:$AR$86</c:f>
              <c:numCache>
                <c:ptCount val="18"/>
                <c:pt idx="0">
                  <c:v>4.1329999380050015</c:v>
                </c:pt>
                <c:pt idx="1">
                  <c:v>0</c:v>
                </c:pt>
                <c:pt idx="2">
                  <c:v>2.905991185160072</c:v>
                </c:pt>
                <c:pt idx="3">
                  <c:v>1.8772292096865026</c:v>
                </c:pt>
                <c:pt idx="4">
                  <c:v>12.721605830130214</c:v>
                </c:pt>
                <c:pt idx="5">
                  <c:v>17.557875145949836</c:v>
                </c:pt>
                <c:pt idx="6">
                  <c:v>16.996107891292894</c:v>
                </c:pt>
                <c:pt idx="7">
                  <c:v>19.70928800197093</c:v>
                </c:pt>
                <c:pt idx="8">
                  <c:v>17.64333202344959</c:v>
                </c:pt>
                <c:pt idx="9">
                  <c:v>38.50478229396091</c:v>
                </c:pt>
                <c:pt idx="10">
                  <c:v>39.42425707591029</c:v>
                </c:pt>
                <c:pt idx="11">
                  <c:v>44.49324348568681</c:v>
                </c:pt>
                <c:pt idx="12">
                  <c:v>70.1461957842831</c:v>
                </c:pt>
                <c:pt idx="13">
                  <c:v>78.35585510807131</c:v>
                </c:pt>
                <c:pt idx="14">
                  <c:v>69.38255887969446</c:v>
                </c:pt>
                <c:pt idx="15">
                  <c:v>120.52246795754182</c:v>
                </c:pt>
                <c:pt idx="16">
                  <c:v>139.55991318900314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MO_Data2!$AQ$69:$AQ$85</c:f>
              <c:numCache>
                <c:ptCount val="17"/>
                <c:pt idx="0">
                  <c:v>6.027832403604239</c:v>
                </c:pt>
                <c:pt idx="1">
                  <c:v>17.00403393571028</c:v>
                </c:pt>
                <c:pt idx="2">
                  <c:v>19.218985237579457</c:v>
                </c:pt>
                <c:pt idx="3">
                  <c:v>18.494621429632247</c:v>
                </c:pt>
                <c:pt idx="4">
                  <c:v>29.96023298184608</c:v>
                </c:pt>
                <c:pt idx="5">
                  <c:v>55.453512521513325</c:v>
                </c:pt>
                <c:pt idx="6">
                  <c:v>47.686142760144584</c:v>
                </c:pt>
                <c:pt idx="7">
                  <c:v>61.05684919348389</c:v>
                </c:pt>
                <c:pt idx="8">
                  <c:v>65.72607929395843</c:v>
                </c:pt>
                <c:pt idx="9">
                  <c:v>83.96734034364034</c:v>
                </c:pt>
                <c:pt idx="10">
                  <c:v>78.94600684987869</c:v>
                </c:pt>
                <c:pt idx="11">
                  <c:v>99.97716430678902</c:v>
                </c:pt>
                <c:pt idx="12">
                  <c:v>117.99925252741515</c:v>
                </c:pt>
                <c:pt idx="13">
                  <c:v>128.89613196102454</c:v>
                </c:pt>
                <c:pt idx="14">
                  <c:v>132.69558080254657</c:v>
                </c:pt>
                <c:pt idx="15">
                  <c:v>198.25061305048106</c:v>
                </c:pt>
                <c:pt idx="16">
                  <c:v>197.0251290245775</c:v>
                </c:pt>
              </c:numCache>
            </c:numRef>
          </c:yVal>
          <c:smooth val="0"/>
        </c:ser>
        <c:axId val="11876781"/>
        <c:axId val="39782166"/>
      </c:scatterChart>
      <c:val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782166"/>
        <c:crosses val="autoZero"/>
        <c:crossBetween val="midCat"/>
        <c:dispUnits/>
        <c:majorUnit val="1"/>
      </c:valAx>
      <c:valAx>
        <c:axId val="3978216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87678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MO_Data2!$AK$69:$AK$85</c:f>
              <c:numCache>
                <c:ptCount val="17"/>
                <c:pt idx="0">
                  <c:v>4.365531243575855</c:v>
                </c:pt>
                <c:pt idx="1">
                  <c:v>10.590986220690423</c:v>
                </c:pt>
                <c:pt idx="2">
                  <c:v>12.90780304157274</c:v>
                </c:pt>
                <c:pt idx="3">
                  <c:v>12.01951586211175</c:v>
                </c:pt>
                <c:pt idx="4">
                  <c:v>20.269208646109817</c:v>
                </c:pt>
                <c:pt idx="5">
                  <c:v>36.90667827924533</c:v>
                </c:pt>
                <c:pt idx="6">
                  <c:v>30.79916621290882</c:v>
                </c:pt>
                <c:pt idx="7">
                  <c:v>41.19623453851018</c:v>
                </c:pt>
                <c:pt idx="8">
                  <c:v>44.12230004905703</c:v>
                </c:pt>
                <c:pt idx="9">
                  <c:v>56.757622515382316</c:v>
                </c:pt>
                <c:pt idx="10">
                  <c:v>52.6651267945471</c:v>
                </c:pt>
                <c:pt idx="11">
                  <c:v>67.80989384486044</c:v>
                </c:pt>
                <c:pt idx="12">
                  <c:v>81.15392215665297</c:v>
                </c:pt>
                <c:pt idx="13">
                  <c:v>93.46095518307168</c:v>
                </c:pt>
                <c:pt idx="14">
                  <c:v>96.14476691776869</c:v>
                </c:pt>
                <c:pt idx="15">
                  <c:v>150.34565790685767</c:v>
                </c:pt>
                <c:pt idx="16">
                  <c:v>147.92340916212214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MO_Data2!$AL$69:$AL$85</c:f>
              <c:numCache>
                <c:ptCount val="17"/>
                <c:pt idx="0">
                  <c:v>20.286640570962668</c:v>
                </c:pt>
                <c:pt idx="1">
                  <c:v>73.67194361895723</c:v>
                </c:pt>
                <c:pt idx="2">
                  <c:v>74.68075871101769</c:v>
                </c:pt>
                <c:pt idx="3">
                  <c:v>75.18712194975244</c:v>
                </c:pt>
                <c:pt idx="4">
                  <c:v>113.24140941713321</c:v>
                </c:pt>
                <c:pt idx="5">
                  <c:v>215.37926363976155</c:v>
                </c:pt>
                <c:pt idx="6">
                  <c:v>192.27900346433722</c:v>
                </c:pt>
                <c:pt idx="7">
                  <c:v>231.80173833051643</c:v>
                </c:pt>
                <c:pt idx="8">
                  <c:v>250.9844649270847</c:v>
                </c:pt>
                <c:pt idx="9">
                  <c:v>312.32547302368766</c:v>
                </c:pt>
                <c:pt idx="10">
                  <c:v>296.8939116604865</c:v>
                </c:pt>
                <c:pt idx="11">
                  <c:v>366.774131717501</c:v>
                </c:pt>
                <c:pt idx="12">
                  <c:v>418.848703925362</c:v>
                </c:pt>
                <c:pt idx="13">
                  <c:v>418.11294277975117</c:v>
                </c:pt>
                <c:pt idx="14">
                  <c:v>432.1092457396625</c:v>
                </c:pt>
                <c:pt idx="15">
                  <c:v>588.0926497491739</c:v>
                </c:pt>
                <c:pt idx="16">
                  <c:v>589.6909646185421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MO_Data2!$AM$69:$AM$85</c:f>
              <c:numCache>
                <c:ptCount val="17"/>
                <c:pt idx="0">
                  <c:v>14.928715384041205</c:v>
                </c:pt>
                <c:pt idx="1">
                  <c:v>0</c:v>
                </c:pt>
                <c:pt idx="2">
                  <c:v>6.768647624204685</c:v>
                </c:pt>
                <c:pt idx="3">
                  <c:v>0</c:v>
                </c:pt>
                <c:pt idx="4">
                  <c:v>6.128577557148986</c:v>
                </c:pt>
                <c:pt idx="5">
                  <c:v>11.606313834726091</c:v>
                </c:pt>
                <c:pt idx="6">
                  <c:v>44.04073768235618</c:v>
                </c:pt>
                <c:pt idx="7">
                  <c:v>31.632222690847744</c:v>
                </c:pt>
                <c:pt idx="8">
                  <c:v>42.60758414997869</c:v>
                </c:pt>
                <c:pt idx="9">
                  <c:v>100.82784971343665</c:v>
                </c:pt>
                <c:pt idx="10">
                  <c:v>74.4997871434653</c:v>
                </c:pt>
                <c:pt idx="11">
                  <c:v>63.62334976936536</c:v>
                </c:pt>
                <c:pt idx="12">
                  <c:v>90.34383801881278</c:v>
                </c:pt>
                <c:pt idx="13">
                  <c:v>127.57814161173718</c:v>
                </c:pt>
                <c:pt idx="14">
                  <c:v>105.9322033898305</c:v>
                </c:pt>
                <c:pt idx="15">
                  <c:v>159.2103168285305</c:v>
                </c:pt>
                <c:pt idx="16">
                  <c:v>271.94198570971525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MO_Data2!$AN$69:$AN$85</c:f>
              <c:numCache>
                <c:ptCount val="17"/>
                <c:pt idx="0">
                  <c:v>3.359424866462861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2.683411152256749</c:v>
                </c:pt>
                <c:pt idx="6">
                  <c:v>0</c:v>
                </c:pt>
                <c:pt idx="7">
                  <c:v>2.4598430620126432</c:v>
                </c:pt>
                <c:pt idx="8">
                  <c:v>2.3500105750475875</c:v>
                </c:pt>
                <c:pt idx="9">
                  <c:v>6.634672800053076</c:v>
                </c:pt>
                <c:pt idx="10">
                  <c:v>6.32657795398469</c:v>
                </c:pt>
                <c:pt idx="11">
                  <c:v>10.127197601879608</c:v>
                </c:pt>
                <c:pt idx="12">
                  <c:v>11.706175007316359</c:v>
                </c:pt>
                <c:pt idx="13">
                  <c:v>14.853599212759242</c:v>
                </c:pt>
                <c:pt idx="14">
                  <c:v>7.175274005776095</c:v>
                </c:pt>
                <c:pt idx="15">
                  <c:v>20.94606388549485</c:v>
                </c:pt>
                <c:pt idx="16">
                  <c:v>39.06714453144905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MO_Data2!$AO$69:$AO$85</c:f>
              <c:numCache>
                <c:ptCount val="17"/>
                <c:pt idx="0">
                  <c:v>1.8650453206012905</c:v>
                </c:pt>
                <c:pt idx="1">
                  <c:v>0</c:v>
                </c:pt>
                <c:pt idx="2">
                  <c:v>3.589053387169134</c:v>
                </c:pt>
                <c:pt idx="3">
                  <c:v>3.5238565085629716</c:v>
                </c:pt>
                <c:pt idx="4">
                  <c:v>22.396802425745985</c:v>
                </c:pt>
                <c:pt idx="5">
                  <c:v>28.614229688104896</c:v>
                </c:pt>
                <c:pt idx="6">
                  <c:v>19.805575269438346</c:v>
                </c:pt>
                <c:pt idx="7">
                  <c:v>27.35361791822877</c:v>
                </c:pt>
                <c:pt idx="8">
                  <c:v>20.516381541569345</c:v>
                </c:pt>
                <c:pt idx="9">
                  <c:v>42.55771890626662</c:v>
                </c:pt>
                <c:pt idx="10">
                  <c:v>52.767354596622894</c:v>
                </c:pt>
                <c:pt idx="11">
                  <c:v>63.27867930365329</c:v>
                </c:pt>
                <c:pt idx="12">
                  <c:v>105.52947384086697</c:v>
                </c:pt>
                <c:pt idx="13">
                  <c:v>110.36394435603923</c:v>
                </c:pt>
                <c:pt idx="14">
                  <c:v>103.06403307749203</c:v>
                </c:pt>
                <c:pt idx="15">
                  <c:v>177.50395089439087</c:v>
                </c:pt>
                <c:pt idx="16">
                  <c:v>177.0956316410862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MO_Data2!$AQ$69:$AQ$85</c:f>
              <c:numCache>
                <c:ptCount val="17"/>
                <c:pt idx="0">
                  <c:v>6.027832403604239</c:v>
                </c:pt>
                <c:pt idx="1">
                  <c:v>17.00403393571028</c:v>
                </c:pt>
                <c:pt idx="2">
                  <c:v>19.218985237579457</c:v>
                </c:pt>
                <c:pt idx="3">
                  <c:v>18.494621429632247</c:v>
                </c:pt>
                <c:pt idx="4">
                  <c:v>29.96023298184608</c:v>
                </c:pt>
                <c:pt idx="5">
                  <c:v>55.453512521513325</c:v>
                </c:pt>
                <c:pt idx="6">
                  <c:v>47.686142760144584</c:v>
                </c:pt>
                <c:pt idx="7">
                  <c:v>61.05684919348389</c:v>
                </c:pt>
                <c:pt idx="8">
                  <c:v>65.72607929395843</c:v>
                </c:pt>
                <c:pt idx="9">
                  <c:v>83.96734034364034</c:v>
                </c:pt>
                <c:pt idx="10">
                  <c:v>78.94600684987869</c:v>
                </c:pt>
                <c:pt idx="11">
                  <c:v>99.97716430678902</c:v>
                </c:pt>
                <c:pt idx="12">
                  <c:v>117.99925252741515</c:v>
                </c:pt>
                <c:pt idx="13">
                  <c:v>128.89613196102454</c:v>
                </c:pt>
                <c:pt idx="14">
                  <c:v>132.69558080254657</c:v>
                </c:pt>
                <c:pt idx="15">
                  <c:v>198.25061305048106</c:v>
                </c:pt>
                <c:pt idx="16">
                  <c:v>197.0251290245775</c:v>
                </c:pt>
              </c:numCache>
            </c:numRef>
          </c:yVal>
          <c:smooth val="0"/>
        </c:ser>
        <c:axId val="22495175"/>
        <c:axId val="1129984"/>
      </c:scatterChart>
      <c:val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29984"/>
        <c:crosses val="autoZero"/>
        <c:crossBetween val="midCat"/>
        <c:dispUnits/>
        <c:majorUnit val="1"/>
      </c:valAx>
      <c:valAx>
        <c:axId val="1129984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495175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MISSOURI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MO_Data2!$K$90:$K$106</c:f>
              <c:numCache>
                <c:ptCount val="17"/>
                <c:pt idx="0">
                  <c:v>5</c:v>
                </c:pt>
                <c:pt idx="1">
                  <c:v>4</c:v>
                </c:pt>
                <c:pt idx="2">
                  <c:v>224</c:v>
                </c:pt>
                <c:pt idx="3">
                  <c:v>250</c:v>
                </c:pt>
                <c:pt idx="4">
                  <c:v>301</c:v>
                </c:pt>
                <c:pt idx="5">
                  <c:v>193</c:v>
                </c:pt>
                <c:pt idx="6">
                  <c:v>536</c:v>
                </c:pt>
                <c:pt idx="7">
                  <c:v>320</c:v>
                </c:pt>
                <c:pt idx="8">
                  <c:v>278</c:v>
                </c:pt>
                <c:pt idx="9">
                  <c:v>268</c:v>
                </c:pt>
                <c:pt idx="10">
                  <c:v>346</c:v>
                </c:pt>
                <c:pt idx="11">
                  <c:v>413</c:v>
                </c:pt>
                <c:pt idx="12">
                  <c:v>721</c:v>
                </c:pt>
                <c:pt idx="13">
                  <c:v>901</c:v>
                </c:pt>
                <c:pt idx="14">
                  <c:v>831</c:v>
                </c:pt>
                <c:pt idx="15">
                  <c:v>1724</c:v>
                </c:pt>
                <c:pt idx="16">
                  <c:v>2245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MO_Data2!$L$90:$L$106</c:f>
              <c:numCache>
                <c:ptCount val="17"/>
                <c:pt idx="0">
                  <c:v>5</c:v>
                </c:pt>
                <c:pt idx="1">
                  <c:v>3</c:v>
                </c:pt>
                <c:pt idx="2">
                  <c:v>101</c:v>
                </c:pt>
                <c:pt idx="3">
                  <c:v>140</c:v>
                </c:pt>
                <c:pt idx="4">
                  <c:v>133</c:v>
                </c:pt>
                <c:pt idx="5">
                  <c:v>126</c:v>
                </c:pt>
                <c:pt idx="6">
                  <c:v>584</c:v>
                </c:pt>
                <c:pt idx="7">
                  <c:v>302</c:v>
                </c:pt>
                <c:pt idx="8">
                  <c:v>260</c:v>
                </c:pt>
                <c:pt idx="9">
                  <c:v>256</c:v>
                </c:pt>
                <c:pt idx="10">
                  <c:v>353</c:v>
                </c:pt>
                <c:pt idx="11">
                  <c:v>556</c:v>
                </c:pt>
                <c:pt idx="12">
                  <c:v>995</c:v>
                </c:pt>
                <c:pt idx="13">
                  <c:v>1073</c:v>
                </c:pt>
                <c:pt idx="14">
                  <c:v>962</c:v>
                </c:pt>
                <c:pt idx="15">
                  <c:v>1424</c:v>
                </c:pt>
                <c:pt idx="16">
                  <c:v>1715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MO_Data2!$M$90:$M$106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152</c:v>
                </c:pt>
                <c:pt idx="7">
                  <c:v>7</c:v>
                </c:pt>
                <c:pt idx="8">
                  <c:v>10</c:v>
                </c:pt>
                <c:pt idx="9">
                  <c:v>6</c:v>
                </c:pt>
                <c:pt idx="10">
                  <c:v>10</c:v>
                </c:pt>
                <c:pt idx="11">
                  <c:v>11</c:v>
                </c:pt>
                <c:pt idx="12">
                  <c:v>19</c:v>
                </c:pt>
                <c:pt idx="13">
                  <c:v>31</c:v>
                </c:pt>
                <c:pt idx="14">
                  <c:v>20</c:v>
                </c:pt>
                <c:pt idx="15">
                  <c:v>28</c:v>
                </c:pt>
                <c:pt idx="16">
                  <c:v>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MO_Data2!$N$90:$N$106</c:f>
              <c:numCache>
                <c:ptCount val="17"/>
                <c:pt idx="0">
                  <c:v>11</c:v>
                </c:pt>
                <c:pt idx="1">
                  <c:v>7</c:v>
                </c:pt>
                <c:pt idx="2">
                  <c:v>327</c:v>
                </c:pt>
                <c:pt idx="3">
                  <c:v>391</c:v>
                </c:pt>
                <c:pt idx="4">
                  <c:v>438</c:v>
                </c:pt>
                <c:pt idx="5">
                  <c:v>326</c:v>
                </c:pt>
                <c:pt idx="6">
                  <c:v>1272</c:v>
                </c:pt>
                <c:pt idx="7">
                  <c:v>629</c:v>
                </c:pt>
                <c:pt idx="8">
                  <c:v>548</c:v>
                </c:pt>
                <c:pt idx="9">
                  <c:v>530</c:v>
                </c:pt>
                <c:pt idx="10">
                  <c:v>709</c:v>
                </c:pt>
                <c:pt idx="11">
                  <c:v>980</c:v>
                </c:pt>
                <c:pt idx="12">
                  <c:v>1735</c:v>
                </c:pt>
                <c:pt idx="13">
                  <c:v>2005</c:v>
                </c:pt>
                <c:pt idx="14">
                  <c:v>1813</c:v>
                </c:pt>
                <c:pt idx="15">
                  <c:v>3176</c:v>
                </c:pt>
                <c:pt idx="16">
                  <c:v>4014</c:v>
                </c:pt>
              </c:numCache>
            </c:numRef>
          </c:yVal>
          <c:smooth val="0"/>
        </c:ser>
        <c:axId val="10169857"/>
        <c:axId val="24419850"/>
      </c:scatterChart>
      <c:val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419850"/>
        <c:crosses val="autoZero"/>
        <c:crossBetween val="midCat"/>
        <c:dispUnits/>
        <c:majorUnit val="1"/>
      </c:valAx>
      <c:valAx>
        <c:axId val="2441985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MISSISSIPPI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MO_Data2!$B$90:$B$106</c:f>
              <c:numCache>
                <c:ptCount val="17"/>
                <c:pt idx="0">
                  <c:v>5</c:v>
                </c:pt>
                <c:pt idx="1">
                  <c:v>4</c:v>
                </c:pt>
                <c:pt idx="2">
                  <c:v>224</c:v>
                </c:pt>
                <c:pt idx="3">
                  <c:v>250</c:v>
                </c:pt>
                <c:pt idx="4">
                  <c:v>301</c:v>
                </c:pt>
                <c:pt idx="5">
                  <c:v>193</c:v>
                </c:pt>
                <c:pt idx="6">
                  <c:v>536</c:v>
                </c:pt>
                <c:pt idx="7">
                  <c:v>320</c:v>
                </c:pt>
                <c:pt idx="8">
                  <c:v>278</c:v>
                </c:pt>
                <c:pt idx="9">
                  <c:v>268</c:v>
                </c:pt>
                <c:pt idx="10">
                  <c:v>346</c:v>
                </c:pt>
                <c:pt idx="11">
                  <c:v>413</c:v>
                </c:pt>
                <c:pt idx="12">
                  <c:v>721</c:v>
                </c:pt>
                <c:pt idx="13">
                  <c:v>901</c:v>
                </c:pt>
                <c:pt idx="14">
                  <c:v>831</c:v>
                </c:pt>
                <c:pt idx="15">
                  <c:v>1724</c:v>
                </c:pt>
                <c:pt idx="16">
                  <c:v>2245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MO_Data2!$C$90:$C$106</c:f>
              <c:numCache>
                <c:ptCount val="17"/>
                <c:pt idx="0">
                  <c:v>5</c:v>
                </c:pt>
                <c:pt idx="1">
                  <c:v>3</c:v>
                </c:pt>
                <c:pt idx="2">
                  <c:v>101</c:v>
                </c:pt>
                <c:pt idx="3">
                  <c:v>140</c:v>
                </c:pt>
                <c:pt idx="4">
                  <c:v>133</c:v>
                </c:pt>
                <c:pt idx="5">
                  <c:v>126</c:v>
                </c:pt>
                <c:pt idx="6">
                  <c:v>584</c:v>
                </c:pt>
                <c:pt idx="7">
                  <c:v>302</c:v>
                </c:pt>
                <c:pt idx="8">
                  <c:v>260</c:v>
                </c:pt>
                <c:pt idx="9">
                  <c:v>256</c:v>
                </c:pt>
                <c:pt idx="10">
                  <c:v>353</c:v>
                </c:pt>
                <c:pt idx="11">
                  <c:v>556</c:v>
                </c:pt>
                <c:pt idx="12">
                  <c:v>995</c:v>
                </c:pt>
                <c:pt idx="13">
                  <c:v>1073</c:v>
                </c:pt>
                <c:pt idx="14">
                  <c:v>962</c:v>
                </c:pt>
                <c:pt idx="15">
                  <c:v>1424</c:v>
                </c:pt>
                <c:pt idx="16">
                  <c:v>1715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12</c:v>
                </c:pt>
                <c:pt idx="16">
                  <c:v>22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MO_Data2!$F$90:$F$106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147</c:v>
                </c:pt>
                <c:pt idx="7">
                  <c:v>5</c:v>
                </c:pt>
                <c:pt idx="8">
                  <c:v>9</c:v>
                </c:pt>
                <c:pt idx="9">
                  <c:v>5</c:v>
                </c:pt>
                <c:pt idx="10">
                  <c:v>8</c:v>
                </c:pt>
                <c:pt idx="11">
                  <c:v>4</c:v>
                </c:pt>
                <c:pt idx="12">
                  <c:v>9</c:v>
                </c:pt>
                <c:pt idx="13">
                  <c:v>21</c:v>
                </c:pt>
                <c:pt idx="14">
                  <c:v>11</c:v>
                </c:pt>
                <c:pt idx="15">
                  <c:v>14</c:v>
                </c:pt>
                <c:pt idx="16">
                  <c:v>30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MO_Data2!$G$68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MO_Data2!$H$90:$H$106</c:f>
              <c:numCache>
                <c:ptCount val="17"/>
                <c:pt idx="0">
                  <c:v>11</c:v>
                </c:pt>
                <c:pt idx="1">
                  <c:v>7</c:v>
                </c:pt>
                <c:pt idx="2">
                  <c:v>327</c:v>
                </c:pt>
                <c:pt idx="3">
                  <c:v>391</c:v>
                </c:pt>
                <c:pt idx="4">
                  <c:v>438</c:v>
                </c:pt>
                <c:pt idx="5">
                  <c:v>326</c:v>
                </c:pt>
                <c:pt idx="6">
                  <c:v>1272</c:v>
                </c:pt>
                <c:pt idx="7">
                  <c:v>629</c:v>
                </c:pt>
                <c:pt idx="8">
                  <c:v>548</c:v>
                </c:pt>
                <c:pt idx="9">
                  <c:v>530</c:v>
                </c:pt>
                <c:pt idx="10">
                  <c:v>709</c:v>
                </c:pt>
                <c:pt idx="11">
                  <c:v>980</c:v>
                </c:pt>
                <c:pt idx="12">
                  <c:v>1735</c:v>
                </c:pt>
                <c:pt idx="13">
                  <c:v>2005</c:v>
                </c:pt>
                <c:pt idx="14">
                  <c:v>1813</c:v>
                </c:pt>
                <c:pt idx="15">
                  <c:v>3176</c:v>
                </c:pt>
                <c:pt idx="16">
                  <c:v>4014</c:v>
                </c:pt>
              </c:numCache>
            </c:numRef>
          </c:yVal>
          <c:smooth val="0"/>
        </c:ser>
        <c:axId val="18452059"/>
        <c:axId val="31850804"/>
      </c:scatterChart>
      <c:val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850804"/>
        <c:crosses val="autoZero"/>
        <c:crossBetween val="midCat"/>
        <c:dispUnits/>
        <c:majorUnit val="1"/>
      </c:valAx>
      <c:valAx>
        <c:axId val="3185080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452059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MISSOURI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MO_Data2!$AK$90:$AK$106</c:f>
              <c:numCache>
                <c:ptCount val="17"/>
                <c:pt idx="0">
                  <c:v>0.1154902445390438</c:v>
                </c:pt>
                <c:pt idx="1">
                  <c:v>0.09189575896477589</c:v>
                </c:pt>
                <c:pt idx="2">
                  <c:v>5.126503335660095</c:v>
                </c:pt>
                <c:pt idx="3">
                  <c:v>5.701857619597604</c:v>
                </c:pt>
                <c:pt idx="4">
                  <c:v>6.824420360714828</c:v>
                </c:pt>
                <c:pt idx="5">
                  <c:v>4.3592343377566385</c:v>
                </c:pt>
                <c:pt idx="6">
                  <c:v>12.085177957627472</c:v>
                </c:pt>
                <c:pt idx="7">
                  <c:v>7.180171597125957</c:v>
                </c:pt>
                <c:pt idx="8">
                  <c:v>6.207489581800534</c:v>
                </c:pt>
                <c:pt idx="9">
                  <c:v>5.953441422357127</c:v>
                </c:pt>
                <c:pt idx="10">
                  <c:v>7.633906104278716</c:v>
                </c:pt>
                <c:pt idx="11">
                  <c:v>9.051546915942907</c:v>
                </c:pt>
                <c:pt idx="12">
                  <c:v>15.69106405871461</c:v>
                </c:pt>
                <c:pt idx="13">
                  <c:v>19.48364660341221</c:v>
                </c:pt>
                <c:pt idx="14">
                  <c:v>17.873892910216057</c:v>
                </c:pt>
                <c:pt idx="15">
                  <c:v>36.933017131864155</c:v>
                </c:pt>
                <c:pt idx="16">
                  <c:v>47.885804407925626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MO_Data2!$AL$90:$AL$106</c:f>
              <c:numCache>
                <c:ptCount val="17"/>
                <c:pt idx="0">
                  <c:v>0.9660305033791747</c:v>
                </c:pt>
                <c:pt idx="1">
                  <c:v>0.5740670931347316</c:v>
                </c:pt>
                <c:pt idx="2">
                  <c:v>19.14405235993093</c:v>
                </c:pt>
                <c:pt idx="3">
                  <c:v>26.31549268241336</c:v>
                </c:pt>
                <c:pt idx="4">
                  <c:v>24.812368125994592</c:v>
                </c:pt>
                <c:pt idx="5">
                  <c:v>23.314250187809236</c:v>
                </c:pt>
                <c:pt idx="6">
                  <c:v>107.55836975399706</c:v>
                </c:pt>
                <c:pt idx="7">
                  <c:v>55.121358248673985</c:v>
                </c:pt>
                <c:pt idx="8">
                  <c:v>46.879282242127886</c:v>
                </c:pt>
                <c:pt idx="9">
                  <c:v>45.532642992063806</c:v>
                </c:pt>
                <c:pt idx="10">
                  <c:v>61.83100343135795</c:v>
                </c:pt>
                <c:pt idx="11">
                  <c:v>96.01055425373379</c:v>
                </c:pt>
                <c:pt idx="12">
                  <c:v>169.89582568517537</c:v>
                </c:pt>
                <c:pt idx="13">
                  <c:v>180.97425881511614</c:v>
                </c:pt>
                <c:pt idx="14">
                  <c:v>160.12676980029096</c:v>
                </c:pt>
                <c:pt idx="15">
                  <c:v>234.9071341494597</c:v>
                </c:pt>
                <c:pt idx="16">
                  <c:v>280.68831649203435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MO_Data2!$AR$90:$AR$106</c:f>
              <c:numCache>
                <c:ptCount val="17"/>
                <c:pt idx="0">
                  <c:v>1.0332499845012504</c:v>
                </c:pt>
                <c:pt idx="1">
                  <c:v>0</c:v>
                </c:pt>
                <c:pt idx="2">
                  <c:v>1.9373274567733814</c:v>
                </c:pt>
                <c:pt idx="3">
                  <c:v>0.9386146048432513</c:v>
                </c:pt>
                <c:pt idx="4">
                  <c:v>3.6347445228943474</c:v>
                </c:pt>
                <c:pt idx="5">
                  <c:v>6.145256301082442</c:v>
                </c:pt>
                <c:pt idx="6">
                  <c:v>129.17041997382597</c:v>
                </c:pt>
                <c:pt idx="7">
                  <c:v>5.748542333908188</c:v>
                </c:pt>
                <c:pt idx="8">
                  <c:v>8.019696374295268</c:v>
                </c:pt>
                <c:pt idx="9">
                  <c:v>4.620573875275309</c:v>
                </c:pt>
                <c:pt idx="10">
                  <c:v>7.4385390709264705</c:v>
                </c:pt>
                <c:pt idx="11">
                  <c:v>7.893962553912176</c:v>
                </c:pt>
                <c:pt idx="12">
                  <c:v>13.19581900892454</c:v>
                </c:pt>
                <c:pt idx="13">
                  <c:v>20.585012782628908</c:v>
                </c:pt>
                <c:pt idx="14">
                  <c:v>12.73074474856779</c:v>
                </c:pt>
                <c:pt idx="15">
                  <c:v>17.130096968584624</c:v>
                </c:pt>
                <c:pt idx="16">
                  <c:v>31.933200475449873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MO_Data2!$AQ$90:$AQ$106</c:f>
              <c:numCache>
                <c:ptCount val="17"/>
                <c:pt idx="0">
                  <c:v>0.22250388066995513</c:v>
                </c:pt>
                <c:pt idx="1">
                  <c:v>0.14069531625292195</c:v>
                </c:pt>
                <c:pt idx="2">
                  <c:v>6.539654706231511</c:v>
                </c:pt>
                <c:pt idx="3">
                  <c:v>7.784065639382356</c:v>
                </c:pt>
                <c:pt idx="4">
                  <c:v>8.661770327424806</c:v>
                </c:pt>
                <c:pt idx="5">
                  <c:v>6.415133102204877</c:v>
                </c:pt>
                <c:pt idx="6">
                  <c:v>24.961635222594204</c:v>
                </c:pt>
                <c:pt idx="7">
                  <c:v>12.269890780415771</c:v>
                </c:pt>
                <c:pt idx="8">
                  <c:v>10.624746741324254</c:v>
                </c:pt>
                <c:pt idx="9">
                  <c:v>10.20469855127938</c:v>
                </c:pt>
                <c:pt idx="10">
                  <c:v>13.536328623110998</c:v>
                </c:pt>
                <c:pt idx="11">
                  <c:v>18.556367617547963</c:v>
                </c:pt>
                <c:pt idx="12">
                  <c:v>32.58454609821189</c:v>
                </c:pt>
                <c:pt idx="13">
                  <c:v>37.35174802454895</c:v>
                </c:pt>
                <c:pt idx="14">
                  <c:v>33.52990773449714</c:v>
                </c:pt>
                <c:pt idx="15">
                  <c:v>58.40852941079109</c:v>
                </c:pt>
                <c:pt idx="16">
                  <c:v>73.40438721966346</c:v>
                </c:pt>
              </c:numCache>
            </c:numRef>
          </c:yVal>
          <c:smooth val="0"/>
        </c:ser>
        <c:axId val="18221781"/>
        <c:axId val="29778302"/>
      </c:scatterChart>
      <c:val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778302"/>
        <c:crosses val="autoZero"/>
        <c:crossBetween val="midCat"/>
        <c:dispUnits/>
        <c:majorUnit val="1"/>
      </c:valAx>
      <c:valAx>
        <c:axId val="29778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221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MO_Data2!$AK$90:$AK$106</c:f>
              <c:numCache>
                <c:ptCount val="17"/>
                <c:pt idx="0">
                  <c:v>0.1154902445390438</c:v>
                </c:pt>
                <c:pt idx="1">
                  <c:v>0.09189575896477589</c:v>
                </c:pt>
                <c:pt idx="2">
                  <c:v>5.126503335660095</c:v>
                </c:pt>
                <c:pt idx="3">
                  <c:v>5.701857619597604</c:v>
                </c:pt>
                <c:pt idx="4">
                  <c:v>6.824420360714828</c:v>
                </c:pt>
                <c:pt idx="5">
                  <c:v>4.3592343377566385</c:v>
                </c:pt>
                <c:pt idx="6">
                  <c:v>12.085177957627472</c:v>
                </c:pt>
                <c:pt idx="7">
                  <c:v>7.180171597125957</c:v>
                </c:pt>
                <c:pt idx="8">
                  <c:v>6.207489581800534</c:v>
                </c:pt>
                <c:pt idx="9">
                  <c:v>5.953441422357127</c:v>
                </c:pt>
                <c:pt idx="10">
                  <c:v>7.633906104278716</c:v>
                </c:pt>
                <c:pt idx="11">
                  <c:v>9.051546915942907</c:v>
                </c:pt>
                <c:pt idx="12">
                  <c:v>15.69106405871461</c:v>
                </c:pt>
                <c:pt idx="13">
                  <c:v>19.48364660341221</c:v>
                </c:pt>
                <c:pt idx="14">
                  <c:v>17.873892910216057</c:v>
                </c:pt>
                <c:pt idx="15">
                  <c:v>36.933017131864155</c:v>
                </c:pt>
                <c:pt idx="16">
                  <c:v>47.885804407925626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MO_Data2!$AL$90:$AL$106</c:f>
              <c:numCache>
                <c:ptCount val="17"/>
                <c:pt idx="0">
                  <c:v>0.9660305033791747</c:v>
                </c:pt>
                <c:pt idx="1">
                  <c:v>0.5740670931347316</c:v>
                </c:pt>
                <c:pt idx="2">
                  <c:v>19.14405235993093</c:v>
                </c:pt>
                <c:pt idx="3">
                  <c:v>26.31549268241336</c:v>
                </c:pt>
                <c:pt idx="4">
                  <c:v>24.812368125994592</c:v>
                </c:pt>
                <c:pt idx="5">
                  <c:v>23.314250187809236</c:v>
                </c:pt>
                <c:pt idx="6">
                  <c:v>107.55836975399706</c:v>
                </c:pt>
                <c:pt idx="7">
                  <c:v>55.121358248673985</c:v>
                </c:pt>
                <c:pt idx="8">
                  <c:v>46.879282242127886</c:v>
                </c:pt>
                <c:pt idx="9">
                  <c:v>45.532642992063806</c:v>
                </c:pt>
                <c:pt idx="10">
                  <c:v>61.83100343135795</c:v>
                </c:pt>
                <c:pt idx="11">
                  <c:v>96.01055425373379</c:v>
                </c:pt>
                <c:pt idx="12">
                  <c:v>169.89582568517537</c:v>
                </c:pt>
                <c:pt idx="13">
                  <c:v>180.97425881511614</c:v>
                </c:pt>
                <c:pt idx="14">
                  <c:v>160.12676980029096</c:v>
                </c:pt>
                <c:pt idx="15">
                  <c:v>234.9071341494597</c:v>
                </c:pt>
                <c:pt idx="16">
                  <c:v>280.68831649203435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6.443714156840002</c:v>
                </c:pt>
                <c:pt idx="4">
                  <c:v>18.38573267144696</c:v>
                </c:pt>
                <c:pt idx="5">
                  <c:v>5.8031569173630455</c:v>
                </c:pt>
                <c:pt idx="6">
                  <c:v>22.02036884117809</c:v>
                </c:pt>
                <c:pt idx="7">
                  <c:v>10.54407423028258</c:v>
                </c:pt>
                <c:pt idx="8">
                  <c:v>5.3259480187473365</c:v>
                </c:pt>
                <c:pt idx="9">
                  <c:v>5.306728932286139</c:v>
                </c:pt>
                <c:pt idx="10">
                  <c:v>5.321413367390379</c:v>
                </c:pt>
                <c:pt idx="11">
                  <c:v>37.11362069879646</c:v>
                </c:pt>
                <c:pt idx="12">
                  <c:v>42.51474730297072</c:v>
                </c:pt>
                <c:pt idx="13">
                  <c:v>42.52604720391239</c:v>
                </c:pt>
                <c:pt idx="14">
                  <c:v>37.07627118644068</c:v>
                </c:pt>
                <c:pt idx="15">
                  <c:v>63.6841267314122</c:v>
                </c:pt>
                <c:pt idx="16">
                  <c:v>117.30830756105364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2.5693730729701953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2.1088593179948965</c:v>
                </c:pt>
                <c:pt idx="11">
                  <c:v>0</c:v>
                </c:pt>
                <c:pt idx="12">
                  <c:v>3.90205833577212</c:v>
                </c:pt>
                <c:pt idx="13">
                  <c:v>3.7133998031898106</c:v>
                </c:pt>
                <c:pt idx="14">
                  <c:v>3.5876370028880475</c:v>
                </c:pt>
                <c:pt idx="15">
                  <c:v>3.491010647582475</c:v>
                </c:pt>
                <c:pt idx="16">
                  <c:v>3.3971430027347003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MO_Data2!$AO$90:$AO$106</c:f>
              <c:numCache>
                <c:ptCount val="17"/>
                <c:pt idx="0">
                  <c:v>1.8650453206012905</c:v>
                </c:pt>
                <c:pt idx="1">
                  <c:v>0</c:v>
                </c:pt>
                <c:pt idx="2">
                  <c:v>3.589053387169134</c:v>
                </c:pt>
                <c:pt idx="3">
                  <c:v>0</c:v>
                </c:pt>
                <c:pt idx="4">
                  <c:v>1.7228309558266144</c:v>
                </c:pt>
                <c:pt idx="5">
                  <c:v>10.099139889919375</c:v>
                </c:pt>
                <c:pt idx="6">
                  <c:v>242.61829705061973</c:v>
                </c:pt>
                <c:pt idx="7">
                  <c:v>8.04518174065552</c:v>
                </c:pt>
                <c:pt idx="8">
                  <c:v>14.203648759548008</c:v>
                </c:pt>
                <c:pt idx="9">
                  <c:v>7.599592661833326</c:v>
                </c:pt>
                <c:pt idx="10">
                  <c:v>11.726078799249532</c:v>
                </c:pt>
                <c:pt idx="11">
                  <c:v>5.62477149365807</c:v>
                </c:pt>
                <c:pt idx="12">
                  <c:v>12.176477750869266</c:v>
                </c:pt>
                <c:pt idx="13">
                  <c:v>26.949335249730506</c:v>
                </c:pt>
                <c:pt idx="14">
                  <c:v>13.337698398263674</c:v>
                </c:pt>
                <c:pt idx="15">
                  <c:v>16.03261491949337</c:v>
                </c:pt>
                <c:pt idx="16">
                  <c:v>32.79548734094189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MO_Data2!$AQ$90:$AQ$105</c:f>
              <c:numCache>
                <c:ptCount val="16"/>
                <c:pt idx="0">
                  <c:v>0.22250388066995513</c:v>
                </c:pt>
                <c:pt idx="1">
                  <c:v>0.14069531625292195</c:v>
                </c:pt>
                <c:pt idx="2">
                  <c:v>6.539654706231511</c:v>
                </c:pt>
                <c:pt idx="3">
                  <c:v>7.784065639382356</c:v>
                </c:pt>
                <c:pt idx="4">
                  <c:v>8.661770327424806</c:v>
                </c:pt>
                <c:pt idx="5">
                  <c:v>6.415133102204877</c:v>
                </c:pt>
                <c:pt idx="6">
                  <c:v>24.961635222594204</c:v>
                </c:pt>
                <c:pt idx="7">
                  <c:v>12.269890780415771</c:v>
                </c:pt>
                <c:pt idx="8">
                  <c:v>10.624746741324254</c:v>
                </c:pt>
                <c:pt idx="9">
                  <c:v>10.20469855127938</c:v>
                </c:pt>
                <c:pt idx="10">
                  <c:v>13.536328623110998</c:v>
                </c:pt>
                <c:pt idx="11">
                  <c:v>18.556367617547963</c:v>
                </c:pt>
                <c:pt idx="12">
                  <c:v>32.58454609821189</c:v>
                </c:pt>
                <c:pt idx="13">
                  <c:v>37.35174802454895</c:v>
                </c:pt>
                <c:pt idx="14">
                  <c:v>33.52990773449714</c:v>
                </c:pt>
                <c:pt idx="15">
                  <c:v>58.40852941079109</c:v>
                </c:pt>
              </c:numCache>
            </c:numRef>
          </c:yVal>
          <c:smooth val="0"/>
        </c:ser>
        <c:axId val="66678127"/>
        <c:axId val="63232232"/>
      </c:scatterChart>
      <c:val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232232"/>
        <c:crosses val="autoZero"/>
        <c:crossBetween val="midCat"/>
        <c:dispUnits/>
        <c:majorUnit val="1"/>
      </c:valAx>
      <c:valAx>
        <c:axId val="6323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678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MISSOURI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MO_Data2!$K$47:$K$63</c:f>
              <c:numCache>
                <c:ptCount val="17"/>
                <c:pt idx="0">
                  <c:v>194</c:v>
                </c:pt>
                <c:pt idx="1">
                  <c:v>465</c:v>
                </c:pt>
                <c:pt idx="2">
                  <c:v>788</c:v>
                </c:pt>
                <c:pt idx="3">
                  <c:v>777</c:v>
                </c:pt>
                <c:pt idx="4">
                  <c:v>1195</c:v>
                </c:pt>
                <c:pt idx="5">
                  <c:v>1827</c:v>
                </c:pt>
                <c:pt idx="6">
                  <c:v>1902</c:v>
                </c:pt>
                <c:pt idx="7">
                  <c:v>2156</c:v>
                </c:pt>
                <c:pt idx="8">
                  <c:v>2254</c:v>
                </c:pt>
                <c:pt idx="9">
                  <c:v>2823</c:v>
                </c:pt>
                <c:pt idx="10">
                  <c:v>2733</c:v>
                </c:pt>
                <c:pt idx="11">
                  <c:v>3507</c:v>
                </c:pt>
                <c:pt idx="12">
                  <c:v>4450</c:v>
                </c:pt>
                <c:pt idx="13">
                  <c:v>5223</c:v>
                </c:pt>
                <c:pt idx="14">
                  <c:v>5301</c:v>
                </c:pt>
                <c:pt idx="15">
                  <c:v>8742</c:v>
                </c:pt>
                <c:pt idx="16">
                  <c:v>9180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MO_Data2!$L$47:$L$63</c:f>
              <c:numCache>
                <c:ptCount val="17"/>
                <c:pt idx="0">
                  <c:v>110</c:v>
                </c:pt>
                <c:pt idx="1">
                  <c:v>388</c:v>
                </c:pt>
                <c:pt idx="2">
                  <c:v>495</c:v>
                </c:pt>
                <c:pt idx="3">
                  <c:v>540</c:v>
                </c:pt>
                <c:pt idx="4">
                  <c:v>740</c:v>
                </c:pt>
                <c:pt idx="5">
                  <c:v>1290</c:v>
                </c:pt>
                <c:pt idx="6">
                  <c:v>1628</c:v>
                </c:pt>
                <c:pt idx="7">
                  <c:v>1572</c:v>
                </c:pt>
                <c:pt idx="8">
                  <c:v>1652</c:v>
                </c:pt>
                <c:pt idx="9">
                  <c:v>2012</c:v>
                </c:pt>
                <c:pt idx="10">
                  <c:v>2048</c:v>
                </c:pt>
                <c:pt idx="11">
                  <c:v>2680</c:v>
                </c:pt>
                <c:pt idx="12">
                  <c:v>3448</c:v>
                </c:pt>
                <c:pt idx="13">
                  <c:v>3552</c:v>
                </c:pt>
                <c:pt idx="14">
                  <c:v>3558</c:v>
                </c:pt>
                <c:pt idx="15">
                  <c:v>4989</c:v>
                </c:pt>
                <c:pt idx="16">
                  <c:v>5318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MO_Data2!$M$47:$M$63</c:f>
              <c:numCache>
                <c:ptCount val="17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18</c:v>
                </c:pt>
                <c:pt idx="5">
                  <c:v>27</c:v>
                </c:pt>
                <c:pt idx="6">
                  <c:v>172</c:v>
                </c:pt>
                <c:pt idx="7">
                  <c:v>31</c:v>
                </c:pt>
                <c:pt idx="8">
                  <c:v>32</c:v>
                </c:pt>
                <c:pt idx="9">
                  <c:v>56</c:v>
                </c:pt>
                <c:pt idx="10">
                  <c:v>63</c:v>
                </c:pt>
                <c:pt idx="11">
                  <c:v>73</c:v>
                </c:pt>
                <c:pt idx="12">
                  <c:v>120</c:v>
                </c:pt>
                <c:pt idx="13">
                  <c:v>149</c:v>
                </c:pt>
                <c:pt idx="14">
                  <c:v>129</c:v>
                </c:pt>
                <c:pt idx="15">
                  <c:v>225</c:v>
                </c:pt>
                <c:pt idx="16">
                  <c:v>290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MO_Data2!$N$47:$N$63</c:f>
              <c:numCache>
                <c:ptCount val="17"/>
                <c:pt idx="0">
                  <c:v>309</c:v>
                </c:pt>
                <c:pt idx="1">
                  <c:v>853</c:v>
                </c:pt>
                <c:pt idx="2">
                  <c:v>1288</c:v>
                </c:pt>
                <c:pt idx="3">
                  <c:v>1320</c:v>
                </c:pt>
                <c:pt idx="4">
                  <c:v>1953</c:v>
                </c:pt>
                <c:pt idx="5">
                  <c:v>3144</c:v>
                </c:pt>
                <c:pt idx="6">
                  <c:v>3702</c:v>
                </c:pt>
                <c:pt idx="7">
                  <c:v>3759</c:v>
                </c:pt>
                <c:pt idx="8">
                  <c:v>3938</c:v>
                </c:pt>
                <c:pt idx="9">
                  <c:v>4891</c:v>
                </c:pt>
                <c:pt idx="10">
                  <c:v>4844</c:v>
                </c:pt>
                <c:pt idx="11">
                  <c:v>6260</c:v>
                </c:pt>
                <c:pt idx="12">
                  <c:v>8018</c:v>
                </c:pt>
                <c:pt idx="13">
                  <c:v>8924</c:v>
                </c:pt>
                <c:pt idx="14">
                  <c:v>8988</c:v>
                </c:pt>
                <c:pt idx="15">
                  <c:v>13956</c:v>
                </c:pt>
                <c:pt idx="16">
                  <c:v>14788</c:v>
                </c:pt>
              </c:numCache>
            </c:numRef>
          </c:yVal>
          <c:smooth val="0"/>
        </c:ser>
        <c:axId val="32219177"/>
        <c:axId val="21537138"/>
      </c:scatterChart>
      <c:val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537138"/>
        <c:crosses val="autoZero"/>
        <c:crossBetween val="midCat"/>
        <c:dispUnits/>
        <c:majorUnit val="1"/>
      </c:valAx>
      <c:valAx>
        <c:axId val="21537138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219177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MO_Data2!$B$47:$B$63</c:f>
              <c:numCache>
                <c:ptCount val="17"/>
                <c:pt idx="0">
                  <c:v>194</c:v>
                </c:pt>
                <c:pt idx="1">
                  <c:v>465</c:v>
                </c:pt>
                <c:pt idx="2">
                  <c:v>788</c:v>
                </c:pt>
                <c:pt idx="3">
                  <c:v>777</c:v>
                </c:pt>
                <c:pt idx="4">
                  <c:v>1195</c:v>
                </c:pt>
                <c:pt idx="5">
                  <c:v>1827</c:v>
                </c:pt>
                <c:pt idx="6">
                  <c:v>1902</c:v>
                </c:pt>
                <c:pt idx="7">
                  <c:v>2156</c:v>
                </c:pt>
                <c:pt idx="8">
                  <c:v>2254</c:v>
                </c:pt>
                <c:pt idx="9">
                  <c:v>2823</c:v>
                </c:pt>
                <c:pt idx="10">
                  <c:v>2733</c:v>
                </c:pt>
                <c:pt idx="11">
                  <c:v>3507</c:v>
                </c:pt>
                <c:pt idx="12">
                  <c:v>4450</c:v>
                </c:pt>
                <c:pt idx="13">
                  <c:v>5223</c:v>
                </c:pt>
                <c:pt idx="14">
                  <c:v>5301</c:v>
                </c:pt>
                <c:pt idx="15">
                  <c:v>8742</c:v>
                </c:pt>
                <c:pt idx="16">
                  <c:v>9180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MO_Data2!$C$47:$C$63</c:f>
              <c:numCache>
                <c:ptCount val="17"/>
                <c:pt idx="0">
                  <c:v>110</c:v>
                </c:pt>
                <c:pt idx="1">
                  <c:v>388</c:v>
                </c:pt>
                <c:pt idx="2">
                  <c:v>495</c:v>
                </c:pt>
                <c:pt idx="3">
                  <c:v>540</c:v>
                </c:pt>
                <c:pt idx="4">
                  <c:v>740</c:v>
                </c:pt>
                <c:pt idx="5">
                  <c:v>1290</c:v>
                </c:pt>
                <c:pt idx="6">
                  <c:v>1628</c:v>
                </c:pt>
                <c:pt idx="7">
                  <c:v>1572</c:v>
                </c:pt>
                <c:pt idx="8">
                  <c:v>1652</c:v>
                </c:pt>
                <c:pt idx="9">
                  <c:v>2012</c:v>
                </c:pt>
                <c:pt idx="10">
                  <c:v>2048</c:v>
                </c:pt>
                <c:pt idx="11">
                  <c:v>2680</c:v>
                </c:pt>
                <c:pt idx="12">
                  <c:v>3448</c:v>
                </c:pt>
                <c:pt idx="13">
                  <c:v>3552</c:v>
                </c:pt>
                <c:pt idx="14">
                  <c:v>3558</c:v>
                </c:pt>
                <c:pt idx="15">
                  <c:v>4989</c:v>
                </c:pt>
                <c:pt idx="16">
                  <c:v>5318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MO_Data2!$D$47:$D$63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12</c:v>
                </c:pt>
                <c:pt idx="7">
                  <c:v>8</c:v>
                </c:pt>
                <c:pt idx="8">
                  <c:v>9</c:v>
                </c:pt>
                <c:pt idx="9">
                  <c:v>20</c:v>
                </c:pt>
                <c:pt idx="10">
                  <c:v>15</c:v>
                </c:pt>
                <c:pt idx="11">
                  <c:v>19</c:v>
                </c:pt>
                <c:pt idx="12">
                  <c:v>25</c:v>
                </c:pt>
                <c:pt idx="13">
                  <c:v>32</c:v>
                </c:pt>
                <c:pt idx="14">
                  <c:v>27</c:v>
                </c:pt>
                <c:pt idx="15">
                  <c:v>42</c:v>
                </c:pt>
                <c:pt idx="16">
                  <c:v>73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MO_Data2!$E$47:$E$63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14</c:v>
                </c:pt>
                <c:pt idx="16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MO_Data2!$F$47:$F$63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14</c:v>
                </c:pt>
                <c:pt idx="5">
                  <c:v>23</c:v>
                </c:pt>
                <c:pt idx="6">
                  <c:v>159</c:v>
                </c:pt>
                <c:pt idx="7">
                  <c:v>22</c:v>
                </c:pt>
                <c:pt idx="8">
                  <c:v>22</c:v>
                </c:pt>
                <c:pt idx="9">
                  <c:v>33</c:v>
                </c:pt>
                <c:pt idx="10">
                  <c:v>44</c:v>
                </c:pt>
                <c:pt idx="11">
                  <c:v>49</c:v>
                </c:pt>
                <c:pt idx="12">
                  <c:v>87</c:v>
                </c:pt>
                <c:pt idx="13">
                  <c:v>107</c:v>
                </c:pt>
                <c:pt idx="14">
                  <c:v>96</c:v>
                </c:pt>
                <c:pt idx="15">
                  <c:v>169</c:v>
                </c:pt>
                <c:pt idx="16">
                  <c:v>192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MO_Data2!$G$46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MO_Data2!$H$46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MO_Data2!$H$47:$H$63</c:f>
              <c:numCache>
                <c:ptCount val="17"/>
                <c:pt idx="0">
                  <c:v>309</c:v>
                </c:pt>
                <c:pt idx="1">
                  <c:v>853</c:v>
                </c:pt>
                <c:pt idx="2">
                  <c:v>1288</c:v>
                </c:pt>
                <c:pt idx="3">
                  <c:v>1320</c:v>
                </c:pt>
                <c:pt idx="4">
                  <c:v>1953</c:v>
                </c:pt>
                <c:pt idx="5">
                  <c:v>3144</c:v>
                </c:pt>
                <c:pt idx="6">
                  <c:v>3702</c:v>
                </c:pt>
                <c:pt idx="7">
                  <c:v>3759</c:v>
                </c:pt>
                <c:pt idx="8">
                  <c:v>3938</c:v>
                </c:pt>
                <c:pt idx="9">
                  <c:v>4891</c:v>
                </c:pt>
                <c:pt idx="10">
                  <c:v>4844</c:v>
                </c:pt>
                <c:pt idx="11">
                  <c:v>6260</c:v>
                </c:pt>
                <c:pt idx="12">
                  <c:v>8018</c:v>
                </c:pt>
                <c:pt idx="13">
                  <c:v>8924</c:v>
                </c:pt>
                <c:pt idx="14">
                  <c:v>8988</c:v>
                </c:pt>
                <c:pt idx="15">
                  <c:v>13956</c:v>
                </c:pt>
                <c:pt idx="16">
                  <c:v>14788</c:v>
                </c:pt>
              </c:numCache>
            </c:numRef>
          </c:yVal>
          <c:smooth val="0"/>
        </c:ser>
        <c:axId val="59616515"/>
        <c:axId val="66786588"/>
      </c:scatterChart>
      <c:val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 val="autoZero"/>
        <c:crossBetween val="midCat"/>
        <c:dispUnits/>
        <c:majorUnit val="1"/>
      </c:valAx>
      <c:valAx>
        <c:axId val="66786588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616515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MISSOURI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MO_Data2!$AK$47:$AK$63</c:f>
              <c:numCache>
                <c:ptCount val="17"/>
                <c:pt idx="0">
                  <c:v>4.481021488114899</c:v>
                </c:pt>
                <c:pt idx="1">
                  <c:v>10.682881979655198</c:v>
                </c:pt>
                <c:pt idx="2">
                  <c:v>18.034306377232834</c:v>
                </c:pt>
                <c:pt idx="3">
                  <c:v>17.721373481709353</c:v>
                </c:pt>
                <c:pt idx="4">
                  <c:v>27.09362900682465</c:v>
                </c:pt>
                <c:pt idx="5">
                  <c:v>41.265912617001966</c:v>
                </c:pt>
                <c:pt idx="6">
                  <c:v>42.884344170536295</c:v>
                </c:pt>
                <c:pt idx="7">
                  <c:v>48.37640613563613</c:v>
                </c:pt>
                <c:pt idx="8">
                  <c:v>50.32978963085756</c:v>
                </c:pt>
                <c:pt idx="9">
                  <c:v>62.71106393773944</c:v>
                </c:pt>
                <c:pt idx="10">
                  <c:v>60.299032898825814</c:v>
                </c:pt>
                <c:pt idx="11">
                  <c:v>76.86144076080335</c:v>
                </c:pt>
                <c:pt idx="12">
                  <c:v>96.84498621536758</c:v>
                </c:pt>
                <c:pt idx="13">
                  <c:v>112.94460178648389</c:v>
                </c:pt>
                <c:pt idx="14">
                  <c:v>114.01865982798476</c:v>
                </c:pt>
                <c:pt idx="15">
                  <c:v>187.27867503872181</c:v>
                </c:pt>
                <c:pt idx="16">
                  <c:v>195.80921357004775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MO_Data2!$AL$47:$AL$63</c:f>
              <c:numCache>
                <c:ptCount val="17"/>
                <c:pt idx="0">
                  <c:v>21.252671074341844</c:v>
                </c:pt>
                <c:pt idx="1">
                  <c:v>74.24601071209196</c:v>
                </c:pt>
                <c:pt idx="2">
                  <c:v>93.82481107094863</c:v>
                </c:pt>
                <c:pt idx="3">
                  <c:v>101.5026146321658</c:v>
                </c:pt>
                <c:pt idx="4">
                  <c:v>138.0537775431278</c:v>
                </c:pt>
                <c:pt idx="5">
                  <c:v>238.69351382757074</c:v>
                </c:pt>
                <c:pt idx="6">
                  <c:v>299.8373732183343</c:v>
                </c:pt>
                <c:pt idx="7">
                  <c:v>286.9230965791904</c:v>
                </c:pt>
                <c:pt idx="8">
                  <c:v>297.86374716921256</c:v>
                </c:pt>
                <c:pt idx="9">
                  <c:v>357.8581160157514</c:v>
                </c:pt>
                <c:pt idx="10">
                  <c:v>358.7249150918444</c:v>
                </c:pt>
                <c:pt idx="11">
                  <c:v>462.7846859712348</c:v>
                </c:pt>
                <c:pt idx="12">
                  <c:v>588.7445296105373</c:v>
                </c:pt>
                <c:pt idx="13">
                  <c:v>599.0872015948672</c:v>
                </c:pt>
                <c:pt idx="14">
                  <c:v>592.2360155399535</c:v>
                </c:pt>
                <c:pt idx="15">
                  <c:v>822.9997838986336</c:v>
                </c:pt>
                <c:pt idx="16">
                  <c:v>870.3792811105765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MO_Data2!$AR$47:$AR$63</c:f>
              <c:numCache>
                <c:ptCount val="17"/>
                <c:pt idx="0">
                  <c:v>5.1662499225062515</c:v>
                </c:pt>
                <c:pt idx="1">
                  <c:v>0</c:v>
                </c:pt>
                <c:pt idx="2">
                  <c:v>4.843318641933453</c:v>
                </c:pt>
                <c:pt idx="3">
                  <c:v>2.815843814529754</c:v>
                </c:pt>
                <c:pt idx="4">
                  <c:v>16.35635035302456</c:v>
                </c:pt>
                <c:pt idx="5">
                  <c:v>23.70313144703228</c:v>
                </c:pt>
                <c:pt idx="6">
                  <c:v>146.1665278651189</c:v>
                </c:pt>
                <c:pt idx="7">
                  <c:v>25.457830335879116</c:v>
                </c:pt>
                <c:pt idx="8">
                  <c:v>25.663028397744863</c:v>
                </c:pt>
                <c:pt idx="9">
                  <c:v>43.12535616923622</c:v>
                </c:pt>
                <c:pt idx="10">
                  <c:v>46.86279614683676</c:v>
                </c:pt>
                <c:pt idx="11">
                  <c:v>52.387206039598986</c:v>
                </c:pt>
                <c:pt idx="12">
                  <c:v>83.34201479320762</c:v>
                </c:pt>
                <c:pt idx="13">
                  <c:v>98.94086789070022</c:v>
                </c:pt>
                <c:pt idx="14">
                  <c:v>82.11330362826226</c:v>
                </c:pt>
                <c:pt idx="15">
                  <c:v>137.65256492612644</c:v>
                </c:pt>
                <c:pt idx="16">
                  <c:v>171.493113664453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MO_Data2!$AQ$47:$AQ$63</c:f>
              <c:numCache>
                <c:ptCount val="17"/>
                <c:pt idx="0">
                  <c:v>6.250336284274194</c:v>
                </c:pt>
                <c:pt idx="1">
                  <c:v>17.144729251963202</c:v>
                </c:pt>
                <c:pt idx="2">
                  <c:v>25.758639943810966</c:v>
                </c:pt>
                <c:pt idx="3">
                  <c:v>26.2786870690146</c:v>
                </c:pt>
                <c:pt idx="4">
                  <c:v>38.62200330927088</c:v>
                </c:pt>
                <c:pt idx="5">
                  <c:v>61.86864562371821</c:v>
                </c:pt>
                <c:pt idx="6">
                  <c:v>72.64777798273879</c:v>
                </c:pt>
                <c:pt idx="7">
                  <c:v>73.32673997389966</c:v>
                </c:pt>
                <c:pt idx="8">
                  <c:v>76.3508260352827</c:v>
                </c:pt>
                <c:pt idx="9">
                  <c:v>94.17203889491971</c:v>
                </c:pt>
                <c:pt idx="10">
                  <c:v>92.48233547298967</c:v>
                </c:pt>
                <c:pt idx="11">
                  <c:v>118.53353192433698</c:v>
                </c:pt>
                <c:pt idx="12">
                  <c:v>150.58379862562703</c:v>
                </c:pt>
                <c:pt idx="13">
                  <c:v>166.24787998557346</c:v>
                </c:pt>
                <c:pt idx="14">
                  <c:v>166.2254885370437</c:v>
                </c:pt>
                <c:pt idx="15">
                  <c:v>256.65914246127215</c:v>
                </c:pt>
                <c:pt idx="16">
                  <c:v>270.429516244241</c:v>
                </c:pt>
              </c:numCache>
            </c:numRef>
          </c:yVal>
          <c:smooth val="0"/>
        </c:ser>
        <c:axId val="64208381"/>
        <c:axId val="41004518"/>
      </c:scatterChart>
      <c:val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1004518"/>
        <c:crosses val="autoZero"/>
        <c:crossBetween val="midCat"/>
        <c:dispUnits/>
        <c:majorUnit val="1"/>
      </c:valAx>
      <c:valAx>
        <c:axId val="4100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MISSOURI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MO_Data2!$AK$47:$AK$63</c:f>
              <c:numCache>
                <c:ptCount val="17"/>
                <c:pt idx="0">
                  <c:v>4.481021488114899</c:v>
                </c:pt>
                <c:pt idx="1">
                  <c:v>10.682881979655198</c:v>
                </c:pt>
                <c:pt idx="2">
                  <c:v>18.034306377232834</c:v>
                </c:pt>
                <c:pt idx="3">
                  <c:v>17.721373481709353</c:v>
                </c:pt>
                <c:pt idx="4">
                  <c:v>27.09362900682465</c:v>
                </c:pt>
                <c:pt idx="5">
                  <c:v>41.265912617001966</c:v>
                </c:pt>
                <c:pt idx="6">
                  <c:v>42.884344170536295</c:v>
                </c:pt>
                <c:pt idx="7">
                  <c:v>48.37640613563613</c:v>
                </c:pt>
                <c:pt idx="8">
                  <c:v>50.32978963085756</c:v>
                </c:pt>
                <c:pt idx="9">
                  <c:v>62.71106393773944</c:v>
                </c:pt>
                <c:pt idx="10">
                  <c:v>60.299032898825814</c:v>
                </c:pt>
                <c:pt idx="11">
                  <c:v>76.86144076080335</c:v>
                </c:pt>
                <c:pt idx="12">
                  <c:v>96.84498621536758</c:v>
                </c:pt>
                <c:pt idx="13">
                  <c:v>112.94460178648389</c:v>
                </c:pt>
                <c:pt idx="14">
                  <c:v>114.01865982798476</c:v>
                </c:pt>
                <c:pt idx="15">
                  <c:v>187.27867503872181</c:v>
                </c:pt>
                <c:pt idx="16">
                  <c:v>195.80921357004775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MO_Data2!$AL$47:$AL$63</c:f>
              <c:numCache>
                <c:ptCount val="17"/>
                <c:pt idx="0">
                  <c:v>21.252671074341844</c:v>
                </c:pt>
                <c:pt idx="1">
                  <c:v>74.24601071209196</c:v>
                </c:pt>
                <c:pt idx="2">
                  <c:v>93.82481107094863</c:v>
                </c:pt>
                <c:pt idx="3">
                  <c:v>101.5026146321658</c:v>
                </c:pt>
                <c:pt idx="4">
                  <c:v>138.0537775431278</c:v>
                </c:pt>
                <c:pt idx="5">
                  <c:v>238.69351382757074</c:v>
                </c:pt>
                <c:pt idx="6">
                  <c:v>299.8373732183343</c:v>
                </c:pt>
                <c:pt idx="7">
                  <c:v>286.9230965791904</c:v>
                </c:pt>
                <c:pt idx="8">
                  <c:v>297.86374716921256</c:v>
                </c:pt>
                <c:pt idx="9">
                  <c:v>357.8581160157514</c:v>
                </c:pt>
                <c:pt idx="10">
                  <c:v>358.7249150918444</c:v>
                </c:pt>
                <c:pt idx="11">
                  <c:v>462.7846859712348</c:v>
                </c:pt>
                <c:pt idx="12">
                  <c:v>588.7445296105373</c:v>
                </c:pt>
                <c:pt idx="13">
                  <c:v>599.0872015948672</c:v>
                </c:pt>
                <c:pt idx="14">
                  <c:v>592.2360155399535</c:v>
                </c:pt>
                <c:pt idx="15">
                  <c:v>822.9997838986336</c:v>
                </c:pt>
                <c:pt idx="16">
                  <c:v>870.3792811105765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MO_Data2!$AM$47:$AM$63</c:f>
              <c:numCache>
                <c:ptCount val="17"/>
                <c:pt idx="0">
                  <c:v>14.928715384041205</c:v>
                </c:pt>
                <c:pt idx="1">
                  <c:v>0</c:v>
                </c:pt>
                <c:pt idx="2">
                  <c:v>6.768647624204685</c:v>
                </c:pt>
                <c:pt idx="3">
                  <c:v>6.443714156840002</c:v>
                </c:pt>
                <c:pt idx="4">
                  <c:v>24.514310228595946</c:v>
                </c:pt>
                <c:pt idx="5">
                  <c:v>17.40947075208914</c:v>
                </c:pt>
                <c:pt idx="6">
                  <c:v>66.06110652353426</c:v>
                </c:pt>
                <c:pt idx="7">
                  <c:v>42.17629692113032</c:v>
                </c:pt>
                <c:pt idx="8">
                  <c:v>47.93353216872603</c:v>
                </c:pt>
                <c:pt idx="9">
                  <c:v>106.13457864572277</c:v>
                </c:pt>
                <c:pt idx="10">
                  <c:v>79.82120051085569</c:v>
                </c:pt>
                <c:pt idx="11">
                  <c:v>100.73697046816181</c:v>
                </c:pt>
                <c:pt idx="12">
                  <c:v>132.8585853217835</c:v>
                </c:pt>
                <c:pt idx="13">
                  <c:v>170.10418881564956</c:v>
                </c:pt>
                <c:pt idx="14">
                  <c:v>143.0084745762712</c:v>
                </c:pt>
                <c:pt idx="15">
                  <c:v>222.8944435599427</c:v>
                </c:pt>
                <c:pt idx="16">
                  <c:v>389.2502932707689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MO_Data2!$AN$47:$AN$63</c:f>
              <c:numCache>
                <c:ptCount val="17"/>
                <c:pt idx="0">
                  <c:v>3.359424866462861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2.683411152256749</c:v>
                </c:pt>
                <c:pt idx="6">
                  <c:v>2.5693730729701953</c:v>
                </c:pt>
                <c:pt idx="7">
                  <c:v>2.4598430620126432</c:v>
                </c:pt>
                <c:pt idx="8">
                  <c:v>2.3500105750475875</c:v>
                </c:pt>
                <c:pt idx="9">
                  <c:v>6.634672800053076</c:v>
                </c:pt>
                <c:pt idx="10">
                  <c:v>8.435437271979586</c:v>
                </c:pt>
                <c:pt idx="11">
                  <c:v>10.127197601879608</c:v>
                </c:pt>
                <c:pt idx="12">
                  <c:v>15.60823334308848</c:v>
                </c:pt>
                <c:pt idx="13">
                  <c:v>18.56699901594905</c:v>
                </c:pt>
                <c:pt idx="14">
                  <c:v>10.762911008664144</c:v>
                </c:pt>
                <c:pt idx="15">
                  <c:v>24.43707453307733</c:v>
                </c:pt>
                <c:pt idx="16">
                  <c:v>42.464287534183754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MO_Data2!$AO$47:$AO$63</c:f>
              <c:numCache>
                <c:ptCount val="17"/>
                <c:pt idx="0">
                  <c:v>3.730090641202581</c:v>
                </c:pt>
                <c:pt idx="1">
                  <c:v>0</c:v>
                </c:pt>
                <c:pt idx="2">
                  <c:v>7.178106774338268</c:v>
                </c:pt>
                <c:pt idx="3">
                  <c:v>3.5238565085629716</c:v>
                </c:pt>
                <c:pt idx="4">
                  <c:v>24.1196333815726</c:v>
                </c:pt>
                <c:pt idx="5">
                  <c:v>38.71336957802427</c:v>
                </c:pt>
                <c:pt idx="6">
                  <c:v>262.42387232005814</c:v>
                </c:pt>
                <c:pt idx="7">
                  <c:v>35.3987996588843</c:v>
                </c:pt>
                <c:pt idx="8">
                  <c:v>34.720030301117355</c:v>
                </c:pt>
                <c:pt idx="9">
                  <c:v>50.15731156809994</c:v>
                </c:pt>
                <c:pt idx="10">
                  <c:v>64.49343339587242</c:v>
                </c:pt>
                <c:pt idx="11">
                  <c:v>68.90345079731136</c:v>
                </c:pt>
                <c:pt idx="12">
                  <c:v>117.70595159173622</c:v>
                </c:pt>
                <c:pt idx="13">
                  <c:v>137.3132796057697</c:v>
                </c:pt>
                <c:pt idx="14">
                  <c:v>116.40173147575571</c:v>
                </c:pt>
                <c:pt idx="15">
                  <c:v>193.53656581388424</c:v>
                </c:pt>
                <c:pt idx="16">
                  <c:v>209.89111898202808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MO_Data2!$AQ$47:$AQ$63</c:f>
              <c:numCache>
                <c:ptCount val="17"/>
                <c:pt idx="0">
                  <c:v>6.250336284274194</c:v>
                </c:pt>
                <c:pt idx="1">
                  <c:v>17.144729251963202</c:v>
                </c:pt>
                <c:pt idx="2">
                  <c:v>25.758639943810966</c:v>
                </c:pt>
                <c:pt idx="3">
                  <c:v>26.2786870690146</c:v>
                </c:pt>
                <c:pt idx="4">
                  <c:v>38.62200330927088</c:v>
                </c:pt>
                <c:pt idx="5">
                  <c:v>61.86864562371821</c:v>
                </c:pt>
                <c:pt idx="6">
                  <c:v>72.64777798273879</c:v>
                </c:pt>
                <c:pt idx="7">
                  <c:v>73.32673997389966</c:v>
                </c:pt>
                <c:pt idx="8">
                  <c:v>76.3508260352827</c:v>
                </c:pt>
                <c:pt idx="9">
                  <c:v>94.17203889491971</c:v>
                </c:pt>
                <c:pt idx="10">
                  <c:v>92.48233547298967</c:v>
                </c:pt>
                <c:pt idx="11">
                  <c:v>118.53353192433698</c:v>
                </c:pt>
                <c:pt idx="12">
                  <c:v>150.58379862562703</c:v>
                </c:pt>
                <c:pt idx="13">
                  <c:v>166.24787998557346</c:v>
                </c:pt>
                <c:pt idx="14">
                  <c:v>166.2254885370437</c:v>
                </c:pt>
                <c:pt idx="15">
                  <c:v>256.65914246127215</c:v>
                </c:pt>
                <c:pt idx="16">
                  <c:v>270.429516244241</c:v>
                </c:pt>
              </c:numCache>
            </c:numRef>
          </c:yVal>
          <c:smooth val="0"/>
        </c:ser>
        <c:axId val="33496343"/>
        <c:axId val="33031632"/>
      </c:scatterChart>
      <c:valAx>
        <c:axId val="3349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031632"/>
        <c:crosses val="autoZero"/>
        <c:crossBetween val="midCat"/>
        <c:dispUnits/>
        <c:majorUnit val="1"/>
      </c:valAx>
      <c:valAx>
        <c:axId val="33031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MO_Data3!$L$4:$L$20</c:f>
              <c:numCache>
                <c:ptCount val="17"/>
                <c:pt idx="0">
                  <c:v>3.603295629618166</c:v>
                </c:pt>
                <c:pt idx="1">
                  <c:v>8.155748608123861</c:v>
                </c:pt>
                <c:pt idx="2">
                  <c:v>7.9415029351520205</c:v>
                </c:pt>
                <c:pt idx="3">
                  <c:v>7.800141223609522</c:v>
                </c:pt>
                <c:pt idx="4">
                  <c:v>8.252787412957467</c:v>
                </c:pt>
                <c:pt idx="5">
                  <c:v>10.005910941068347</c:v>
                </c:pt>
                <c:pt idx="6">
                  <c:v>8.252192411365026</c:v>
                </c:pt>
                <c:pt idx="7">
                  <c:v>10.635629178242825</c:v>
                </c:pt>
                <c:pt idx="8">
                  <c:v>11.521815194996673</c:v>
                </c:pt>
                <c:pt idx="9">
                  <c:v>12.706598856672676</c:v>
                </c:pt>
                <c:pt idx="10">
                  <c:v>13.12767090186658</c:v>
                </c:pt>
                <c:pt idx="11">
                  <c:v>12.908864730000902</c:v>
                </c:pt>
                <c:pt idx="12">
                  <c:v>11.120851226079289</c:v>
                </c:pt>
                <c:pt idx="13">
                  <c:v>10.033753633721716</c:v>
                </c:pt>
                <c:pt idx="14">
                  <c:v>11.399715093158257</c:v>
                </c:pt>
                <c:pt idx="15">
                  <c:v>0.3856115477804842</c:v>
                </c:pt>
                <c:pt idx="16">
                  <c:v>0.49058953290970575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MO_Data3!$M$4:$M$20</c:f>
              <c:numCache>
                <c:ptCount val="17"/>
                <c:pt idx="0">
                  <c:v>20.866258872990173</c:v>
                </c:pt>
                <c:pt idx="1">
                  <c:v>44.01181047366276</c:v>
                </c:pt>
                <c:pt idx="2">
                  <c:v>48.333993582003835</c:v>
                </c:pt>
                <c:pt idx="3">
                  <c:v>42.668691706484516</c:v>
                </c:pt>
                <c:pt idx="4">
                  <c:v>53.91559690535667</c:v>
                </c:pt>
                <c:pt idx="5">
                  <c:v>50.144141276954784</c:v>
                </c:pt>
                <c:pt idx="6">
                  <c:v>49.35897790080687</c:v>
                </c:pt>
                <c:pt idx="7">
                  <c:v>56.764047732905986</c:v>
                </c:pt>
                <c:pt idx="8">
                  <c:v>59.50062746116232</c:v>
                </c:pt>
                <c:pt idx="9">
                  <c:v>55.31504675989001</c:v>
                </c:pt>
                <c:pt idx="10">
                  <c:v>63.23227263093547</c:v>
                </c:pt>
                <c:pt idx="11">
                  <c:v>62.33778792373723</c:v>
                </c:pt>
                <c:pt idx="12">
                  <c:v>63.00659264103488</c:v>
                </c:pt>
                <c:pt idx="13">
                  <c:v>56.67041096167663</c:v>
                </c:pt>
                <c:pt idx="14">
                  <c:v>47.43880394291364</c:v>
                </c:pt>
                <c:pt idx="15">
                  <c:v>0.9897772506297458</c:v>
                </c:pt>
                <c:pt idx="16">
                  <c:v>1.309333254773338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MO_Data3!$N$4:$N$20</c:f>
              <c:numCache>
                <c:ptCount val="17"/>
                <c:pt idx="0">
                  <c:v>5.446721981154342</c:v>
                </c:pt>
                <c:pt idx="1">
                  <c:v>11.999150829325924</c:v>
                </c:pt>
                <c:pt idx="2">
                  <c:v>12.29316795959346</c:v>
                </c:pt>
                <c:pt idx="3">
                  <c:v>11.573174804567925</c:v>
                </c:pt>
                <c:pt idx="4">
                  <c:v>13.200842428033171</c:v>
                </c:pt>
                <c:pt idx="5">
                  <c:v>14.372486953546069</c:v>
                </c:pt>
                <c:pt idx="6">
                  <c:v>12.735665044777715</c:v>
                </c:pt>
                <c:pt idx="7">
                  <c:v>15.685569276265834</c:v>
                </c:pt>
                <c:pt idx="8">
                  <c:v>16.808803044340472</c:v>
                </c:pt>
                <c:pt idx="9">
                  <c:v>17.437387338284523</c:v>
                </c:pt>
                <c:pt idx="10">
                  <c:v>18.73289594503345</c:v>
                </c:pt>
                <c:pt idx="11">
                  <c:v>18.47580806863821</c:v>
                </c:pt>
                <c:pt idx="12">
                  <c:v>16.986367474966823</c:v>
                </c:pt>
                <c:pt idx="13">
                  <c:v>15.333622244332455</c:v>
                </c:pt>
                <c:pt idx="14">
                  <c:v>15.523771083995412</c:v>
                </c:pt>
                <c:pt idx="15">
                  <c:v>0.45505333888751215</c:v>
                </c:pt>
                <c:pt idx="16">
                  <c:v>0.584990097627299</c:v>
                </c:pt>
              </c:numCache>
            </c:numRef>
          </c:yVal>
          <c:smooth val="1"/>
        </c:ser>
        <c:axId val="45619847"/>
        <c:axId val="7925440"/>
      </c:scatterChart>
      <c:val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925440"/>
        <c:crossesAt val="0"/>
        <c:crossBetween val="midCat"/>
        <c:dispUnits/>
        <c:majorUnit val="1"/>
      </c:valAx>
      <c:valAx>
        <c:axId val="7925440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61984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MO_Data2!$Q$4:$Q$20</c:f>
              <c:numCache>
                <c:ptCount val="17"/>
                <c:pt idx="0">
                  <c:v>59.79202772963605</c:v>
                </c:pt>
                <c:pt idx="1">
                  <c:v>61.613144137415986</c:v>
                </c:pt>
                <c:pt idx="2">
                  <c:v>61.27346162984082</c:v>
                </c:pt>
                <c:pt idx="3">
                  <c:v>60.71676300578035</c:v>
                </c:pt>
                <c:pt idx="4">
                  <c:v>58.68964050202084</c:v>
                </c:pt>
                <c:pt idx="5">
                  <c:v>58.77192982456141</c:v>
                </c:pt>
                <c:pt idx="6">
                  <c:v>54.07625542467452</c:v>
                </c:pt>
                <c:pt idx="7">
                  <c:v>58.72590322992468</c:v>
                </c:pt>
                <c:pt idx="8">
                  <c:v>58.73034921396856</c:v>
                </c:pt>
                <c:pt idx="9">
                  <c:v>57.96411165263624</c:v>
                </c:pt>
                <c:pt idx="10">
                  <c:v>56.470980653769175</c:v>
                </c:pt>
                <c:pt idx="11">
                  <c:v>57.07177033492823</c:v>
                </c:pt>
                <c:pt idx="12">
                  <c:v>56.22497107768978</c:v>
                </c:pt>
                <c:pt idx="13">
                  <c:v>59.16162837565497</c:v>
                </c:pt>
                <c:pt idx="14">
                  <c:v>60.88903102014711</c:v>
                </c:pt>
                <c:pt idx="15">
                  <c:v>62.85997311257341</c:v>
                </c:pt>
                <c:pt idx="16">
                  <c:v>62.307897901911005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MO_Data2!$R$4:$R$20</c:f>
              <c:numCache>
                <c:ptCount val="17"/>
                <c:pt idx="0">
                  <c:v>37.203928365106876</c:v>
                </c:pt>
                <c:pt idx="1">
                  <c:v>38.16280806572069</c:v>
                </c:pt>
                <c:pt idx="2">
                  <c:v>38.32264195770967</c:v>
                </c:pt>
                <c:pt idx="3">
                  <c:v>38.24277456647398</c:v>
                </c:pt>
                <c:pt idx="4">
                  <c:v>40.310572218676874</c:v>
                </c:pt>
                <c:pt idx="5">
                  <c:v>40.05325814536341</c:v>
                </c:pt>
                <c:pt idx="6">
                  <c:v>42.467451952882826</c:v>
                </c:pt>
                <c:pt idx="7">
                  <c:v>40.061279203370354</c:v>
                </c:pt>
                <c:pt idx="8">
                  <c:v>40.03360134405376</c:v>
                </c:pt>
                <c:pt idx="9">
                  <c:v>40.463003987594156</c:v>
                </c:pt>
                <c:pt idx="10">
                  <c:v>41.81676673337781</c:v>
                </c:pt>
                <c:pt idx="11">
                  <c:v>41.1866028708134</c:v>
                </c:pt>
                <c:pt idx="12">
                  <c:v>41.950698585031596</c:v>
                </c:pt>
                <c:pt idx="13">
                  <c:v>38.879484079000406</c:v>
                </c:pt>
                <c:pt idx="14">
                  <c:v>37.216181643748</c:v>
                </c:pt>
                <c:pt idx="15">
                  <c:v>35.526781292011606</c:v>
                </c:pt>
                <c:pt idx="16">
                  <c:v>35.7276493385006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MO_Data2!$S$4:$S$20</c:f>
              <c:numCache>
                <c:ptCount val="17"/>
                <c:pt idx="0">
                  <c:v>0.11554015020219525</c:v>
                </c:pt>
                <c:pt idx="1">
                  <c:v>0.09957679860592482</c:v>
                </c:pt>
                <c:pt idx="2">
                  <c:v>0.1663102874792112</c:v>
                </c:pt>
                <c:pt idx="3">
                  <c:v>0.046242774566473986</c:v>
                </c:pt>
                <c:pt idx="4">
                  <c:v>0.12763241863433314</c:v>
                </c:pt>
                <c:pt idx="5">
                  <c:v>0.18796992481203006</c:v>
                </c:pt>
                <c:pt idx="6">
                  <c:v>0.2634841909485431</c:v>
                </c:pt>
                <c:pt idx="7">
                  <c:v>0.2297970126388357</c:v>
                </c:pt>
                <c:pt idx="8">
                  <c:v>0.1800072002880115</c:v>
                </c:pt>
                <c:pt idx="9">
                  <c:v>0.28799291094373064</c:v>
                </c:pt>
                <c:pt idx="10">
                  <c:v>0.289081609962197</c:v>
                </c:pt>
                <c:pt idx="11">
                  <c:v>0.3157894736842105</c:v>
                </c:pt>
                <c:pt idx="12">
                  <c:v>0.3559668950787577</c:v>
                </c:pt>
                <c:pt idx="13">
                  <c:v>0.4030632809351068</c:v>
                </c:pt>
                <c:pt idx="14">
                  <c:v>0.30380556443875917</c:v>
                </c:pt>
                <c:pt idx="15">
                  <c:v>0.3042524587844053</c:v>
                </c:pt>
                <c:pt idx="16">
                  <c:v>0.48777228384337834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MO_Data2!$T$4:$T$20</c:f>
              <c:numCache>
                <c:ptCount val="17"/>
                <c:pt idx="0">
                  <c:v>0.11554015020219525</c:v>
                </c:pt>
                <c:pt idx="1">
                  <c:v>0</c:v>
                </c:pt>
                <c:pt idx="2">
                  <c:v>0</c:v>
                </c:pt>
                <c:pt idx="3">
                  <c:v>0.023121387283236993</c:v>
                </c:pt>
                <c:pt idx="4">
                  <c:v>0.06381620931716657</c:v>
                </c:pt>
                <c:pt idx="5">
                  <c:v>0.046992481203007516</c:v>
                </c:pt>
                <c:pt idx="6">
                  <c:v>0.04649721016738996</c:v>
                </c:pt>
                <c:pt idx="7">
                  <c:v>0.012766500702157539</c:v>
                </c:pt>
                <c:pt idx="8">
                  <c:v>0.060002400096003834</c:v>
                </c:pt>
                <c:pt idx="9">
                  <c:v>0.0664599025254763</c:v>
                </c:pt>
                <c:pt idx="10">
                  <c:v>0.088948187680676</c:v>
                </c:pt>
                <c:pt idx="11">
                  <c:v>0.10526315789473684</c:v>
                </c:pt>
                <c:pt idx="12">
                  <c:v>0.12458841327756519</c:v>
                </c:pt>
                <c:pt idx="13">
                  <c:v>0.14510278113663846</c:v>
                </c:pt>
                <c:pt idx="14">
                  <c:v>0.10393348257115445</c:v>
                </c:pt>
                <c:pt idx="15">
                  <c:v>0.09905894006934125</c:v>
                </c:pt>
                <c:pt idx="16">
                  <c:v>0.173727114793532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MO_Data2!$U$4:$U$20</c:f>
              <c:numCache>
                <c:ptCount val="17"/>
                <c:pt idx="0">
                  <c:v>2.772963604852686</c:v>
                </c:pt>
                <c:pt idx="1">
                  <c:v>0.12447099825740601</c:v>
                </c:pt>
                <c:pt idx="2">
                  <c:v>0.23758612497030174</c:v>
                </c:pt>
                <c:pt idx="3">
                  <c:v>0.9710982658959538</c:v>
                </c:pt>
                <c:pt idx="4">
                  <c:v>0.8083386513507764</c:v>
                </c:pt>
                <c:pt idx="5">
                  <c:v>0.9398496240601504</c:v>
                </c:pt>
                <c:pt idx="6">
                  <c:v>3.1463112213267204</c:v>
                </c:pt>
                <c:pt idx="7">
                  <c:v>0.9702540533639729</c:v>
                </c:pt>
                <c:pt idx="8">
                  <c:v>0.9960398415936638</c:v>
                </c:pt>
                <c:pt idx="9">
                  <c:v>1.2184315463003987</c:v>
                </c:pt>
                <c:pt idx="10">
                  <c:v>1.33422281521014</c:v>
                </c:pt>
                <c:pt idx="11">
                  <c:v>1.3205741626794258</c:v>
                </c:pt>
                <c:pt idx="12">
                  <c:v>1.3437750289223103</c:v>
                </c:pt>
                <c:pt idx="13">
                  <c:v>1.4107214832728738</c:v>
                </c:pt>
                <c:pt idx="14">
                  <c:v>1.4870482890949792</c:v>
                </c:pt>
                <c:pt idx="15">
                  <c:v>1.2099341965612398</c:v>
                </c:pt>
                <c:pt idx="16">
                  <c:v>1.30295336095149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8849233"/>
        <c:axId val="58316506"/>
      </c:scatterChart>
      <c:val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crossBetween val="midCat"/>
        <c:dispUnits/>
        <c:majorUnit val="1"/>
      </c:valAx>
      <c:valAx>
        <c:axId val="583165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MISSOURI</a:t>
            </a:r>
          </a:p>
        </c:rich>
      </c:tx>
      <c:layout>
        <c:manualLayout>
          <c:xMode val="factor"/>
          <c:yMode val="factor"/>
          <c:x val="-0.00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MO_Data2!$R$4:$R$20</c:f>
              <c:numCache>
                <c:ptCount val="17"/>
                <c:pt idx="0">
                  <c:v>37.203928365106876</c:v>
                </c:pt>
                <c:pt idx="1">
                  <c:v>38.16280806572069</c:v>
                </c:pt>
                <c:pt idx="2">
                  <c:v>38.32264195770967</c:v>
                </c:pt>
                <c:pt idx="3">
                  <c:v>38.24277456647398</c:v>
                </c:pt>
                <c:pt idx="4">
                  <c:v>40.310572218676874</c:v>
                </c:pt>
                <c:pt idx="5">
                  <c:v>40.05325814536341</c:v>
                </c:pt>
                <c:pt idx="6">
                  <c:v>42.467451952882826</c:v>
                </c:pt>
                <c:pt idx="7">
                  <c:v>40.061279203370354</c:v>
                </c:pt>
                <c:pt idx="8">
                  <c:v>40.03360134405376</c:v>
                </c:pt>
                <c:pt idx="9">
                  <c:v>40.463003987594156</c:v>
                </c:pt>
                <c:pt idx="10">
                  <c:v>41.81676673337781</c:v>
                </c:pt>
                <c:pt idx="11">
                  <c:v>41.1866028708134</c:v>
                </c:pt>
                <c:pt idx="12">
                  <c:v>41.950698585031596</c:v>
                </c:pt>
                <c:pt idx="13">
                  <c:v>38.879484079000406</c:v>
                </c:pt>
                <c:pt idx="14">
                  <c:v>37.216181643748</c:v>
                </c:pt>
                <c:pt idx="15">
                  <c:v>35.526781292011606</c:v>
                </c:pt>
                <c:pt idx="16">
                  <c:v>35.7276493385006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MO_Data2!$S$3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MO_Data2!$S$4:$S$20</c:f>
              <c:numCache>
                <c:ptCount val="17"/>
                <c:pt idx="0">
                  <c:v>0.11554015020219525</c:v>
                </c:pt>
                <c:pt idx="1">
                  <c:v>0.09957679860592482</c:v>
                </c:pt>
                <c:pt idx="2">
                  <c:v>0.1663102874792112</c:v>
                </c:pt>
                <c:pt idx="3">
                  <c:v>0.046242774566473986</c:v>
                </c:pt>
                <c:pt idx="4">
                  <c:v>0.12763241863433314</c:v>
                </c:pt>
                <c:pt idx="5">
                  <c:v>0.18796992481203006</c:v>
                </c:pt>
                <c:pt idx="6">
                  <c:v>0.2634841909485431</c:v>
                </c:pt>
                <c:pt idx="7">
                  <c:v>0.2297970126388357</c:v>
                </c:pt>
                <c:pt idx="8">
                  <c:v>0.1800072002880115</c:v>
                </c:pt>
                <c:pt idx="9">
                  <c:v>0.28799291094373064</c:v>
                </c:pt>
                <c:pt idx="10">
                  <c:v>0.289081609962197</c:v>
                </c:pt>
                <c:pt idx="11">
                  <c:v>0.3157894736842105</c:v>
                </c:pt>
                <c:pt idx="12">
                  <c:v>0.3559668950787577</c:v>
                </c:pt>
                <c:pt idx="13">
                  <c:v>0.4030632809351068</c:v>
                </c:pt>
                <c:pt idx="14">
                  <c:v>0.30380556443875917</c:v>
                </c:pt>
                <c:pt idx="15">
                  <c:v>0.3042524587844053</c:v>
                </c:pt>
                <c:pt idx="16">
                  <c:v>0.48777228384337834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MO_Data2!$T$3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MO_Data2!$T$4:$T$20</c:f>
              <c:numCache>
                <c:ptCount val="17"/>
                <c:pt idx="0">
                  <c:v>0.11554015020219525</c:v>
                </c:pt>
                <c:pt idx="1">
                  <c:v>0</c:v>
                </c:pt>
                <c:pt idx="2">
                  <c:v>0</c:v>
                </c:pt>
                <c:pt idx="3">
                  <c:v>0.023121387283236993</c:v>
                </c:pt>
                <c:pt idx="4">
                  <c:v>0.06381620931716657</c:v>
                </c:pt>
                <c:pt idx="5">
                  <c:v>0.046992481203007516</c:v>
                </c:pt>
                <c:pt idx="6">
                  <c:v>0.04649721016738996</c:v>
                </c:pt>
                <c:pt idx="7">
                  <c:v>0.012766500702157539</c:v>
                </c:pt>
                <c:pt idx="8">
                  <c:v>0.060002400096003834</c:v>
                </c:pt>
                <c:pt idx="9">
                  <c:v>0.0664599025254763</c:v>
                </c:pt>
                <c:pt idx="10">
                  <c:v>0.088948187680676</c:v>
                </c:pt>
                <c:pt idx="11">
                  <c:v>0.10526315789473684</c:v>
                </c:pt>
                <c:pt idx="12">
                  <c:v>0.12458841327756519</c:v>
                </c:pt>
                <c:pt idx="13">
                  <c:v>0.14510278113663846</c:v>
                </c:pt>
                <c:pt idx="14">
                  <c:v>0.10393348257115445</c:v>
                </c:pt>
                <c:pt idx="15">
                  <c:v>0.09905894006934125</c:v>
                </c:pt>
                <c:pt idx="16">
                  <c:v>0.173727114793532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MO_Data2!$U$4:$U$20</c:f>
              <c:numCache>
                <c:ptCount val="17"/>
                <c:pt idx="0">
                  <c:v>2.772963604852686</c:v>
                </c:pt>
                <c:pt idx="1">
                  <c:v>0.12447099825740601</c:v>
                </c:pt>
                <c:pt idx="2">
                  <c:v>0.23758612497030174</c:v>
                </c:pt>
                <c:pt idx="3">
                  <c:v>0.9710982658959538</c:v>
                </c:pt>
                <c:pt idx="4">
                  <c:v>0.8083386513507764</c:v>
                </c:pt>
                <c:pt idx="5">
                  <c:v>0.9398496240601504</c:v>
                </c:pt>
                <c:pt idx="6">
                  <c:v>3.1463112213267204</c:v>
                </c:pt>
                <c:pt idx="7">
                  <c:v>0.9702540533639729</c:v>
                </c:pt>
                <c:pt idx="8">
                  <c:v>0.9960398415936638</c:v>
                </c:pt>
                <c:pt idx="9">
                  <c:v>1.2184315463003987</c:v>
                </c:pt>
                <c:pt idx="10">
                  <c:v>1.33422281521014</c:v>
                </c:pt>
                <c:pt idx="11">
                  <c:v>1.3205741626794258</c:v>
                </c:pt>
                <c:pt idx="12">
                  <c:v>1.3437750289223103</c:v>
                </c:pt>
                <c:pt idx="13">
                  <c:v>1.4107214832728738</c:v>
                </c:pt>
                <c:pt idx="14">
                  <c:v>1.4870482890949792</c:v>
                </c:pt>
                <c:pt idx="15">
                  <c:v>1.2099341965612398</c:v>
                </c:pt>
                <c:pt idx="16">
                  <c:v>1.30295336095149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5086507"/>
        <c:axId val="26016516"/>
      </c:scatterChart>
      <c:val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6016516"/>
        <c:crosses val="autoZero"/>
        <c:crossBetween val="midCat"/>
        <c:dispUnits/>
        <c:majorUnit val="1"/>
      </c:valAx>
      <c:valAx>
        <c:axId val="26016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MO_Data2!$D$4:$D$20</c:f>
              <c:numCache>
                <c:ptCount val="17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17</c:v>
                </c:pt>
                <c:pt idx="7">
                  <c:v>18</c:v>
                </c:pt>
                <c:pt idx="8">
                  <c:v>15</c:v>
                </c:pt>
                <c:pt idx="9">
                  <c:v>26</c:v>
                </c:pt>
                <c:pt idx="10">
                  <c:v>26</c:v>
                </c:pt>
                <c:pt idx="11">
                  <c:v>33</c:v>
                </c:pt>
                <c:pt idx="12">
                  <c:v>40</c:v>
                </c:pt>
                <c:pt idx="13">
                  <c:v>50</c:v>
                </c:pt>
                <c:pt idx="14">
                  <c:v>38</c:v>
                </c:pt>
                <c:pt idx="15">
                  <c:v>43</c:v>
                </c:pt>
                <c:pt idx="16">
                  <c:v>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MO_Data2!$E$4:$E$20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11</c:v>
                </c:pt>
                <c:pt idx="12">
                  <c:v>14</c:v>
                </c:pt>
                <c:pt idx="13">
                  <c:v>18</c:v>
                </c:pt>
                <c:pt idx="14">
                  <c:v>13</c:v>
                </c:pt>
                <c:pt idx="15">
                  <c:v>14</c:v>
                </c:pt>
                <c:pt idx="16">
                  <c:v>26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MO_Data2!$F$3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MO_Data2!$F$4:$F$20</c:f>
              <c:numCache>
                <c:ptCount val="17"/>
                <c:pt idx="0">
                  <c:v>48</c:v>
                </c:pt>
                <c:pt idx="1">
                  <c:v>5</c:v>
                </c:pt>
                <c:pt idx="2">
                  <c:v>10</c:v>
                </c:pt>
                <c:pt idx="3">
                  <c:v>42</c:v>
                </c:pt>
                <c:pt idx="4">
                  <c:v>38</c:v>
                </c:pt>
                <c:pt idx="5">
                  <c:v>60</c:v>
                </c:pt>
                <c:pt idx="6">
                  <c:v>203</c:v>
                </c:pt>
                <c:pt idx="7">
                  <c:v>76</c:v>
                </c:pt>
                <c:pt idx="8">
                  <c:v>83</c:v>
                </c:pt>
                <c:pt idx="9">
                  <c:v>110</c:v>
                </c:pt>
                <c:pt idx="10">
                  <c:v>120</c:v>
                </c:pt>
                <c:pt idx="11">
                  <c:v>138</c:v>
                </c:pt>
                <c:pt idx="12">
                  <c:v>151</c:v>
                </c:pt>
                <c:pt idx="13">
                  <c:v>175</c:v>
                </c:pt>
                <c:pt idx="14">
                  <c:v>186</c:v>
                </c:pt>
                <c:pt idx="15">
                  <c:v>171</c:v>
                </c:pt>
                <c:pt idx="16">
                  <c:v>195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MO_Data2!$G$3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MO_Data2!$G$4:$G$20</c:f>
              <c:numCache>
                <c:ptCount val="17"/>
              </c:numCache>
            </c:numRef>
          </c:yVal>
          <c:smooth val="0"/>
        </c:ser>
        <c:axId val="32822053"/>
        <c:axId val="26963022"/>
      </c:scatterChart>
      <c:val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963022"/>
        <c:crosses val="autoZero"/>
        <c:crossBetween val="midCat"/>
        <c:dispUnits/>
        <c:majorUnit val="1"/>
      </c:valAx>
      <c:valAx>
        <c:axId val="2696302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82205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MO_Data2!$AM$4:$AM$20</c:f>
              <c:numCache>
                <c:ptCount val="17"/>
                <c:pt idx="0">
                  <c:v>14.928715384041205</c:v>
                </c:pt>
                <c:pt idx="1">
                  <c:v>28.504240005700847</c:v>
                </c:pt>
                <c:pt idx="2">
                  <c:v>47.38053336943278</c:v>
                </c:pt>
                <c:pt idx="3">
                  <c:v>12.887428313680005</c:v>
                </c:pt>
                <c:pt idx="4">
                  <c:v>36.77146534289392</c:v>
                </c:pt>
                <c:pt idx="5">
                  <c:v>69.63788300835655</c:v>
                </c:pt>
                <c:pt idx="6">
                  <c:v>93.58656757500688</c:v>
                </c:pt>
                <c:pt idx="7">
                  <c:v>94.89666807254322</c:v>
                </c:pt>
                <c:pt idx="8">
                  <c:v>79.88922028121006</c:v>
                </c:pt>
                <c:pt idx="9">
                  <c:v>137.97495223943963</c:v>
                </c:pt>
                <c:pt idx="10">
                  <c:v>138.35674755214984</c:v>
                </c:pt>
                <c:pt idx="11">
                  <c:v>174.96421186575475</c:v>
                </c:pt>
                <c:pt idx="12">
                  <c:v>212.57373651485358</c:v>
                </c:pt>
                <c:pt idx="13">
                  <c:v>265.78779502445246</c:v>
                </c:pt>
                <c:pt idx="14">
                  <c:v>201.27118644067795</c:v>
                </c:pt>
                <c:pt idx="15">
                  <c:v>228.20145412089371</c:v>
                </c:pt>
                <c:pt idx="16">
                  <c:v>389.2502932707689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MO_Data2!$AN$4:$AN$20</c:f>
              <c:numCache>
                <c:ptCount val="17"/>
                <c:pt idx="0">
                  <c:v>6.718849732925722</c:v>
                </c:pt>
                <c:pt idx="1">
                  <c:v>0</c:v>
                </c:pt>
                <c:pt idx="2">
                  <c:v>0</c:v>
                </c:pt>
                <c:pt idx="3">
                  <c:v>2.9184298847220194</c:v>
                </c:pt>
                <c:pt idx="4">
                  <c:v>8.406186953597848</c:v>
                </c:pt>
                <c:pt idx="5">
                  <c:v>8.050233456770247</c:v>
                </c:pt>
                <c:pt idx="6">
                  <c:v>7.708119218910586</c:v>
                </c:pt>
                <c:pt idx="7">
                  <c:v>2.4598430620126432</c:v>
                </c:pt>
                <c:pt idx="8">
                  <c:v>11.75005287523794</c:v>
                </c:pt>
                <c:pt idx="9">
                  <c:v>13.269345600106153</c:v>
                </c:pt>
                <c:pt idx="10">
                  <c:v>16.87087454395917</c:v>
                </c:pt>
                <c:pt idx="11">
                  <c:v>22.27983472413514</c:v>
                </c:pt>
                <c:pt idx="12">
                  <c:v>27.314408350404836</c:v>
                </c:pt>
                <c:pt idx="13">
                  <c:v>33.42059822870829</c:v>
                </c:pt>
                <c:pt idx="14">
                  <c:v>23.31964051877231</c:v>
                </c:pt>
                <c:pt idx="15">
                  <c:v>24.43707453307733</c:v>
                </c:pt>
                <c:pt idx="16">
                  <c:v>44.1628590355511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MO_Data2!$AO$3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MO_Data2!$AO$4:$AO$20</c:f>
              <c:numCache>
                <c:ptCount val="17"/>
                <c:pt idx="0">
                  <c:v>89.52217538886195</c:v>
                </c:pt>
                <c:pt idx="1">
                  <c:v>9.133921557881662</c:v>
                </c:pt>
                <c:pt idx="2">
                  <c:v>17.94526693584567</c:v>
                </c:pt>
                <c:pt idx="3">
                  <c:v>74.00098667982239</c:v>
                </c:pt>
                <c:pt idx="4">
                  <c:v>65.46757632141134</c:v>
                </c:pt>
                <c:pt idx="5">
                  <c:v>100.99139889919375</c:v>
                </c:pt>
                <c:pt idx="6">
                  <c:v>335.0443149746654</c:v>
                </c:pt>
                <c:pt idx="7">
                  <c:v>122.28676245796392</c:v>
                </c:pt>
                <c:pt idx="8">
                  <c:v>130.98920522694274</c:v>
                </c:pt>
                <c:pt idx="9">
                  <c:v>167.19103856033317</c:v>
                </c:pt>
                <c:pt idx="10">
                  <c:v>175.89118198874297</c:v>
                </c:pt>
                <c:pt idx="11">
                  <c:v>194.05461653120344</c:v>
                </c:pt>
                <c:pt idx="12">
                  <c:v>204.2942378201399</c:v>
                </c:pt>
                <c:pt idx="13">
                  <c:v>224.5777937477542</c:v>
                </c:pt>
                <c:pt idx="14">
                  <c:v>225.5283547342767</c:v>
                </c:pt>
                <c:pt idx="15">
                  <c:v>195.82693937381188</c:v>
                </c:pt>
                <c:pt idx="16">
                  <c:v>213.17066771612227</c:v>
                </c:pt>
              </c:numCache>
            </c:numRef>
          </c:yVal>
          <c:smooth val="0"/>
        </c:ser>
        <c:axId val="41340607"/>
        <c:axId val="36521144"/>
      </c:scatterChart>
      <c:val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521144"/>
        <c:crosses val="autoZero"/>
        <c:crossBetween val="midCat"/>
        <c:dispUnits/>
        <c:majorUnit val="1"/>
      </c:valAx>
      <c:valAx>
        <c:axId val="36521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34060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MO_Data2!$R$25:$R$41</c:f>
              <c:numCache>
                <c:ptCount val="17"/>
                <c:pt idx="0">
                  <c:v>37.552742616033754</c:v>
                </c:pt>
                <c:pt idx="1">
                  <c:v>36.18836915297092</c:v>
                </c:pt>
                <c:pt idx="2">
                  <c:v>38.27456350564875</c:v>
                </c:pt>
                <c:pt idx="3">
                  <c:v>37.071547420965054</c:v>
                </c:pt>
                <c:pt idx="4">
                  <c:v>42.03056768558952</c:v>
                </c:pt>
                <c:pt idx="5">
                  <c:v>39.10493827160494</c:v>
                </c:pt>
                <c:pt idx="6">
                  <c:v>40.43636363636364</c:v>
                </c:pt>
                <c:pt idx="7">
                  <c:v>38.43888070692195</c:v>
                </c:pt>
                <c:pt idx="8">
                  <c:v>38.31626848691695</c:v>
                </c:pt>
                <c:pt idx="9">
                  <c:v>39.66642494561276</c:v>
                </c:pt>
                <c:pt idx="10">
                  <c:v>41.27710843373494</c:v>
                </c:pt>
                <c:pt idx="11">
                  <c:v>38.75894988066826</c:v>
                </c:pt>
                <c:pt idx="12">
                  <c:v>39.328984156570364</c:v>
                </c:pt>
                <c:pt idx="13">
                  <c:v>36.51249640907785</c:v>
                </c:pt>
                <c:pt idx="14">
                  <c:v>31.164772727272727</c:v>
                </c:pt>
                <c:pt idx="15">
                  <c:v>18.07909604519774</c:v>
                </c:pt>
                <c:pt idx="16">
                  <c:v>16.292134831460675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MO_Data2!$S$24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MO_Data2!$S$25:$S$41</c:f>
              <c:numCache>
                <c:ptCount val="17"/>
                <c:pt idx="0">
                  <c:v>0</c:v>
                </c:pt>
                <c:pt idx="1">
                  <c:v>0.12642225031605564</c:v>
                </c:pt>
                <c:pt idx="2">
                  <c:v>0.20540910647038688</c:v>
                </c:pt>
                <c:pt idx="3">
                  <c:v>0.033277870216306155</c:v>
                </c:pt>
                <c:pt idx="4">
                  <c:v>0.0727802037845706</c:v>
                </c:pt>
                <c:pt idx="5">
                  <c:v>0.2777777777777778</c:v>
                </c:pt>
                <c:pt idx="6">
                  <c:v>0.18181818181818182</c:v>
                </c:pt>
                <c:pt idx="7">
                  <c:v>0.24545900834560627</c:v>
                </c:pt>
                <c:pt idx="8">
                  <c:v>0.13651877133105803</c:v>
                </c:pt>
                <c:pt idx="9">
                  <c:v>0.145032632342277</c:v>
                </c:pt>
                <c:pt idx="10">
                  <c:v>0.2650602409638554</c:v>
                </c:pt>
                <c:pt idx="11">
                  <c:v>0.3341288782816229</c:v>
                </c:pt>
                <c:pt idx="12">
                  <c:v>0.4659832246039142</c:v>
                </c:pt>
                <c:pt idx="13">
                  <c:v>0.5170927894283253</c:v>
                </c:pt>
                <c:pt idx="14">
                  <c:v>0.3125</c:v>
                </c:pt>
                <c:pt idx="15">
                  <c:v>0.5649717514124294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MO_Data2!$T$24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MO_Data2!$T$25:$T$41</c:f>
              <c:numCache>
                <c:ptCount val="17"/>
                <c:pt idx="0">
                  <c:v>0.07032348804500703</c:v>
                </c:pt>
                <c:pt idx="1">
                  <c:v>0</c:v>
                </c:pt>
                <c:pt idx="2">
                  <c:v>0</c:v>
                </c:pt>
                <c:pt idx="3">
                  <c:v>0.033277870216306155</c:v>
                </c:pt>
                <c:pt idx="4">
                  <c:v>0.10917030567685589</c:v>
                </c:pt>
                <c:pt idx="5">
                  <c:v>0.06172839506172839</c:v>
                </c:pt>
                <c:pt idx="6">
                  <c:v>0.07272727272727272</c:v>
                </c:pt>
                <c:pt idx="7">
                  <c:v>0</c:v>
                </c:pt>
                <c:pt idx="8">
                  <c:v>0.09101251422070535</c:v>
                </c:pt>
                <c:pt idx="9">
                  <c:v>0.0725163161711385</c:v>
                </c:pt>
                <c:pt idx="10">
                  <c:v>0.09638554216867469</c:v>
                </c:pt>
                <c:pt idx="11">
                  <c:v>0.1431980906921241</c:v>
                </c:pt>
                <c:pt idx="12">
                  <c:v>0.1863932898415657</c:v>
                </c:pt>
                <c:pt idx="13">
                  <c:v>0.2298190175237001</c:v>
                </c:pt>
                <c:pt idx="14">
                  <c:v>0.19886363636363635</c:v>
                </c:pt>
                <c:pt idx="15">
                  <c:v>0</c:v>
                </c:pt>
                <c:pt idx="16">
                  <c:v>0.5617977528089888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MO_Data2!$U$24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MO_Data2!$U$25:$U$41</c:f>
              <c:numCache>
                <c:ptCount val="17"/>
                <c:pt idx="0">
                  <c:v>3.2348804500703237</c:v>
                </c:pt>
                <c:pt idx="1">
                  <c:v>0.15802781289506954</c:v>
                </c:pt>
                <c:pt idx="2">
                  <c:v>0.20540910647038688</c:v>
                </c:pt>
                <c:pt idx="3">
                  <c:v>1.3311148086522462</c:v>
                </c:pt>
                <c:pt idx="4">
                  <c:v>0.8733624454148471</c:v>
                </c:pt>
                <c:pt idx="5">
                  <c:v>1.1419753086419753</c:v>
                </c:pt>
                <c:pt idx="6">
                  <c:v>1.6</c:v>
                </c:pt>
                <c:pt idx="7">
                  <c:v>1.3254786450662739</c:v>
                </c:pt>
                <c:pt idx="8">
                  <c:v>1.3879408418657566</c:v>
                </c:pt>
                <c:pt idx="9">
                  <c:v>1.8612521150592216</c:v>
                </c:pt>
                <c:pt idx="10">
                  <c:v>1.8313253012048194</c:v>
                </c:pt>
                <c:pt idx="11">
                  <c:v>2.124105011933174</c:v>
                </c:pt>
                <c:pt idx="12">
                  <c:v>1.9881950916433675</c:v>
                </c:pt>
                <c:pt idx="13">
                  <c:v>1.9534616489514507</c:v>
                </c:pt>
                <c:pt idx="14">
                  <c:v>2.556818181818182</c:v>
                </c:pt>
                <c:pt idx="15">
                  <c:v>1.1299435028248588</c:v>
                </c:pt>
                <c:pt idx="16">
                  <c:v>1.6853932584269662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MO_Data2!$V$24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0254841"/>
        <c:axId val="5422658"/>
      </c:scatterChart>
      <c:val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crossBetween val="midCat"/>
        <c:dispUnits/>
        <c:majorUnit val="1"/>
      </c:valAx>
      <c:valAx>
        <c:axId val="542265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25484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MISSOURI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MO_Data2!$D$25:$D$41</c:f>
              <c:numCache>
                <c:ptCount val="17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9</c:v>
                </c:pt>
                <c:pt idx="6">
                  <c:v>5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11</c:v>
                </c:pt>
                <c:pt idx="11">
                  <c:v>14</c:v>
                </c:pt>
                <c:pt idx="12">
                  <c:v>15</c:v>
                </c:pt>
                <c:pt idx="13">
                  <c:v>18</c:v>
                </c:pt>
                <c:pt idx="14">
                  <c:v>11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MO_Data2!$E$25:$E$41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MO_Data2!$F$25:$F$41</c:f>
              <c:numCache>
                <c:ptCount val="17"/>
                <c:pt idx="0">
                  <c:v>46</c:v>
                </c:pt>
                <c:pt idx="1">
                  <c:v>5</c:v>
                </c:pt>
                <c:pt idx="2">
                  <c:v>6</c:v>
                </c:pt>
                <c:pt idx="3">
                  <c:v>40</c:v>
                </c:pt>
                <c:pt idx="4">
                  <c:v>24</c:v>
                </c:pt>
                <c:pt idx="5">
                  <c:v>37</c:v>
                </c:pt>
                <c:pt idx="6">
                  <c:v>44</c:v>
                </c:pt>
                <c:pt idx="7">
                  <c:v>54</c:v>
                </c:pt>
                <c:pt idx="8">
                  <c:v>61</c:v>
                </c:pt>
                <c:pt idx="9">
                  <c:v>77</c:v>
                </c:pt>
                <c:pt idx="10">
                  <c:v>76</c:v>
                </c:pt>
                <c:pt idx="11">
                  <c:v>89</c:v>
                </c:pt>
                <c:pt idx="12">
                  <c:v>64</c:v>
                </c:pt>
                <c:pt idx="13">
                  <c:v>68</c:v>
                </c:pt>
                <c:pt idx="14">
                  <c:v>90</c:v>
                </c:pt>
                <c:pt idx="15">
                  <c:v>2</c:v>
                </c:pt>
                <c:pt idx="16">
                  <c:v>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MO_Data2!$G$24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MO_Data2!$G$25:$G$41</c:f>
              <c:numCache>
                <c:ptCount val="17"/>
              </c:numCache>
            </c:numRef>
          </c:yVal>
          <c:smooth val="0"/>
        </c:ser>
        <c:axId val="48803923"/>
        <c:axId val="36582124"/>
      </c:scatterChart>
      <c:val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crossBetween val="midCat"/>
        <c:dispUnits/>
        <c:majorUnit val="1"/>
      </c:valAx>
      <c:valAx>
        <c:axId val="3658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MO_Data2!$AM$24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MO_Data2!$AM$25:$AM$41</c:f>
              <c:numCache>
                <c:ptCount val="17"/>
                <c:pt idx="0">
                  <c:v>0</c:v>
                </c:pt>
                <c:pt idx="1">
                  <c:v>28.504240005700847</c:v>
                </c:pt>
                <c:pt idx="2">
                  <c:v>40.6118857452281</c:v>
                </c:pt>
                <c:pt idx="3">
                  <c:v>6.443714156840002</c:v>
                </c:pt>
                <c:pt idx="4">
                  <c:v>12.257155114297973</c:v>
                </c:pt>
                <c:pt idx="5">
                  <c:v>52.22841225626741</c:v>
                </c:pt>
                <c:pt idx="6">
                  <c:v>27.52546105147261</c:v>
                </c:pt>
                <c:pt idx="7">
                  <c:v>52.720371151412905</c:v>
                </c:pt>
                <c:pt idx="8">
                  <c:v>31.955688112484022</c:v>
                </c:pt>
                <c:pt idx="9">
                  <c:v>31.840373593716834</c:v>
                </c:pt>
                <c:pt idx="10">
                  <c:v>58.535547041294166</c:v>
                </c:pt>
                <c:pt idx="11">
                  <c:v>74.22724139759292</c:v>
                </c:pt>
                <c:pt idx="12">
                  <c:v>79.71515119307008</c:v>
                </c:pt>
                <c:pt idx="13">
                  <c:v>95.68360620880289</c:v>
                </c:pt>
                <c:pt idx="14">
                  <c:v>58.26271186440678</c:v>
                </c:pt>
                <c:pt idx="15">
                  <c:v>5.307010560951016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MO_Data2!$AN$25:$AN$41</c:f>
              <c:numCache>
                <c:ptCount val="17"/>
                <c:pt idx="0">
                  <c:v>3.359424866462861</c:v>
                </c:pt>
                <c:pt idx="1">
                  <c:v>0</c:v>
                </c:pt>
                <c:pt idx="2">
                  <c:v>0</c:v>
                </c:pt>
                <c:pt idx="3">
                  <c:v>2.9184298847220194</c:v>
                </c:pt>
                <c:pt idx="4">
                  <c:v>8.406186953597848</c:v>
                </c:pt>
                <c:pt idx="5">
                  <c:v>5.366822304513498</c:v>
                </c:pt>
                <c:pt idx="6">
                  <c:v>5.138746145940391</c:v>
                </c:pt>
                <c:pt idx="7">
                  <c:v>0</c:v>
                </c:pt>
                <c:pt idx="8">
                  <c:v>9.40004230019035</c:v>
                </c:pt>
                <c:pt idx="9">
                  <c:v>6.634672800053076</c:v>
                </c:pt>
                <c:pt idx="10">
                  <c:v>8.435437271979586</c:v>
                </c:pt>
                <c:pt idx="11">
                  <c:v>12.15263712225553</c:v>
                </c:pt>
                <c:pt idx="12">
                  <c:v>11.706175007316359</c:v>
                </c:pt>
                <c:pt idx="13">
                  <c:v>14.853599212759242</c:v>
                </c:pt>
                <c:pt idx="14">
                  <c:v>12.556729510108168</c:v>
                </c:pt>
                <c:pt idx="15">
                  <c:v>0</c:v>
                </c:pt>
                <c:pt idx="16">
                  <c:v>1.6985715013673501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MO_Data2!$AO$24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MO_Data2!$AO$25:$AO$41</c:f>
              <c:numCache>
                <c:ptCount val="17"/>
                <c:pt idx="0">
                  <c:v>85.79208474765936</c:v>
                </c:pt>
                <c:pt idx="1">
                  <c:v>9.133921557881662</c:v>
                </c:pt>
                <c:pt idx="2">
                  <c:v>10.767160161507402</c:v>
                </c:pt>
                <c:pt idx="3">
                  <c:v>70.47713017125942</c:v>
                </c:pt>
                <c:pt idx="4">
                  <c:v>41.34794293983874</c:v>
                </c:pt>
                <c:pt idx="5">
                  <c:v>62.27802932116948</c:v>
                </c:pt>
                <c:pt idx="6">
                  <c:v>72.62044265460727</c:v>
                </c:pt>
                <c:pt idx="7">
                  <c:v>86.88796279907963</c:v>
                </c:pt>
                <c:pt idx="8">
                  <c:v>96.26917492582538</c:v>
                </c:pt>
                <c:pt idx="9">
                  <c:v>117.03372699223321</c:v>
                </c:pt>
                <c:pt idx="10">
                  <c:v>111.39774859287054</c:v>
                </c:pt>
                <c:pt idx="11">
                  <c:v>125.15116573389206</c:v>
                </c:pt>
                <c:pt idx="12">
                  <c:v>86.58828622840366</c:v>
                </c:pt>
                <c:pt idx="13">
                  <c:v>87.26451414198449</c:v>
                </c:pt>
                <c:pt idx="14">
                  <c:v>109.12662325852098</c:v>
                </c:pt>
                <c:pt idx="15">
                  <c:v>2.290373559927624</c:v>
                </c:pt>
                <c:pt idx="16">
                  <c:v>3.2795487340941887</c:v>
                </c:pt>
              </c:numCache>
            </c:numRef>
          </c:yVal>
          <c:smooth val="0"/>
        </c:ser>
        <c:axId val="60803661"/>
        <c:axId val="10362038"/>
      </c:scatterChart>
      <c:val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crossBetween val="midCat"/>
        <c:dispUnits/>
        <c:majorUnit val="1"/>
      </c:valAx>
      <c:valAx>
        <c:axId val="1036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MO_Data1!$E$5:$E$21</c:f>
              <c:numCache>
                <c:ptCount val="17"/>
                <c:pt idx="0">
                  <c:v>317</c:v>
                </c:pt>
                <c:pt idx="1">
                  <c:v>664</c:v>
                </c:pt>
                <c:pt idx="2">
                  <c:v>620</c:v>
                </c:pt>
                <c:pt idx="3">
                  <c:v>611</c:v>
                </c:pt>
                <c:pt idx="4">
                  <c:v>404</c:v>
                </c:pt>
                <c:pt idx="5">
                  <c:v>496</c:v>
                </c:pt>
                <c:pt idx="6">
                  <c:v>359</c:v>
                </c:pt>
                <c:pt idx="7">
                  <c:v>518</c:v>
                </c:pt>
                <c:pt idx="8">
                  <c:v>585</c:v>
                </c:pt>
                <c:pt idx="9">
                  <c:v>453</c:v>
                </c:pt>
                <c:pt idx="10">
                  <c:v>408</c:v>
                </c:pt>
                <c:pt idx="11">
                  <c:v>411</c:v>
                </c:pt>
                <c:pt idx="12">
                  <c:v>269</c:v>
                </c:pt>
                <c:pt idx="13">
                  <c:v>302</c:v>
                </c:pt>
                <c:pt idx="14">
                  <c:v>262</c:v>
                </c:pt>
                <c:pt idx="15">
                  <c:v>8</c:v>
                </c:pt>
                <c:pt idx="16">
                  <c:v>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MO_Data1!$F$5:$F$21</c:f>
              <c:numCache>
                <c:ptCount val="17"/>
                <c:pt idx="0">
                  <c:v>273</c:v>
                </c:pt>
                <c:pt idx="1">
                  <c:v>498</c:v>
                </c:pt>
                <c:pt idx="2">
                  <c:v>436</c:v>
                </c:pt>
                <c:pt idx="3">
                  <c:v>437</c:v>
                </c:pt>
                <c:pt idx="4">
                  <c:v>383</c:v>
                </c:pt>
                <c:pt idx="5">
                  <c:v>403</c:v>
                </c:pt>
                <c:pt idx="6">
                  <c:v>302</c:v>
                </c:pt>
                <c:pt idx="7">
                  <c:v>366</c:v>
                </c:pt>
                <c:pt idx="8">
                  <c:v>418</c:v>
                </c:pt>
                <c:pt idx="9">
                  <c:v>422</c:v>
                </c:pt>
                <c:pt idx="10">
                  <c:v>388</c:v>
                </c:pt>
                <c:pt idx="11">
                  <c:v>414</c:v>
                </c:pt>
                <c:pt idx="12">
                  <c:v>324</c:v>
                </c:pt>
                <c:pt idx="13">
                  <c:v>329</c:v>
                </c:pt>
                <c:pt idx="14">
                  <c:v>262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MO_Data1!$G$5:$G$21</c:f>
              <c:numCache>
                <c:ptCount val="17"/>
                <c:pt idx="0">
                  <c:v>590</c:v>
                </c:pt>
                <c:pt idx="1">
                  <c:v>1162</c:v>
                </c:pt>
                <c:pt idx="2">
                  <c:v>1056</c:v>
                </c:pt>
                <c:pt idx="3">
                  <c:v>1048</c:v>
                </c:pt>
                <c:pt idx="4">
                  <c:v>787</c:v>
                </c:pt>
                <c:pt idx="5">
                  <c:v>899</c:v>
                </c:pt>
                <c:pt idx="6">
                  <c:v>661</c:v>
                </c:pt>
                <c:pt idx="7">
                  <c:v>884</c:v>
                </c:pt>
                <c:pt idx="8">
                  <c:v>1003</c:v>
                </c:pt>
                <c:pt idx="9">
                  <c:v>875</c:v>
                </c:pt>
                <c:pt idx="10">
                  <c:v>796</c:v>
                </c:pt>
                <c:pt idx="11">
                  <c:v>825</c:v>
                </c:pt>
                <c:pt idx="12">
                  <c:v>593</c:v>
                </c:pt>
                <c:pt idx="13">
                  <c:v>631</c:v>
                </c:pt>
                <c:pt idx="14">
                  <c:v>524</c:v>
                </c:pt>
                <c:pt idx="15">
                  <c:v>11</c:v>
                </c:pt>
                <c:pt idx="16">
                  <c:v>8</c:v>
                </c:pt>
              </c:numCache>
            </c:numRef>
          </c:yVal>
          <c:smooth val="1"/>
        </c:ser>
        <c:axId val="4220097"/>
        <c:axId val="37980874"/>
      </c:scatterChart>
      <c:scatterChart>
        <c:scatterStyle val="lineMarker"/>
        <c:varyColors val="0"/>
        <c:ser>
          <c:idx val="5"/>
          <c:order val="3"/>
          <c:tx>
            <c:strRef>
              <c:f>MO_Data1!$A$23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MO_Data1!$F$28:$F$44</c:f>
              <c:numCache>
                <c:ptCount val="17"/>
                <c:pt idx="0">
                  <c:v>46.271186440677965</c:v>
                </c:pt>
                <c:pt idx="1">
                  <c:v>42.857142857142854</c:v>
                </c:pt>
                <c:pt idx="2">
                  <c:v>41.28787878787879</c:v>
                </c:pt>
                <c:pt idx="3">
                  <c:v>41.69847328244275</c:v>
                </c:pt>
                <c:pt idx="4">
                  <c:v>48.66581956797967</c:v>
                </c:pt>
                <c:pt idx="5">
                  <c:v>44.827586206896555</c:v>
                </c:pt>
                <c:pt idx="6">
                  <c:v>45.688350983358546</c:v>
                </c:pt>
                <c:pt idx="7">
                  <c:v>41.40271493212669</c:v>
                </c:pt>
                <c:pt idx="8">
                  <c:v>41.67497507477567</c:v>
                </c:pt>
                <c:pt idx="9">
                  <c:v>48.22857142857143</c:v>
                </c:pt>
                <c:pt idx="10">
                  <c:v>48.743718592964825</c:v>
                </c:pt>
                <c:pt idx="11">
                  <c:v>50.18181818181818</c:v>
                </c:pt>
                <c:pt idx="12">
                  <c:v>54.63743676222597</c:v>
                </c:pt>
                <c:pt idx="13">
                  <c:v>52.139461172741676</c:v>
                </c:pt>
                <c:pt idx="14">
                  <c:v>50</c:v>
                </c:pt>
                <c:pt idx="15">
                  <c:v>27.27272727272727</c:v>
                </c:pt>
                <c:pt idx="16">
                  <c:v>0</c:v>
                </c:pt>
              </c:numCache>
            </c:numRef>
          </c:yVal>
          <c:smooth val="0"/>
        </c:ser>
        <c:axId val="6283547"/>
        <c:axId val="56551924"/>
      </c:scatterChart>
      <c:val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980874"/>
        <c:crossesAt val="0"/>
        <c:crossBetween val="midCat"/>
        <c:dispUnits/>
        <c:majorUnit val="1"/>
      </c:valAx>
      <c:valAx>
        <c:axId val="37980874"/>
        <c:scaling>
          <c:orientation val="minMax"/>
          <c:max val="1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20097"/>
        <c:crosses val="autoZero"/>
        <c:crossBetween val="midCat"/>
        <c:dispUnits/>
        <c:majorUnit val="125"/>
      </c:valAx>
      <c:valAx>
        <c:axId val="6283547"/>
        <c:scaling>
          <c:orientation val="minMax"/>
        </c:scaling>
        <c:axPos val="b"/>
        <c:delete val="1"/>
        <c:majorTickMark val="in"/>
        <c:minorTickMark val="none"/>
        <c:tickLblPos val="nextTo"/>
        <c:crossAx val="56551924"/>
        <c:crosses val="max"/>
        <c:crossBetween val="midCat"/>
        <c:dispUnits/>
      </c:valAx>
      <c:valAx>
        <c:axId val="5655192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835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MO_Data3!$L$24:$L$40</c:f>
              <c:numCache>
                <c:ptCount val="17"/>
                <c:pt idx="0">
                  <c:v>7.322081503775377</c:v>
                </c:pt>
                <c:pt idx="1">
                  <c:v>15.254695988152799</c:v>
                </c:pt>
                <c:pt idx="2">
                  <c:v>14.189428875487762</c:v>
                </c:pt>
                <c:pt idx="3">
                  <c:v>13.935340022296543</c:v>
                </c:pt>
                <c:pt idx="4">
                  <c:v>9.159687128667077</c:v>
                </c:pt>
                <c:pt idx="5">
                  <c:v>11.203006380970429</c:v>
                </c:pt>
                <c:pt idx="6">
                  <c:v>8.09436359475422</c:v>
                </c:pt>
                <c:pt idx="7">
                  <c:v>11.622902772847644</c:v>
                </c:pt>
                <c:pt idx="8">
                  <c:v>13.062523040839253</c:v>
                </c:pt>
                <c:pt idx="9">
                  <c:v>10.063093150476787</c:v>
                </c:pt>
                <c:pt idx="10">
                  <c:v>9.001831475565654</c:v>
                </c:pt>
                <c:pt idx="11">
                  <c:v>9.007713758964977</c:v>
                </c:pt>
                <c:pt idx="12">
                  <c:v>5.8542250094233435</c:v>
                </c:pt>
                <c:pt idx="13">
                  <c:v>6.5305896495343925</c:v>
                </c:pt>
                <c:pt idx="14">
                  <c:v>5.635330857372572</c:v>
                </c:pt>
                <c:pt idx="15">
                  <c:v>0.17138291012465964</c:v>
                </c:pt>
                <c:pt idx="16">
                  <c:v>0.17063983753381068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MO_Data3!$M$24:$M$40</c:f>
              <c:numCache>
                <c:ptCount val="17"/>
                <c:pt idx="0">
                  <c:v>52.745265484502944</c:v>
                </c:pt>
                <c:pt idx="1">
                  <c:v>95.29513746036545</c:v>
                </c:pt>
                <c:pt idx="2">
                  <c:v>82.64165177158303</c:v>
                </c:pt>
                <c:pt idx="3">
                  <c:v>82.14193073010455</c:v>
                </c:pt>
                <c:pt idx="4">
                  <c:v>71.45215783651075</c:v>
                </c:pt>
                <c:pt idx="5">
                  <c:v>74.56859385465971</c:v>
                </c:pt>
                <c:pt idx="6">
                  <c:v>55.620937783745056</c:v>
                </c:pt>
                <c:pt idx="7">
                  <c:v>66.80270569210158</c:v>
                </c:pt>
                <c:pt idx="8">
                  <c:v>75.3674614508056</c:v>
                </c:pt>
                <c:pt idx="9">
                  <c:v>75.05771618223018</c:v>
                </c:pt>
                <c:pt idx="10">
                  <c:v>67.9615561795096</c:v>
                </c:pt>
                <c:pt idx="11">
                  <c:v>71.48987313137732</c:v>
                </c:pt>
                <c:pt idx="12">
                  <c:v>55.32286183115258</c:v>
                </c:pt>
                <c:pt idx="13">
                  <c:v>55.48977739997504</c:v>
                </c:pt>
                <c:pt idx="14">
                  <c:v>43.61040923874868</c:v>
                </c:pt>
                <c:pt idx="15">
                  <c:v>0.4948886253148729</c:v>
                </c:pt>
                <c:pt idx="1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MO_Data3!$N$24:$N$40</c:f>
              <c:numCache>
                <c:ptCount val="17"/>
                <c:pt idx="0">
                  <c:v>12.172598366973718</c:v>
                </c:pt>
                <c:pt idx="1">
                  <c:v>23.8342107071397</c:v>
                </c:pt>
                <c:pt idx="2">
                  <c:v>21.564095291247</c:v>
                </c:pt>
                <c:pt idx="3">
                  <c:v>21.315794719133894</c:v>
                </c:pt>
                <c:pt idx="4">
                  <c:v>15.909744243280407</c:v>
                </c:pt>
                <c:pt idx="5">
                  <c:v>18.096450659997082</c:v>
                </c:pt>
                <c:pt idx="6">
                  <c:v>13.278035638167301</c:v>
                </c:pt>
                <c:pt idx="7">
                  <c:v>17.66374935059745</c:v>
                </c:pt>
                <c:pt idx="8">
                  <c:v>19.928167202687344</c:v>
                </c:pt>
                <c:pt idx="9">
                  <c:v>17.279404214041854</c:v>
                </c:pt>
                <c:pt idx="10">
                  <c:v>15.597683234567603</c:v>
                </c:pt>
                <c:pt idx="11">
                  <c:v>16.044780691185814</c:v>
                </c:pt>
                <c:pt idx="12">
                  <c:v>11.446495355290145</c:v>
                </c:pt>
                <c:pt idx="13">
                  <c:v>12.094394545217222</c:v>
                </c:pt>
                <c:pt idx="14">
                  <c:v>9.98092766627435</c:v>
                </c:pt>
                <c:pt idx="15">
                  <c:v>0.20856611365677638</c:v>
                </c:pt>
                <c:pt idx="16">
                  <c:v>0.15096518648446428</c:v>
                </c:pt>
              </c:numCache>
            </c:numRef>
          </c:yVal>
          <c:smooth val="1"/>
        </c:ser>
        <c:axId val="39205269"/>
        <c:axId val="17303102"/>
      </c:scatterChart>
      <c:val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303102"/>
        <c:crossesAt val="0"/>
        <c:crossBetween val="midCat"/>
        <c:dispUnits/>
        <c:majorUnit val="1"/>
      </c:valAx>
      <c:valAx>
        <c:axId val="1730310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20526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MISSOURI</a:t>
            </a:r>
          </a:p>
        </c:rich>
      </c:tx>
      <c:layout>
        <c:manualLayout>
          <c:xMode val="factor"/>
          <c:yMode val="factor"/>
          <c:x val="0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MO_Data1!$H$5:$H$21</c:f>
              <c:numCache>
                <c:ptCount val="17"/>
                <c:pt idx="0">
                  <c:v>202</c:v>
                </c:pt>
                <c:pt idx="1">
                  <c:v>498</c:v>
                </c:pt>
                <c:pt idx="2">
                  <c:v>398</c:v>
                </c:pt>
                <c:pt idx="3">
                  <c:v>409</c:v>
                </c:pt>
                <c:pt idx="4">
                  <c:v>324</c:v>
                </c:pt>
                <c:pt idx="5">
                  <c:v>377</c:v>
                </c:pt>
                <c:pt idx="6">
                  <c:v>283</c:v>
                </c:pt>
                <c:pt idx="7">
                  <c:v>480</c:v>
                </c:pt>
                <c:pt idx="8">
                  <c:v>494</c:v>
                </c:pt>
                <c:pt idx="9">
                  <c:v>408</c:v>
                </c:pt>
                <c:pt idx="10">
                  <c:v>418</c:v>
                </c:pt>
                <c:pt idx="11">
                  <c:v>386</c:v>
                </c:pt>
                <c:pt idx="12">
                  <c:v>287</c:v>
                </c:pt>
                <c:pt idx="13">
                  <c:v>333</c:v>
                </c:pt>
                <c:pt idx="14">
                  <c:v>297</c:v>
                </c:pt>
                <c:pt idx="15">
                  <c:v>16</c:v>
                </c:pt>
                <c:pt idx="16">
                  <c:v>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MO_Data1!$I$5:$I$21</c:f>
              <c:numCache>
                <c:ptCount val="17"/>
                <c:pt idx="0">
                  <c:v>82</c:v>
                </c:pt>
                <c:pt idx="1">
                  <c:v>229</c:v>
                </c:pt>
                <c:pt idx="2">
                  <c:v>216</c:v>
                </c:pt>
                <c:pt idx="3">
                  <c:v>212</c:v>
                </c:pt>
                <c:pt idx="4">
                  <c:v>207</c:v>
                </c:pt>
                <c:pt idx="5">
                  <c:v>276</c:v>
                </c:pt>
                <c:pt idx="6">
                  <c:v>205</c:v>
                </c:pt>
                <c:pt idx="7">
                  <c:v>252</c:v>
                </c:pt>
                <c:pt idx="8">
                  <c:v>290</c:v>
                </c:pt>
                <c:pt idx="9">
                  <c:v>275</c:v>
                </c:pt>
                <c:pt idx="10">
                  <c:v>275</c:v>
                </c:pt>
                <c:pt idx="11">
                  <c:v>229</c:v>
                </c:pt>
                <c:pt idx="12">
                  <c:v>167</c:v>
                </c:pt>
                <c:pt idx="13">
                  <c:v>186</c:v>
                </c:pt>
                <c:pt idx="14">
                  <c:v>158</c:v>
                </c:pt>
                <c:pt idx="15">
                  <c:v>7</c:v>
                </c:pt>
                <c:pt idx="16">
                  <c:v>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MO_Data1!$J$5:$J$21</c:f>
              <c:numCache>
                <c:ptCount val="17"/>
                <c:pt idx="0">
                  <c:v>284</c:v>
                </c:pt>
                <c:pt idx="1">
                  <c:v>727</c:v>
                </c:pt>
                <c:pt idx="2">
                  <c:v>614</c:v>
                </c:pt>
                <c:pt idx="3">
                  <c:v>621</c:v>
                </c:pt>
                <c:pt idx="4">
                  <c:v>531</c:v>
                </c:pt>
                <c:pt idx="5">
                  <c:v>653</c:v>
                </c:pt>
                <c:pt idx="6">
                  <c:v>488</c:v>
                </c:pt>
                <c:pt idx="7">
                  <c:v>732</c:v>
                </c:pt>
                <c:pt idx="8">
                  <c:v>784</c:v>
                </c:pt>
                <c:pt idx="9">
                  <c:v>683</c:v>
                </c:pt>
                <c:pt idx="10">
                  <c:v>693</c:v>
                </c:pt>
                <c:pt idx="11">
                  <c:v>615</c:v>
                </c:pt>
                <c:pt idx="12">
                  <c:v>454</c:v>
                </c:pt>
                <c:pt idx="13">
                  <c:v>519</c:v>
                </c:pt>
                <c:pt idx="14">
                  <c:v>455</c:v>
                </c:pt>
                <c:pt idx="15">
                  <c:v>23</c:v>
                </c:pt>
                <c:pt idx="16">
                  <c:v>20</c:v>
                </c:pt>
              </c:numCache>
            </c:numRef>
          </c:yVal>
          <c:smooth val="1"/>
        </c:ser>
        <c:axId val="21510191"/>
        <c:axId val="59373992"/>
      </c:scatterChart>
      <c:scatterChart>
        <c:scatterStyle val="lineMarker"/>
        <c:varyColors val="0"/>
        <c:ser>
          <c:idx val="5"/>
          <c:order val="3"/>
          <c:tx>
            <c:strRef>
              <c:f>MO_Data1!$A$23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MO_Data1!$I$28:$I$44</c:f>
              <c:numCache>
                <c:ptCount val="17"/>
                <c:pt idx="0">
                  <c:v>28.87323943661972</c:v>
                </c:pt>
                <c:pt idx="1">
                  <c:v>31.49931224209078</c:v>
                </c:pt>
                <c:pt idx="2">
                  <c:v>35.17915309446254</c:v>
                </c:pt>
                <c:pt idx="3">
                  <c:v>34.13848631239936</c:v>
                </c:pt>
                <c:pt idx="4">
                  <c:v>38.983050847457626</c:v>
                </c:pt>
                <c:pt idx="5">
                  <c:v>42.266462480857584</c:v>
                </c:pt>
                <c:pt idx="6">
                  <c:v>42.00819672131148</c:v>
                </c:pt>
                <c:pt idx="7">
                  <c:v>34.42622950819672</c:v>
                </c:pt>
                <c:pt idx="8">
                  <c:v>36.98979591836735</c:v>
                </c:pt>
                <c:pt idx="9">
                  <c:v>40.26354319180088</c:v>
                </c:pt>
                <c:pt idx="10">
                  <c:v>39.682539682539684</c:v>
                </c:pt>
                <c:pt idx="11">
                  <c:v>37.235772357723576</c:v>
                </c:pt>
                <c:pt idx="12">
                  <c:v>36.784140969163</c:v>
                </c:pt>
                <c:pt idx="13">
                  <c:v>35.83815028901734</c:v>
                </c:pt>
                <c:pt idx="14">
                  <c:v>34.72527472527472</c:v>
                </c:pt>
                <c:pt idx="15">
                  <c:v>30.434782608695656</c:v>
                </c:pt>
                <c:pt idx="16">
                  <c:v>25</c:v>
                </c:pt>
              </c:numCache>
            </c:numRef>
          </c:yVal>
          <c:smooth val="0"/>
        </c:ser>
        <c:axId val="64603881"/>
        <c:axId val="44564018"/>
      </c:scatterChart>
      <c:val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373992"/>
        <c:crossesAt val="0"/>
        <c:crossBetween val="midCat"/>
        <c:dispUnits/>
        <c:majorUnit val="1"/>
      </c:valAx>
      <c:valAx>
        <c:axId val="5937399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510191"/>
        <c:crosses val="autoZero"/>
        <c:crossBetween val="midCat"/>
        <c:dispUnits/>
        <c:majorUnit val="100"/>
      </c:valAx>
      <c:valAx>
        <c:axId val="64603881"/>
        <c:scaling>
          <c:orientation val="minMax"/>
        </c:scaling>
        <c:axPos val="b"/>
        <c:delete val="1"/>
        <c:majorTickMark val="in"/>
        <c:minorTickMark val="none"/>
        <c:tickLblPos val="nextTo"/>
        <c:crossAx val="44564018"/>
        <c:crosses val="max"/>
        <c:crossBetween val="midCat"/>
        <c:dispUnits/>
      </c:valAx>
      <c:valAx>
        <c:axId val="44564018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60388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MO_Data3!$L$44:$L$60</c:f>
              <c:numCache>
                <c:ptCount val="17"/>
                <c:pt idx="0">
                  <c:v>4.665805879377369</c:v>
                </c:pt>
                <c:pt idx="1">
                  <c:v>11.4410219911146</c:v>
                </c:pt>
                <c:pt idx="2">
                  <c:v>9.108697891038918</c:v>
                </c:pt>
                <c:pt idx="3">
                  <c:v>9.32823906566168</c:v>
                </c:pt>
                <c:pt idx="4">
                  <c:v>7.3458876972478535</c:v>
                </c:pt>
                <c:pt idx="5">
                  <c:v>8.515188317794056</c:v>
                </c:pt>
                <c:pt idx="6">
                  <c:v>6.380793585836893</c:v>
                </c:pt>
                <c:pt idx="7">
                  <c:v>10.770257395688935</c:v>
                </c:pt>
                <c:pt idx="8">
                  <c:v>11.030575012264258</c:v>
                </c:pt>
                <c:pt idx="9">
                  <c:v>9.06344813552876</c:v>
                </c:pt>
                <c:pt idx="10">
                  <c:v>9.222464599966774</c:v>
                </c:pt>
                <c:pt idx="11">
                  <c:v>8.45979929674083</c:v>
                </c:pt>
                <c:pt idx="12">
                  <c:v>6.245957537934943</c:v>
                </c:pt>
                <c:pt idx="13">
                  <c:v>7.200948189718387</c:v>
                </c:pt>
                <c:pt idx="14">
                  <c:v>6.388142231449061</c:v>
                </c:pt>
                <c:pt idx="15">
                  <c:v>0.3427658202493193</c:v>
                </c:pt>
                <c:pt idx="16">
                  <c:v>0.319949695375895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MO_Data3!$M$44:$M$60</c:f>
              <c:numCache>
                <c:ptCount val="17"/>
                <c:pt idx="0">
                  <c:v>15.842900255418465</c:v>
                </c:pt>
                <c:pt idx="1">
                  <c:v>43.820454775951184</c:v>
                </c:pt>
                <c:pt idx="2">
                  <c:v>40.941735740050305</c:v>
                </c:pt>
                <c:pt idx="3">
                  <c:v>39.8491746333688</c:v>
                </c:pt>
                <c:pt idx="4">
                  <c:v>38.617745880307375</c:v>
                </c:pt>
                <c:pt idx="5">
                  <c:v>51.06930993520118</c:v>
                </c:pt>
                <c:pt idx="6">
                  <c:v>37.75593458830376</c:v>
                </c:pt>
                <c:pt idx="7">
                  <c:v>45.99530555849618</c:v>
                </c:pt>
                <c:pt idx="8">
                  <c:v>52.28843019314264</c:v>
                </c:pt>
                <c:pt idx="9">
                  <c:v>48.912018839131036</c:v>
                </c:pt>
                <c:pt idx="10">
                  <c:v>48.16862873547716</c:v>
                </c:pt>
                <c:pt idx="11">
                  <c:v>39.543915331124175</c:v>
                </c:pt>
                <c:pt idx="12">
                  <c:v>28.515178783340986</c:v>
                </c:pt>
                <c:pt idx="13">
                  <c:v>31.37112035378528</c:v>
                </c:pt>
                <c:pt idx="14">
                  <c:v>26.299407098176687</c:v>
                </c:pt>
                <c:pt idx="15">
                  <c:v>1.1547401257347034</c:v>
                </c:pt>
                <c:pt idx="16">
                  <c:v>0.8183332842333362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MO_Data3!$N$44:$N$60</c:f>
              <c:numCache>
                <c:ptCount val="17"/>
                <c:pt idx="0">
                  <c:v>5.859352434272095</c:v>
                </c:pt>
                <c:pt idx="1">
                  <c:v>14.911765218666577</c:v>
                </c:pt>
                <c:pt idx="2">
                  <c:v>12.538214496993994</c:v>
                </c:pt>
                <c:pt idx="3">
                  <c:v>12.630828741013502</c:v>
                </c:pt>
                <c:pt idx="4">
                  <c:v>10.734528835046882</c:v>
                </c:pt>
                <c:pt idx="5">
                  <c:v>13.144585407094654</c:v>
                </c:pt>
                <c:pt idx="6">
                  <c:v>9.802846280522909</c:v>
                </c:pt>
                <c:pt idx="7">
                  <c:v>14.626543579906485</c:v>
                </c:pt>
                <c:pt idx="8">
                  <c:v>15.576952230216229</c:v>
                </c:pt>
                <c:pt idx="9">
                  <c:v>13.487809232217815</c:v>
                </c:pt>
                <c:pt idx="10">
                  <c:v>13.579390052205211</c:v>
                </c:pt>
                <c:pt idx="11">
                  <c:v>11.960654697065788</c:v>
                </c:pt>
                <c:pt idx="12">
                  <c:v>8.763421401857885</c:v>
                </c:pt>
                <c:pt idx="13">
                  <c:v>9.94768743101068</c:v>
                </c:pt>
                <c:pt idx="14">
                  <c:v>8.666645206402347</c:v>
                </c:pt>
                <c:pt idx="15">
                  <c:v>0.43609278310053246</c:v>
                </c:pt>
                <c:pt idx="16">
                  <c:v>0.37741296621116066</c:v>
                </c:pt>
              </c:numCache>
            </c:numRef>
          </c:yVal>
          <c:smooth val="1"/>
        </c:ser>
        <c:axId val="65531843"/>
        <c:axId val="52915676"/>
      </c:scatterChart>
      <c:val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915676"/>
        <c:crossesAt val="0"/>
        <c:crossBetween val="midCat"/>
        <c:dispUnits/>
        <c:majorUnit val="1"/>
      </c:valAx>
      <c:valAx>
        <c:axId val="5291567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53184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MISSOURI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MO_Data1!$K$5:$K$21</c:f>
              <c:numCache>
                <c:ptCount val="17"/>
                <c:pt idx="0">
                  <c:v>76</c:v>
                </c:pt>
                <c:pt idx="1">
                  <c:v>259</c:v>
                </c:pt>
                <c:pt idx="2">
                  <c:v>173</c:v>
                </c:pt>
                <c:pt idx="3">
                  <c:v>217</c:v>
                </c:pt>
                <c:pt idx="4">
                  <c:v>223</c:v>
                </c:pt>
                <c:pt idx="5">
                  <c:v>297</c:v>
                </c:pt>
                <c:pt idx="6">
                  <c:v>328</c:v>
                </c:pt>
                <c:pt idx="7">
                  <c:v>500</c:v>
                </c:pt>
                <c:pt idx="8">
                  <c:v>520</c:v>
                </c:pt>
                <c:pt idx="9">
                  <c:v>516</c:v>
                </c:pt>
                <c:pt idx="10">
                  <c:v>495</c:v>
                </c:pt>
                <c:pt idx="11">
                  <c:v>439</c:v>
                </c:pt>
                <c:pt idx="12">
                  <c:v>335</c:v>
                </c:pt>
                <c:pt idx="13">
                  <c:v>400</c:v>
                </c:pt>
                <c:pt idx="14">
                  <c:v>557</c:v>
                </c:pt>
                <c:pt idx="15">
                  <c:v>43</c:v>
                </c:pt>
                <c:pt idx="16">
                  <c:v>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MO_Data1!$L$5:$L$21</c:f>
              <c:numCache>
                <c:ptCount val="17"/>
                <c:pt idx="0">
                  <c:v>29</c:v>
                </c:pt>
                <c:pt idx="1">
                  <c:v>86</c:v>
                </c:pt>
                <c:pt idx="2">
                  <c:v>97</c:v>
                </c:pt>
                <c:pt idx="3">
                  <c:v>113</c:v>
                </c:pt>
                <c:pt idx="4">
                  <c:v>130</c:v>
                </c:pt>
                <c:pt idx="5">
                  <c:v>164</c:v>
                </c:pt>
                <c:pt idx="6">
                  <c:v>207</c:v>
                </c:pt>
                <c:pt idx="7">
                  <c:v>474</c:v>
                </c:pt>
                <c:pt idx="8">
                  <c:v>491</c:v>
                </c:pt>
                <c:pt idx="9">
                  <c:v>506</c:v>
                </c:pt>
                <c:pt idx="10">
                  <c:v>569</c:v>
                </c:pt>
                <c:pt idx="11">
                  <c:v>467</c:v>
                </c:pt>
                <c:pt idx="12">
                  <c:v>286</c:v>
                </c:pt>
                <c:pt idx="13">
                  <c:v>275</c:v>
                </c:pt>
                <c:pt idx="14">
                  <c:v>274</c:v>
                </c:pt>
                <c:pt idx="15">
                  <c:v>6</c:v>
                </c:pt>
                <c:pt idx="16">
                  <c:v>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MO_Data1!$M$5:$M$21</c:f>
              <c:numCache>
                <c:ptCount val="17"/>
                <c:pt idx="0">
                  <c:v>105</c:v>
                </c:pt>
                <c:pt idx="1">
                  <c:v>345</c:v>
                </c:pt>
                <c:pt idx="2">
                  <c:v>270</c:v>
                </c:pt>
                <c:pt idx="3">
                  <c:v>330</c:v>
                </c:pt>
                <c:pt idx="4">
                  <c:v>353</c:v>
                </c:pt>
                <c:pt idx="5">
                  <c:v>461</c:v>
                </c:pt>
                <c:pt idx="6">
                  <c:v>535</c:v>
                </c:pt>
                <c:pt idx="7">
                  <c:v>974</c:v>
                </c:pt>
                <c:pt idx="8">
                  <c:v>1011</c:v>
                </c:pt>
                <c:pt idx="9">
                  <c:v>1022</c:v>
                </c:pt>
                <c:pt idx="10">
                  <c:v>1064</c:v>
                </c:pt>
                <c:pt idx="11">
                  <c:v>906</c:v>
                </c:pt>
                <c:pt idx="12">
                  <c:v>621</c:v>
                </c:pt>
                <c:pt idx="13">
                  <c:v>675</c:v>
                </c:pt>
                <c:pt idx="14">
                  <c:v>831</c:v>
                </c:pt>
                <c:pt idx="15">
                  <c:v>49</c:v>
                </c:pt>
                <c:pt idx="16">
                  <c:v>64</c:v>
                </c:pt>
              </c:numCache>
            </c:numRef>
          </c:yVal>
          <c:smooth val="1"/>
        </c:ser>
        <c:axId val="6479037"/>
        <c:axId val="58311334"/>
      </c:scatterChart>
      <c:scatterChart>
        <c:scatterStyle val="lineMarker"/>
        <c:varyColors val="0"/>
        <c:ser>
          <c:idx val="5"/>
          <c:order val="3"/>
          <c:tx>
            <c:strRef>
              <c:f>MO_Data1!$A$23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MO_Data1!$L$28:$L$44</c:f>
              <c:numCache>
                <c:ptCount val="17"/>
                <c:pt idx="0">
                  <c:v>27.61904761904762</c:v>
                </c:pt>
                <c:pt idx="1">
                  <c:v>24.92753623188406</c:v>
                </c:pt>
                <c:pt idx="2">
                  <c:v>35.92592592592593</c:v>
                </c:pt>
                <c:pt idx="3">
                  <c:v>34.24242424242424</c:v>
                </c:pt>
                <c:pt idx="4">
                  <c:v>36.827195467422094</c:v>
                </c:pt>
                <c:pt idx="5">
                  <c:v>35.57483731019523</c:v>
                </c:pt>
                <c:pt idx="6">
                  <c:v>38.691588785046726</c:v>
                </c:pt>
                <c:pt idx="7">
                  <c:v>48.6652977412731</c:v>
                </c:pt>
                <c:pt idx="8">
                  <c:v>48.56577645895153</c:v>
                </c:pt>
                <c:pt idx="9">
                  <c:v>49.510763209393346</c:v>
                </c:pt>
                <c:pt idx="10">
                  <c:v>53.47744360902256</c:v>
                </c:pt>
                <c:pt idx="11">
                  <c:v>51.545253863134654</c:v>
                </c:pt>
                <c:pt idx="12">
                  <c:v>46.05475040257649</c:v>
                </c:pt>
                <c:pt idx="13">
                  <c:v>40.74074074074074</c:v>
                </c:pt>
                <c:pt idx="14">
                  <c:v>32.97232250300842</c:v>
                </c:pt>
                <c:pt idx="15">
                  <c:v>12.244897959183673</c:v>
                </c:pt>
                <c:pt idx="16">
                  <c:v>21.875</c:v>
                </c:pt>
              </c:numCache>
            </c:numRef>
          </c:yVal>
          <c:smooth val="0"/>
        </c:ser>
        <c:axId val="55039959"/>
        <c:axId val="25597584"/>
      </c:scatterChart>
      <c:val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311334"/>
        <c:crossesAt val="0"/>
        <c:crossBetween val="midCat"/>
        <c:dispUnits/>
        <c:majorUnit val="1"/>
      </c:valAx>
      <c:valAx>
        <c:axId val="58311334"/>
        <c:scaling>
          <c:orientation val="minMax"/>
          <c:max val="1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79037"/>
        <c:crosses val="autoZero"/>
        <c:crossBetween val="midCat"/>
        <c:dispUnits/>
        <c:majorUnit val="125"/>
      </c:valAx>
      <c:valAx>
        <c:axId val="55039959"/>
        <c:scaling>
          <c:orientation val="minMax"/>
        </c:scaling>
        <c:axPos val="b"/>
        <c:delete val="1"/>
        <c:majorTickMark val="in"/>
        <c:minorTickMark val="none"/>
        <c:tickLblPos val="nextTo"/>
        <c:crossAx val="25597584"/>
        <c:crosses val="max"/>
        <c:crossBetween val="midCat"/>
        <c:dispUnits/>
      </c:valAx>
      <c:valAx>
        <c:axId val="2559758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0399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81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0</v>
      </c>
    </row>
    <row r="2" ht="12.75">
      <c r="A2" s="4" t="str">
        <f>CONCATENATE("New Admissions by Race (BW Only) x Offense: ",$A$1)</f>
        <v>New Admissions by Race (BW Only) x Offense: MISSOURI</v>
      </c>
    </row>
    <row r="3" spans="2:19" s="4" customFormat="1" ht="12.75">
      <c r="B3" s="30" t="s">
        <v>15</v>
      </c>
      <c r="C3" s="30"/>
      <c r="D3" s="30"/>
      <c r="E3" s="30" t="s">
        <v>16</v>
      </c>
      <c r="F3" s="30"/>
      <c r="G3" s="30"/>
      <c r="H3" s="30" t="s">
        <v>17</v>
      </c>
      <c r="I3" s="30"/>
      <c r="J3" s="30"/>
      <c r="K3" s="30" t="s">
        <v>18</v>
      </c>
      <c r="L3" s="30"/>
      <c r="M3" s="30"/>
      <c r="N3" s="30" t="s">
        <v>19</v>
      </c>
      <c r="O3" s="30"/>
      <c r="P3" s="30"/>
      <c r="Q3" s="30" t="s">
        <v>20</v>
      </c>
      <c r="R3" s="30"/>
      <c r="S3" s="30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156</v>
      </c>
      <c r="C5" s="8">
        <v>108</v>
      </c>
      <c r="D5" s="10">
        <v>264</v>
      </c>
      <c r="E5">
        <v>317</v>
      </c>
      <c r="F5">
        <v>273</v>
      </c>
      <c r="G5" s="10">
        <v>590</v>
      </c>
      <c r="H5">
        <v>202</v>
      </c>
      <c r="I5">
        <v>82</v>
      </c>
      <c r="J5" s="10">
        <v>284</v>
      </c>
      <c r="K5">
        <v>76</v>
      </c>
      <c r="L5">
        <v>29</v>
      </c>
      <c r="M5" s="10">
        <v>105</v>
      </c>
      <c r="N5">
        <v>90</v>
      </c>
      <c r="O5">
        <v>42</v>
      </c>
      <c r="P5" s="10">
        <v>132</v>
      </c>
      <c r="Q5">
        <v>841</v>
      </c>
      <c r="R5">
        <v>534</v>
      </c>
      <c r="S5" s="10">
        <v>1375</v>
      </c>
    </row>
    <row r="6" spans="1:19" ht="12.75">
      <c r="A6" s="9">
        <v>1984</v>
      </c>
      <c r="B6" s="8">
        <v>355</v>
      </c>
      <c r="C6" s="8">
        <v>230</v>
      </c>
      <c r="D6" s="10">
        <v>585</v>
      </c>
      <c r="E6">
        <v>664</v>
      </c>
      <c r="F6">
        <v>498</v>
      </c>
      <c r="G6" s="10">
        <v>1162</v>
      </c>
      <c r="H6">
        <v>498</v>
      </c>
      <c r="I6">
        <v>229</v>
      </c>
      <c r="J6" s="10">
        <v>727</v>
      </c>
      <c r="K6">
        <v>259</v>
      </c>
      <c r="L6">
        <v>86</v>
      </c>
      <c r="M6" s="10">
        <v>345</v>
      </c>
      <c r="N6">
        <v>234</v>
      </c>
      <c r="O6">
        <v>102</v>
      </c>
      <c r="P6" s="10">
        <v>336</v>
      </c>
      <c r="Q6">
        <v>2010</v>
      </c>
      <c r="R6">
        <v>1145</v>
      </c>
      <c r="S6" s="10">
        <v>3155</v>
      </c>
    </row>
    <row r="7" spans="1:19" ht="12.75">
      <c r="A7" s="9">
        <v>1985</v>
      </c>
      <c r="B7" s="8">
        <v>347</v>
      </c>
      <c r="C7" s="8">
        <v>255</v>
      </c>
      <c r="D7" s="10">
        <v>602</v>
      </c>
      <c r="E7">
        <v>620</v>
      </c>
      <c r="F7">
        <v>436</v>
      </c>
      <c r="G7" s="10">
        <v>1056</v>
      </c>
      <c r="H7">
        <v>398</v>
      </c>
      <c r="I7">
        <v>216</v>
      </c>
      <c r="J7" s="10">
        <v>614</v>
      </c>
      <c r="K7">
        <v>173</v>
      </c>
      <c r="L7">
        <v>97</v>
      </c>
      <c r="M7" s="10">
        <v>270</v>
      </c>
      <c r="N7">
        <v>253</v>
      </c>
      <c r="O7">
        <v>114</v>
      </c>
      <c r="P7" s="10">
        <v>367</v>
      </c>
      <c r="Q7">
        <v>1791</v>
      </c>
      <c r="R7">
        <v>1118</v>
      </c>
      <c r="S7" s="10">
        <v>2909</v>
      </c>
    </row>
    <row r="8" spans="1:19" ht="12.75">
      <c r="A8" s="9">
        <v>1986</v>
      </c>
      <c r="B8" s="8">
        <v>342</v>
      </c>
      <c r="C8" s="8">
        <v>227</v>
      </c>
      <c r="D8" s="10">
        <v>569</v>
      </c>
      <c r="E8">
        <v>611</v>
      </c>
      <c r="F8">
        <v>437</v>
      </c>
      <c r="G8" s="10">
        <v>1048</v>
      </c>
      <c r="H8">
        <v>409</v>
      </c>
      <c r="I8">
        <v>212</v>
      </c>
      <c r="J8" s="10">
        <v>621</v>
      </c>
      <c r="K8">
        <v>217</v>
      </c>
      <c r="L8">
        <v>113</v>
      </c>
      <c r="M8" s="10">
        <v>330</v>
      </c>
      <c r="N8">
        <v>270</v>
      </c>
      <c r="O8">
        <v>125</v>
      </c>
      <c r="P8" s="10">
        <v>395</v>
      </c>
      <c r="Q8">
        <v>1849</v>
      </c>
      <c r="R8">
        <v>1114</v>
      </c>
      <c r="S8" s="10">
        <v>2963</v>
      </c>
    </row>
    <row r="9" spans="1:19" ht="12.75">
      <c r="A9" s="9">
        <v>1987</v>
      </c>
      <c r="B9" s="8">
        <v>364</v>
      </c>
      <c r="C9" s="8">
        <v>289</v>
      </c>
      <c r="D9" s="10">
        <v>653</v>
      </c>
      <c r="E9">
        <v>404</v>
      </c>
      <c r="F9">
        <v>383</v>
      </c>
      <c r="G9" s="10">
        <v>787</v>
      </c>
      <c r="H9">
        <v>324</v>
      </c>
      <c r="I9">
        <v>207</v>
      </c>
      <c r="J9" s="10">
        <v>531</v>
      </c>
      <c r="K9">
        <v>223</v>
      </c>
      <c r="L9">
        <v>130</v>
      </c>
      <c r="M9" s="10">
        <v>353</v>
      </c>
      <c r="N9">
        <v>249</v>
      </c>
      <c r="O9">
        <v>146</v>
      </c>
      <c r="P9" s="10">
        <v>395</v>
      </c>
      <c r="Q9">
        <v>1564</v>
      </c>
      <c r="R9">
        <v>1155</v>
      </c>
      <c r="S9" s="10">
        <v>2719</v>
      </c>
    </row>
    <row r="10" spans="1:19" ht="12.75">
      <c r="A10" s="9">
        <v>1988</v>
      </c>
      <c r="B10" s="8">
        <v>443</v>
      </c>
      <c r="C10" s="8">
        <v>271</v>
      </c>
      <c r="D10" s="10">
        <v>714</v>
      </c>
      <c r="E10">
        <v>496</v>
      </c>
      <c r="F10">
        <v>403</v>
      </c>
      <c r="G10" s="10">
        <v>899</v>
      </c>
      <c r="H10">
        <v>377</v>
      </c>
      <c r="I10">
        <v>276</v>
      </c>
      <c r="J10" s="10">
        <v>653</v>
      </c>
      <c r="K10">
        <v>297</v>
      </c>
      <c r="L10">
        <v>164</v>
      </c>
      <c r="M10" s="10">
        <v>461</v>
      </c>
      <c r="N10">
        <v>312</v>
      </c>
      <c r="O10">
        <v>153</v>
      </c>
      <c r="P10" s="10">
        <v>465</v>
      </c>
      <c r="Q10">
        <v>1925</v>
      </c>
      <c r="R10">
        <v>1267</v>
      </c>
      <c r="S10" s="10">
        <v>3192</v>
      </c>
    </row>
    <row r="11" spans="1:19" ht="12.75">
      <c r="A11" s="9">
        <v>1989</v>
      </c>
      <c r="B11" s="8">
        <v>366</v>
      </c>
      <c r="C11" s="8">
        <v>268</v>
      </c>
      <c r="D11" s="10">
        <v>634</v>
      </c>
      <c r="E11">
        <v>359</v>
      </c>
      <c r="F11">
        <v>302</v>
      </c>
      <c r="G11" s="10">
        <v>661</v>
      </c>
      <c r="H11">
        <v>283</v>
      </c>
      <c r="I11">
        <v>205</v>
      </c>
      <c r="J11" s="10">
        <v>488</v>
      </c>
      <c r="K11">
        <v>328</v>
      </c>
      <c r="L11">
        <v>207</v>
      </c>
      <c r="M11" s="10">
        <v>535</v>
      </c>
      <c r="N11">
        <v>251</v>
      </c>
      <c r="O11">
        <v>130</v>
      </c>
      <c r="P11" s="10">
        <v>381</v>
      </c>
      <c r="Q11">
        <v>1587</v>
      </c>
      <c r="R11">
        <v>1112</v>
      </c>
      <c r="S11" s="10">
        <v>2699</v>
      </c>
    </row>
    <row r="12" spans="1:19" ht="12.75">
      <c r="A12" s="9">
        <v>1990</v>
      </c>
      <c r="B12" s="8">
        <v>474</v>
      </c>
      <c r="C12" s="8">
        <v>311</v>
      </c>
      <c r="D12" s="10">
        <v>785</v>
      </c>
      <c r="E12">
        <v>518</v>
      </c>
      <c r="F12">
        <v>366</v>
      </c>
      <c r="G12" s="10">
        <v>884</v>
      </c>
      <c r="H12">
        <v>480</v>
      </c>
      <c r="I12">
        <v>252</v>
      </c>
      <c r="J12" s="10">
        <v>732</v>
      </c>
      <c r="K12">
        <v>500</v>
      </c>
      <c r="L12">
        <v>474</v>
      </c>
      <c r="M12" s="10">
        <v>974</v>
      </c>
      <c r="N12">
        <v>472</v>
      </c>
      <c r="O12">
        <v>163</v>
      </c>
      <c r="P12" s="10">
        <v>635</v>
      </c>
      <c r="Q12">
        <v>2444</v>
      </c>
      <c r="R12">
        <v>1566</v>
      </c>
      <c r="S12" s="10">
        <v>4010</v>
      </c>
    </row>
    <row r="13" spans="1:19" ht="12.75">
      <c r="A13" s="9">
        <v>1991</v>
      </c>
      <c r="B13" s="8">
        <v>516</v>
      </c>
      <c r="C13" s="8">
        <v>330</v>
      </c>
      <c r="D13" s="10">
        <v>846</v>
      </c>
      <c r="E13">
        <v>585</v>
      </c>
      <c r="F13">
        <v>418</v>
      </c>
      <c r="G13" s="10">
        <v>1003</v>
      </c>
      <c r="H13">
        <v>494</v>
      </c>
      <c r="I13">
        <v>290</v>
      </c>
      <c r="J13" s="10">
        <v>784</v>
      </c>
      <c r="K13">
        <v>520</v>
      </c>
      <c r="L13">
        <v>491</v>
      </c>
      <c r="M13" s="10">
        <v>1011</v>
      </c>
      <c r="N13">
        <v>525</v>
      </c>
      <c r="O13">
        <v>155</v>
      </c>
      <c r="P13" s="10">
        <v>680</v>
      </c>
      <c r="Q13">
        <v>2640</v>
      </c>
      <c r="R13">
        <v>1684</v>
      </c>
      <c r="S13" s="10">
        <v>4324</v>
      </c>
    </row>
    <row r="14" spans="1:19" ht="12.75">
      <c r="A14" s="9">
        <v>1992</v>
      </c>
      <c r="B14" s="8">
        <v>572</v>
      </c>
      <c r="C14" s="8">
        <v>311</v>
      </c>
      <c r="D14" s="10">
        <v>883</v>
      </c>
      <c r="E14">
        <v>453</v>
      </c>
      <c r="F14">
        <v>422</v>
      </c>
      <c r="G14" s="10">
        <v>875</v>
      </c>
      <c r="H14">
        <v>408</v>
      </c>
      <c r="I14">
        <v>275</v>
      </c>
      <c r="J14" s="10">
        <v>683</v>
      </c>
      <c r="K14">
        <v>516</v>
      </c>
      <c r="L14">
        <v>506</v>
      </c>
      <c r="M14" s="10">
        <v>1022</v>
      </c>
      <c r="N14">
        <v>461</v>
      </c>
      <c r="O14">
        <v>127</v>
      </c>
      <c r="P14" s="10">
        <v>588</v>
      </c>
      <c r="Q14">
        <v>2410</v>
      </c>
      <c r="R14">
        <v>1641</v>
      </c>
      <c r="S14" s="10">
        <v>4051</v>
      </c>
    </row>
    <row r="15" spans="1:19" ht="12.75">
      <c r="A15" s="9">
        <v>1993</v>
      </c>
      <c r="B15" s="8">
        <v>595</v>
      </c>
      <c r="C15" s="8">
        <v>361</v>
      </c>
      <c r="D15" s="10">
        <v>956</v>
      </c>
      <c r="E15">
        <v>408</v>
      </c>
      <c r="F15">
        <v>388</v>
      </c>
      <c r="G15" s="10">
        <v>796</v>
      </c>
      <c r="H15">
        <v>418</v>
      </c>
      <c r="I15">
        <v>275</v>
      </c>
      <c r="J15" s="10">
        <v>693</v>
      </c>
      <c r="K15">
        <v>495</v>
      </c>
      <c r="L15">
        <v>569</v>
      </c>
      <c r="M15" s="10">
        <v>1064</v>
      </c>
      <c r="N15">
        <v>430</v>
      </c>
      <c r="O15">
        <v>120</v>
      </c>
      <c r="P15" s="10">
        <v>550</v>
      </c>
      <c r="Q15">
        <v>2346</v>
      </c>
      <c r="R15">
        <v>1713</v>
      </c>
      <c r="S15" s="10">
        <v>4059</v>
      </c>
    </row>
    <row r="16" spans="1:19" ht="12.75">
      <c r="A16" s="9">
        <v>1994</v>
      </c>
      <c r="B16" s="8">
        <v>589</v>
      </c>
      <c r="C16" s="8">
        <v>361</v>
      </c>
      <c r="D16" s="10">
        <v>950</v>
      </c>
      <c r="E16">
        <v>411</v>
      </c>
      <c r="F16">
        <v>414</v>
      </c>
      <c r="G16" s="10">
        <v>825</v>
      </c>
      <c r="H16">
        <v>386</v>
      </c>
      <c r="I16">
        <v>229</v>
      </c>
      <c r="J16" s="10">
        <v>615</v>
      </c>
      <c r="K16">
        <v>439</v>
      </c>
      <c r="L16">
        <v>467</v>
      </c>
      <c r="M16" s="10">
        <v>906</v>
      </c>
      <c r="N16">
        <v>632</v>
      </c>
      <c r="O16">
        <v>153</v>
      </c>
      <c r="P16" s="10">
        <v>785</v>
      </c>
      <c r="Q16">
        <v>2457</v>
      </c>
      <c r="R16">
        <v>1624</v>
      </c>
      <c r="S16" s="10">
        <v>4081</v>
      </c>
    </row>
    <row r="17" spans="1:19" ht="12.75">
      <c r="A17" s="9">
        <v>1995</v>
      </c>
      <c r="B17" s="8">
        <v>511</v>
      </c>
      <c r="C17" s="8">
        <v>369</v>
      </c>
      <c r="D17" s="10">
        <v>880</v>
      </c>
      <c r="E17">
        <v>269</v>
      </c>
      <c r="F17">
        <v>324</v>
      </c>
      <c r="G17" s="10">
        <v>593</v>
      </c>
      <c r="H17">
        <v>287</v>
      </c>
      <c r="I17">
        <v>167</v>
      </c>
      <c r="J17" s="10">
        <v>454</v>
      </c>
      <c r="K17">
        <v>335</v>
      </c>
      <c r="L17">
        <v>286</v>
      </c>
      <c r="M17" s="10">
        <v>621</v>
      </c>
      <c r="N17">
        <v>466</v>
      </c>
      <c r="O17">
        <v>120</v>
      </c>
      <c r="P17" s="10">
        <v>586</v>
      </c>
      <c r="Q17">
        <v>1868</v>
      </c>
      <c r="R17">
        <v>1266</v>
      </c>
      <c r="S17" s="10">
        <v>3134</v>
      </c>
    </row>
    <row r="18" spans="1:19" ht="12.75">
      <c r="A18" s="9">
        <v>1996</v>
      </c>
      <c r="B18" s="8">
        <v>464</v>
      </c>
      <c r="C18" s="8">
        <v>336</v>
      </c>
      <c r="D18" s="10">
        <v>800</v>
      </c>
      <c r="E18">
        <v>302</v>
      </c>
      <c r="F18">
        <v>329</v>
      </c>
      <c r="G18" s="10">
        <v>631</v>
      </c>
      <c r="H18">
        <v>333</v>
      </c>
      <c r="I18">
        <v>186</v>
      </c>
      <c r="J18" s="10">
        <v>519</v>
      </c>
      <c r="K18">
        <v>400</v>
      </c>
      <c r="L18">
        <v>275</v>
      </c>
      <c r="M18" s="10">
        <v>675</v>
      </c>
      <c r="N18">
        <v>617</v>
      </c>
      <c r="O18">
        <v>145</v>
      </c>
      <c r="P18" s="10">
        <v>762</v>
      </c>
      <c r="Q18">
        <v>2116</v>
      </c>
      <c r="R18">
        <v>1271</v>
      </c>
      <c r="S18" s="10">
        <v>3387</v>
      </c>
    </row>
    <row r="19" spans="1:19" ht="12.75">
      <c r="A19" s="9">
        <v>1997</v>
      </c>
      <c r="B19" s="8">
        <v>530</v>
      </c>
      <c r="C19" s="8">
        <v>285</v>
      </c>
      <c r="D19" s="10">
        <v>815</v>
      </c>
      <c r="E19">
        <v>262</v>
      </c>
      <c r="F19">
        <v>262</v>
      </c>
      <c r="G19" s="10">
        <v>524</v>
      </c>
      <c r="H19">
        <v>297</v>
      </c>
      <c r="I19">
        <v>158</v>
      </c>
      <c r="J19" s="10">
        <v>455</v>
      </c>
      <c r="K19">
        <v>557</v>
      </c>
      <c r="L19">
        <v>274</v>
      </c>
      <c r="M19" s="10">
        <v>831</v>
      </c>
      <c r="N19">
        <v>669</v>
      </c>
      <c r="O19">
        <v>118</v>
      </c>
      <c r="P19" s="10">
        <v>787</v>
      </c>
      <c r="Q19">
        <v>2315</v>
      </c>
      <c r="R19">
        <v>1097</v>
      </c>
      <c r="S19" s="10">
        <v>3412</v>
      </c>
    </row>
    <row r="20" spans="1:19" ht="12.75">
      <c r="A20" s="9">
        <v>1998</v>
      </c>
      <c r="B20" s="8">
        <v>18</v>
      </c>
      <c r="C20" s="8">
        <v>6</v>
      </c>
      <c r="D20" s="10">
        <v>24</v>
      </c>
      <c r="E20">
        <v>8</v>
      </c>
      <c r="F20">
        <v>3</v>
      </c>
      <c r="G20" s="10">
        <v>11</v>
      </c>
      <c r="H20">
        <v>16</v>
      </c>
      <c r="I20">
        <v>7</v>
      </c>
      <c r="J20" s="10">
        <v>23</v>
      </c>
      <c r="K20">
        <v>43</v>
      </c>
      <c r="L20">
        <v>6</v>
      </c>
      <c r="M20" s="10">
        <v>49</v>
      </c>
      <c r="N20">
        <v>57</v>
      </c>
      <c r="O20">
        <v>10</v>
      </c>
      <c r="P20" s="10">
        <v>67</v>
      </c>
      <c r="Q20">
        <v>142</v>
      </c>
      <c r="R20">
        <v>32</v>
      </c>
      <c r="S20" s="10">
        <v>174</v>
      </c>
    </row>
    <row r="21" spans="1:19" ht="12.75">
      <c r="A21" s="9">
        <v>1999</v>
      </c>
      <c r="B21" s="8">
        <v>23</v>
      </c>
      <c r="C21" s="8">
        <v>8</v>
      </c>
      <c r="D21" s="10">
        <v>31</v>
      </c>
      <c r="E21">
        <v>8</v>
      </c>
      <c r="F21">
        <v>0</v>
      </c>
      <c r="G21" s="10">
        <v>8</v>
      </c>
      <c r="H21">
        <v>15</v>
      </c>
      <c r="I21">
        <v>5</v>
      </c>
      <c r="J21" s="10">
        <v>20</v>
      </c>
      <c r="K21">
        <v>50</v>
      </c>
      <c r="L21">
        <v>14</v>
      </c>
      <c r="M21" s="10">
        <v>64</v>
      </c>
      <c r="N21">
        <v>49</v>
      </c>
      <c r="O21">
        <v>2</v>
      </c>
      <c r="P21" s="10">
        <v>51</v>
      </c>
      <c r="Q21">
        <v>145</v>
      </c>
      <c r="R21">
        <v>29</v>
      </c>
      <c r="S21" s="10">
        <v>174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MISSOURI</v>
      </c>
    </row>
    <row r="26" spans="2:19" s="4" customFormat="1" ht="12.75">
      <c r="B26" s="30" t="s">
        <v>15</v>
      </c>
      <c r="C26" s="30"/>
      <c r="D26" s="30"/>
      <c r="E26" s="30" t="s">
        <v>16</v>
      </c>
      <c r="F26" s="30"/>
      <c r="G26" s="30"/>
      <c r="H26" s="30" t="s">
        <v>17</v>
      </c>
      <c r="I26" s="30"/>
      <c r="J26" s="30"/>
      <c r="K26" s="30" t="s">
        <v>18</v>
      </c>
      <c r="L26" s="30"/>
      <c r="M26" s="30"/>
      <c r="N26" s="30" t="s">
        <v>19</v>
      </c>
      <c r="O26" s="30"/>
      <c r="P26" s="30"/>
      <c r="Q26" s="30" t="s">
        <v>20</v>
      </c>
      <c r="R26" s="30"/>
      <c r="S26" s="30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 aca="true" t="shared" si="0" ref="B28:D31">(B5/$D5)*100</f>
        <v>59.09090909090909</v>
      </c>
      <c r="C28" s="1">
        <f t="shared" si="0"/>
        <v>40.909090909090914</v>
      </c>
      <c r="D28" s="11">
        <f t="shared" si="0"/>
        <v>100</v>
      </c>
      <c r="E28" s="1">
        <f aca="true" t="shared" si="1" ref="E28:G31">(E5/$G5)*100</f>
        <v>53.72881355932203</v>
      </c>
      <c r="F28" s="1">
        <f t="shared" si="1"/>
        <v>46.271186440677965</v>
      </c>
      <c r="G28" s="11">
        <f t="shared" si="1"/>
        <v>100</v>
      </c>
      <c r="H28" s="1">
        <f aca="true" t="shared" si="2" ref="H28:J31">(H5/$J5)*100</f>
        <v>71.12676056338029</v>
      </c>
      <c r="I28" s="1">
        <f t="shared" si="2"/>
        <v>28.87323943661972</v>
      </c>
      <c r="J28" s="11">
        <f t="shared" si="2"/>
        <v>100</v>
      </c>
      <c r="K28" s="1">
        <f aca="true" t="shared" si="3" ref="K28:M31">(K5/$M5)*100</f>
        <v>72.38095238095238</v>
      </c>
      <c r="L28" s="1">
        <f t="shared" si="3"/>
        <v>27.61904761904762</v>
      </c>
      <c r="M28" s="11">
        <f t="shared" si="3"/>
        <v>100</v>
      </c>
      <c r="N28" s="1">
        <f aca="true" t="shared" si="4" ref="N28:P31">(N5/$P5)*100</f>
        <v>68.18181818181817</v>
      </c>
      <c r="O28" s="1">
        <f t="shared" si="4"/>
        <v>31.818181818181817</v>
      </c>
      <c r="P28" s="11">
        <f t="shared" si="4"/>
        <v>100</v>
      </c>
      <c r="Q28" s="1">
        <f aca="true" t="shared" si="5" ref="Q28:S31">(Q5/$S5)*100</f>
        <v>61.163636363636364</v>
      </c>
      <c r="R28" s="1">
        <f t="shared" si="5"/>
        <v>38.836363636363636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60.68376068376068</v>
      </c>
      <c r="C29" s="1">
        <f t="shared" si="6"/>
        <v>39.31623931623932</v>
      </c>
      <c r="D29" s="11">
        <f t="shared" si="0"/>
        <v>100</v>
      </c>
      <c r="E29" s="1">
        <f t="shared" si="1"/>
        <v>57.14285714285714</v>
      </c>
      <c r="F29" s="1">
        <f t="shared" si="1"/>
        <v>42.857142857142854</v>
      </c>
      <c r="G29" s="11">
        <f t="shared" si="1"/>
        <v>100</v>
      </c>
      <c r="H29" s="1">
        <f t="shared" si="2"/>
        <v>68.50068775790922</v>
      </c>
      <c r="I29" s="1">
        <f t="shared" si="2"/>
        <v>31.49931224209078</v>
      </c>
      <c r="J29" s="11">
        <f t="shared" si="2"/>
        <v>100</v>
      </c>
      <c r="K29" s="1">
        <f t="shared" si="3"/>
        <v>75.07246376811594</v>
      </c>
      <c r="L29" s="1">
        <f t="shared" si="3"/>
        <v>24.92753623188406</v>
      </c>
      <c r="M29" s="11">
        <f t="shared" si="3"/>
        <v>100</v>
      </c>
      <c r="N29" s="1">
        <f t="shared" si="4"/>
        <v>69.64285714285714</v>
      </c>
      <c r="O29" s="1">
        <f t="shared" si="4"/>
        <v>30.357142857142854</v>
      </c>
      <c r="P29" s="11">
        <f t="shared" si="4"/>
        <v>100</v>
      </c>
      <c r="Q29" s="1">
        <f t="shared" si="5"/>
        <v>63.70839936608558</v>
      </c>
      <c r="R29" s="1">
        <f t="shared" si="5"/>
        <v>36.29160063391442</v>
      </c>
      <c r="S29" s="11">
        <f t="shared" si="5"/>
        <v>100</v>
      </c>
    </row>
    <row r="30" spans="1:19" ht="12.75">
      <c r="A30" s="9">
        <v>1985</v>
      </c>
      <c r="B30" s="1">
        <f t="shared" si="6"/>
        <v>57.64119601328903</v>
      </c>
      <c r="C30" s="1">
        <f t="shared" si="6"/>
        <v>42.35880398671096</v>
      </c>
      <c r="D30" s="11">
        <f t="shared" si="0"/>
        <v>100</v>
      </c>
      <c r="E30" s="1">
        <f t="shared" si="1"/>
        <v>58.71212121212122</v>
      </c>
      <c r="F30" s="1">
        <f t="shared" si="1"/>
        <v>41.28787878787879</v>
      </c>
      <c r="G30" s="11">
        <f t="shared" si="1"/>
        <v>100</v>
      </c>
      <c r="H30" s="1">
        <f t="shared" si="2"/>
        <v>64.82084690553745</v>
      </c>
      <c r="I30" s="1">
        <f t="shared" si="2"/>
        <v>35.17915309446254</v>
      </c>
      <c r="J30" s="11">
        <f t="shared" si="2"/>
        <v>100</v>
      </c>
      <c r="K30" s="1">
        <f t="shared" si="3"/>
        <v>64.07407407407408</v>
      </c>
      <c r="L30" s="1">
        <f t="shared" si="3"/>
        <v>35.92592592592593</v>
      </c>
      <c r="M30" s="11">
        <f t="shared" si="3"/>
        <v>100</v>
      </c>
      <c r="N30" s="1">
        <f t="shared" si="4"/>
        <v>68.93732970027247</v>
      </c>
      <c r="O30" s="1">
        <f t="shared" si="4"/>
        <v>31.062670299727518</v>
      </c>
      <c r="P30" s="11">
        <f t="shared" si="4"/>
        <v>100</v>
      </c>
      <c r="Q30" s="1">
        <f t="shared" si="5"/>
        <v>61.56754898590581</v>
      </c>
      <c r="R30" s="1">
        <f t="shared" si="5"/>
        <v>38.43245101409419</v>
      </c>
      <c r="S30" s="11">
        <f t="shared" si="5"/>
        <v>100</v>
      </c>
    </row>
    <row r="31" spans="1:19" ht="12.75">
      <c r="A31" s="9">
        <v>1986</v>
      </c>
      <c r="B31" s="1">
        <f t="shared" si="6"/>
        <v>60.105448154657296</v>
      </c>
      <c r="C31" s="1">
        <f t="shared" si="6"/>
        <v>39.894551845342704</v>
      </c>
      <c r="D31" s="11">
        <f t="shared" si="0"/>
        <v>100</v>
      </c>
      <c r="E31" s="1">
        <f t="shared" si="1"/>
        <v>58.30152671755725</v>
      </c>
      <c r="F31" s="1">
        <f t="shared" si="1"/>
        <v>41.69847328244275</v>
      </c>
      <c r="G31" s="11">
        <f t="shared" si="1"/>
        <v>100</v>
      </c>
      <c r="H31" s="1">
        <f t="shared" si="2"/>
        <v>65.86151368760065</v>
      </c>
      <c r="I31" s="1">
        <f t="shared" si="2"/>
        <v>34.13848631239936</v>
      </c>
      <c r="J31" s="11">
        <f t="shared" si="2"/>
        <v>100</v>
      </c>
      <c r="K31" s="1">
        <f t="shared" si="3"/>
        <v>65.75757575757576</v>
      </c>
      <c r="L31" s="1">
        <f t="shared" si="3"/>
        <v>34.24242424242424</v>
      </c>
      <c r="M31" s="11">
        <f t="shared" si="3"/>
        <v>100</v>
      </c>
      <c r="N31" s="1">
        <f t="shared" si="4"/>
        <v>68.35443037974683</v>
      </c>
      <c r="O31" s="1">
        <f t="shared" si="4"/>
        <v>31.645569620253166</v>
      </c>
      <c r="P31" s="11">
        <f t="shared" si="4"/>
        <v>100</v>
      </c>
      <c r="Q31" s="1">
        <f t="shared" si="5"/>
        <v>62.40296996287547</v>
      </c>
      <c r="R31" s="1">
        <f t="shared" si="5"/>
        <v>37.59703003712453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55.742725880551305</v>
      </c>
      <c r="C32" s="1">
        <f t="shared" si="7"/>
        <v>44.257274119448695</v>
      </c>
      <c r="D32" s="11">
        <f aca="true" t="shared" si="8" ref="D32:D44">(D9/$D9)*100</f>
        <v>100</v>
      </c>
      <c r="E32" s="1">
        <f aca="true" t="shared" si="9" ref="E32:G44">(E9/$G9)*100</f>
        <v>51.334180432020325</v>
      </c>
      <c r="F32" s="1">
        <f t="shared" si="9"/>
        <v>48.66581956797967</v>
      </c>
      <c r="G32" s="11">
        <f t="shared" si="9"/>
        <v>100</v>
      </c>
      <c r="H32" s="1">
        <f aca="true" t="shared" si="10" ref="H32:J44">(H9/$J9)*100</f>
        <v>61.016949152542374</v>
      </c>
      <c r="I32" s="1">
        <f t="shared" si="10"/>
        <v>38.983050847457626</v>
      </c>
      <c r="J32" s="11">
        <f t="shared" si="10"/>
        <v>100</v>
      </c>
      <c r="K32" s="1">
        <f aca="true" t="shared" si="11" ref="K32:M44">(K9/$M9)*100</f>
        <v>63.172804532577906</v>
      </c>
      <c r="L32" s="1">
        <f t="shared" si="11"/>
        <v>36.827195467422094</v>
      </c>
      <c r="M32" s="11">
        <f t="shared" si="11"/>
        <v>100</v>
      </c>
      <c r="N32" s="1">
        <f aca="true" t="shared" si="12" ref="N32:P44">(N9/$P9)*100</f>
        <v>63.037974683544306</v>
      </c>
      <c r="O32" s="1">
        <f t="shared" si="12"/>
        <v>36.9620253164557</v>
      </c>
      <c r="P32" s="11">
        <f t="shared" si="12"/>
        <v>100</v>
      </c>
      <c r="Q32" s="1">
        <f aca="true" t="shared" si="13" ref="Q32:S44">(Q9/$S9)*100</f>
        <v>57.521147480691425</v>
      </c>
      <c r="R32" s="1">
        <f t="shared" si="13"/>
        <v>42.47885251930857</v>
      </c>
      <c r="S32" s="11">
        <f t="shared" si="13"/>
        <v>100</v>
      </c>
    </row>
    <row r="33" spans="1:19" ht="12.75">
      <c r="A33" s="9">
        <v>1988</v>
      </c>
      <c r="B33" s="1">
        <f t="shared" si="7"/>
        <v>62.04481792717087</v>
      </c>
      <c r="C33" s="1">
        <f t="shared" si="7"/>
        <v>37.95518207282913</v>
      </c>
      <c r="D33" s="11">
        <f t="shared" si="8"/>
        <v>100</v>
      </c>
      <c r="E33" s="1">
        <f t="shared" si="9"/>
        <v>55.172413793103445</v>
      </c>
      <c r="F33" s="1">
        <f t="shared" si="9"/>
        <v>44.827586206896555</v>
      </c>
      <c r="G33" s="11">
        <f t="shared" si="9"/>
        <v>100</v>
      </c>
      <c r="H33" s="1">
        <f t="shared" si="10"/>
        <v>57.733537519142416</v>
      </c>
      <c r="I33" s="1">
        <f t="shared" si="10"/>
        <v>42.266462480857584</v>
      </c>
      <c r="J33" s="11">
        <f t="shared" si="10"/>
        <v>100</v>
      </c>
      <c r="K33" s="1">
        <f t="shared" si="11"/>
        <v>64.42516268980476</v>
      </c>
      <c r="L33" s="1">
        <f t="shared" si="11"/>
        <v>35.57483731019523</v>
      </c>
      <c r="M33" s="11">
        <f t="shared" si="11"/>
        <v>100</v>
      </c>
      <c r="N33" s="1">
        <f t="shared" si="12"/>
        <v>67.0967741935484</v>
      </c>
      <c r="O33" s="1">
        <f t="shared" si="12"/>
        <v>32.903225806451616</v>
      </c>
      <c r="P33" s="11">
        <f t="shared" si="12"/>
        <v>100</v>
      </c>
      <c r="Q33" s="1">
        <f t="shared" si="13"/>
        <v>60.30701754385965</v>
      </c>
      <c r="R33" s="1">
        <f t="shared" si="13"/>
        <v>39.69298245614035</v>
      </c>
      <c r="S33" s="11">
        <f t="shared" si="13"/>
        <v>100</v>
      </c>
    </row>
    <row r="34" spans="1:19" ht="12.75">
      <c r="A34" s="9">
        <v>1989</v>
      </c>
      <c r="B34" s="1">
        <f t="shared" si="7"/>
        <v>57.72870662460568</v>
      </c>
      <c r="C34" s="1">
        <f t="shared" si="7"/>
        <v>42.27129337539432</v>
      </c>
      <c r="D34" s="11">
        <f t="shared" si="8"/>
        <v>100</v>
      </c>
      <c r="E34" s="1">
        <f t="shared" si="9"/>
        <v>54.311649016641454</v>
      </c>
      <c r="F34" s="1">
        <f t="shared" si="9"/>
        <v>45.688350983358546</v>
      </c>
      <c r="G34" s="11">
        <f t="shared" si="9"/>
        <v>100</v>
      </c>
      <c r="H34" s="1">
        <f t="shared" si="10"/>
        <v>57.99180327868852</v>
      </c>
      <c r="I34" s="1">
        <f t="shared" si="10"/>
        <v>42.00819672131148</v>
      </c>
      <c r="J34" s="11">
        <f t="shared" si="10"/>
        <v>100</v>
      </c>
      <c r="K34" s="1">
        <f t="shared" si="11"/>
        <v>61.308411214953274</v>
      </c>
      <c r="L34" s="1">
        <f t="shared" si="11"/>
        <v>38.691588785046726</v>
      </c>
      <c r="M34" s="11">
        <f t="shared" si="11"/>
        <v>100</v>
      </c>
      <c r="N34" s="1">
        <f t="shared" si="12"/>
        <v>65.87926509186352</v>
      </c>
      <c r="O34" s="1">
        <f t="shared" si="12"/>
        <v>34.120734908136484</v>
      </c>
      <c r="P34" s="11">
        <f t="shared" si="12"/>
        <v>100</v>
      </c>
      <c r="Q34" s="1">
        <f t="shared" si="13"/>
        <v>58.799555390885516</v>
      </c>
      <c r="R34" s="1">
        <f t="shared" si="13"/>
        <v>41.20044460911449</v>
      </c>
      <c r="S34" s="11">
        <f t="shared" si="13"/>
        <v>100</v>
      </c>
    </row>
    <row r="35" spans="1:19" ht="12.75">
      <c r="A35" s="9">
        <v>1990</v>
      </c>
      <c r="B35" s="1">
        <f t="shared" si="7"/>
        <v>60.38216560509554</v>
      </c>
      <c r="C35" s="1">
        <f t="shared" si="7"/>
        <v>39.61783439490446</v>
      </c>
      <c r="D35" s="11">
        <f t="shared" si="8"/>
        <v>100</v>
      </c>
      <c r="E35" s="1">
        <f t="shared" si="9"/>
        <v>58.59728506787331</v>
      </c>
      <c r="F35" s="1">
        <f t="shared" si="9"/>
        <v>41.40271493212669</v>
      </c>
      <c r="G35" s="11">
        <f t="shared" si="9"/>
        <v>100</v>
      </c>
      <c r="H35" s="1">
        <f t="shared" si="10"/>
        <v>65.57377049180327</v>
      </c>
      <c r="I35" s="1">
        <f t="shared" si="10"/>
        <v>34.42622950819672</v>
      </c>
      <c r="J35" s="11">
        <f t="shared" si="10"/>
        <v>100</v>
      </c>
      <c r="K35" s="1">
        <f t="shared" si="11"/>
        <v>51.33470225872689</v>
      </c>
      <c r="L35" s="1">
        <f t="shared" si="11"/>
        <v>48.6652977412731</v>
      </c>
      <c r="M35" s="11">
        <f t="shared" si="11"/>
        <v>100</v>
      </c>
      <c r="N35" s="1">
        <f t="shared" si="12"/>
        <v>74.33070866141732</v>
      </c>
      <c r="O35" s="1">
        <f t="shared" si="12"/>
        <v>25.669291338582678</v>
      </c>
      <c r="P35" s="11">
        <f t="shared" si="12"/>
        <v>100</v>
      </c>
      <c r="Q35" s="1">
        <f t="shared" si="13"/>
        <v>60.947630922693264</v>
      </c>
      <c r="R35" s="1">
        <f t="shared" si="13"/>
        <v>39.05236907730673</v>
      </c>
      <c r="S35" s="11">
        <f t="shared" si="13"/>
        <v>100</v>
      </c>
    </row>
    <row r="36" spans="1:19" ht="12.75">
      <c r="A36" s="9">
        <v>1991</v>
      </c>
      <c r="B36" s="1">
        <f t="shared" si="7"/>
        <v>60.99290780141844</v>
      </c>
      <c r="C36" s="1">
        <f t="shared" si="7"/>
        <v>39.00709219858156</v>
      </c>
      <c r="D36" s="11">
        <f t="shared" si="8"/>
        <v>100</v>
      </c>
      <c r="E36" s="1">
        <f t="shared" si="9"/>
        <v>58.32502492522432</v>
      </c>
      <c r="F36" s="1">
        <f t="shared" si="9"/>
        <v>41.67497507477567</v>
      </c>
      <c r="G36" s="11">
        <f t="shared" si="9"/>
        <v>100</v>
      </c>
      <c r="H36" s="1">
        <f t="shared" si="10"/>
        <v>63.01020408163265</v>
      </c>
      <c r="I36" s="1">
        <f t="shared" si="10"/>
        <v>36.98979591836735</v>
      </c>
      <c r="J36" s="11">
        <f t="shared" si="10"/>
        <v>100</v>
      </c>
      <c r="K36" s="1">
        <f t="shared" si="11"/>
        <v>51.43422354104846</v>
      </c>
      <c r="L36" s="1">
        <f t="shared" si="11"/>
        <v>48.56577645895153</v>
      </c>
      <c r="M36" s="11">
        <f t="shared" si="11"/>
        <v>100</v>
      </c>
      <c r="N36" s="1">
        <f t="shared" si="12"/>
        <v>77.20588235294117</v>
      </c>
      <c r="O36" s="1">
        <f t="shared" si="12"/>
        <v>22.794117647058822</v>
      </c>
      <c r="P36" s="11">
        <f t="shared" si="12"/>
        <v>100</v>
      </c>
      <c r="Q36" s="1">
        <f t="shared" si="13"/>
        <v>61.054579093432004</v>
      </c>
      <c r="R36" s="1">
        <f t="shared" si="13"/>
        <v>38.94542090656799</v>
      </c>
      <c r="S36" s="11">
        <f t="shared" si="13"/>
        <v>100</v>
      </c>
    </row>
    <row r="37" spans="1:19" ht="12.75">
      <c r="A37" s="9">
        <v>1992</v>
      </c>
      <c r="B37" s="1">
        <f t="shared" si="7"/>
        <v>64.77916194790487</v>
      </c>
      <c r="C37" s="1">
        <f t="shared" si="7"/>
        <v>35.22083805209513</v>
      </c>
      <c r="D37" s="11">
        <f t="shared" si="8"/>
        <v>100</v>
      </c>
      <c r="E37" s="1">
        <f t="shared" si="9"/>
        <v>51.771428571428565</v>
      </c>
      <c r="F37" s="1">
        <f t="shared" si="9"/>
        <v>48.22857142857143</v>
      </c>
      <c r="G37" s="11">
        <f t="shared" si="9"/>
        <v>100</v>
      </c>
      <c r="H37" s="1">
        <f t="shared" si="10"/>
        <v>59.73645680819912</v>
      </c>
      <c r="I37" s="1">
        <f t="shared" si="10"/>
        <v>40.26354319180088</v>
      </c>
      <c r="J37" s="11">
        <f t="shared" si="10"/>
        <v>100</v>
      </c>
      <c r="K37" s="1">
        <f t="shared" si="11"/>
        <v>50.489236790606654</v>
      </c>
      <c r="L37" s="1">
        <f t="shared" si="11"/>
        <v>49.510763209393346</v>
      </c>
      <c r="M37" s="11">
        <f t="shared" si="11"/>
        <v>100</v>
      </c>
      <c r="N37" s="1">
        <f t="shared" si="12"/>
        <v>78.4013605442177</v>
      </c>
      <c r="O37" s="1">
        <f t="shared" si="12"/>
        <v>21.598639455782312</v>
      </c>
      <c r="P37" s="11">
        <f t="shared" si="12"/>
        <v>100</v>
      </c>
      <c r="Q37" s="1">
        <f t="shared" si="13"/>
        <v>59.49148358430018</v>
      </c>
      <c r="R37" s="1">
        <f t="shared" si="13"/>
        <v>40.50851641569982</v>
      </c>
      <c r="S37" s="11">
        <f t="shared" si="13"/>
        <v>100</v>
      </c>
    </row>
    <row r="38" spans="1:19" ht="12.75">
      <c r="A38" s="9">
        <v>1993</v>
      </c>
      <c r="B38" s="1">
        <f t="shared" si="7"/>
        <v>62.23849372384937</v>
      </c>
      <c r="C38" s="1">
        <f t="shared" si="7"/>
        <v>37.761506276150634</v>
      </c>
      <c r="D38" s="11">
        <f t="shared" si="8"/>
        <v>100</v>
      </c>
      <c r="E38" s="1">
        <f t="shared" si="9"/>
        <v>51.256281407035175</v>
      </c>
      <c r="F38" s="1">
        <f t="shared" si="9"/>
        <v>48.743718592964825</v>
      </c>
      <c r="G38" s="11">
        <f t="shared" si="9"/>
        <v>100</v>
      </c>
      <c r="H38" s="1">
        <f t="shared" si="10"/>
        <v>60.317460317460316</v>
      </c>
      <c r="I38" s="1">
        <f t="shared" si="10"/>
        <v>39.682539682539684</v>
      </c>
      <c r="J38" s="11">
        <f t="shared" si="10"/>
        <v>100</v>
      </c>
      <c r="K38" s="1">
        <f t="shared" si="11"/>
        <v>46.52255639097744</v>
      </c>
      <c r="L38" s="1">
        <f t="shared" si="11"/>
        <v>53.47744360902256</v>
      </c>
      <c r="M38" s="11">
        <f t="shared" si="11"/>
        <v>100</v>
      </c>
      <c r="N38" s="1">
        <f t="shared" si="12"/>
        <v>78.18181818181819</v>
      </c>
      <c r="O38" s="1">
        <f t="shared" si="12"/>
        <v>21.818181818181817</v>
      </c>
      <c r="P38" s="11">
        <f t="shared" si="12"/>
        <v>100</v>
      </c>
      <c r="Q38" s="1">
        <f t="shared" si="13"/>
        <v>57.79748706577975</v>
      </c>
      <c r="R38" s="1">
        <f t="shared" si="13"/>
        <v>42.20251293422025</v>
      </c>
      <c r="S38" s="11">
        <f t="shared" si="13"/>
        <v>100</v>
      </c>
    </row>
    <row r="39" spans="1:19" ht="12.75">
      <c r="A39" s="9">
        <v>1994</v>
      </c>
      <c r="B39" s="1">
        <f t="shared" si="7"/>
        <v>62</v>
      </c>
      <c r="C39" s="1">
        <f t="shared" si="7"/>
        <v>38</v>
      </c>
      <c r="D39" s="11">
        <f t="shared" si="8"/>
        <v>100</v>
      </c>
      <c r="E39" s="1">
        <f t="shared" si="9"/>
        <v>49.81818181818182</v>
      </c>
      <c r="F39" s="1">
        <f t="shared" si="9"/>
        <v>50.18181818181818</v>
      </c>
      <c r="G39" s="11">
        <f t="shared" si="9"/>
        <v>100</v>
      </c>
      <c r="H39" s="1">
        <f t="shared" si="10"/>
        <v>62.764227642276424</v>
      </c>
      <c r="I39" s="1">
        <f t="shared" si="10"/>
        <v>37.235772357723576</v>
      </c>
      <c r="J39" s="11">
        <f t="shared" si="10"/>
        <v>100</v>
      </c>
      <c r="K39" s="1">
        <f t="shared" si="11"/>
        <v>48.45474613686534</v>
      </c>
      <c r="L39" s="1">
        <f t="shared" si="11"/>
        <v>51.545253863134654</v>
      </c>
      <c r="M39" s="11">
        <f t="shared" si="11"/>
        <v>100</v>
      </c>
      <c r="N39" s="1">
        <f t="shared" si="12"/>
        <v>80.50955414012739</v>
      </c>
      <c r="O39" s="1">
        <f t="shared" si="12"/>
        <v>19.49044585987261</v>
      </c>
      <c r="P39" s="11">
        <f t="shared" si="12"/>
        <v>100</v>
      </c>
      <c r="Q39" s="1">
        <f t="shared" si="13"/>
        <v>60.2058319039451</v>
      </c>
      <c r="R39" s="1">
        <f t="shared" si="13"/>
        <v>39.79416809605489</v>
      </c>
      <c r="S39" s="11">
        <f t="shared" si="13"/>
        <v>100</v>
      </c>
    </row>
    <row r="40" spans="1:19" ht="12.75">
      <c r="A40" s="9">
        <v>1995</v>
      </c>
      <c r="B40" s="1">
        <f t="shared" si="7"/>
        <v>58.06818181818182</v>
      </c>
      <c r="C40" s="1">
        <f t="shared" si="7"/>
        <v>41.93181818181818</v>
      </c>
      <c r="D40" s="11">
        <f t="shared" si="8"/>
        <v>100</v>
      </c>
      <c r="E40" s="1">
        <f t="shared" si="9"/>
        <v>45.362563237774026</v>
      </c>
      <c r="F40" s="1">
        <f t="shared" si="9"/>
        <v>54.63743676222597</v>
      </c>
      <c r="G40" s="11">
        <f t="shared" si="9"/>
        <v>100</v>
      </c>
      <c r="H40" s="1">
        <f t="shared" si="10"/>
        <v>63.21585903083701</v>
      </c>
      <c r="I40" s="1">
        <f t="shared" si="10"/>
        <v>36.784140969163</v>
      </c>
      <c r="J40" s="11">
        <f t="shared" si="10"/>
        <v>100</v>
      </c>
      <c r="K40" s="1">
        <f t="shared" si="11"/>
        <v>53.945249597423505</v>
      </c>
      <c r="L40" s="1">
        <f t="shared" si="11"/>
        <v>46.05475040257649</v>
      </c>
      <c r="M40" s="11">
        <f t="shared" si="11"/>
        <v>100</v>
      </c>
      <c r="N40" s="1">
        <f t="shared" si="12"/>
        <v>79.5221843003413</v>
      </c>
      <c r="O40" s="1">
        <f t="shared" si="12"/>
        <v>20.477815699658702</v>
      </c>
      <c r="P40" s="11">
        <f t="shared" si="12"/>
        <v>100</v>
      </c>
      <c r="Q40" s="1">
        <f t="shared" si="13"/>
        <v>59.60433950223357</v>
      </c>
      <c r="R40" s="1">
        <f t="shared" si="13"/>
        <v>40.395660497766436</v>
      </c>
      <c r="S40" s="11">
        <f t="shared" si="13"/>
        <v>100</v>
      </c>
    </row>
    <row r="41" spans="1:19" ht="12.75">
      <c r="A41" s="9">
        <v>1996</v>
      </c>
      <c r="B41" s="1">
        <f t="shared" si="7"/>
        <v>57.99999999999999</v>
      </c>
      <c r="C41" s="1">
        <f t="shared" si="7"/>
        <v>42</v>
      </c>
      <c r="D41" s="11">
        <f t="shared" si="8"/>
        <v>100</v>
      </c>
      <c r="E41" s="1">
        <f t="shared" si="9"/>
        <v>47.86053882725832</v>
      </c>
      <c r="F41" s="1">
        <f t="shared" si="9"/>
        <v>52.139461172741676</v>
      </c>
      <c r="G41" s="11">
        <f t="shared" si="9"/>
        <v>100</v>
      </c>
      <c r="H41" s="1">
        <f t="shared" si="10"/>
        <v>64.16184971098265</v>
      </c>
      <c r="I41" s="1">
        <f t="shared" si="10"/>
        <v>35.83815028901734</v>
      </c>
      <c r="J41" s="11">
        <f t="shared" si="10"/>
        <v>100</v>
      </c>
      <c r="K41" s="1">
        <f t="shared" si="11"/>
        <v>59.25925925925925</v>
      </c>
      <c r="L41" s="1">
        <f t="shared" si="11"/>
        <v>40.74074074074074</v>
      </c>
      <c r="M41" s="11">
        <f t="shared" si="11"/>
        <v>100</v>
      </c>
      <c r="N41" s="1">
        <f t="shared" si="12"/>
        <v>80.97112860892388</v>
      </c>
      <c r="O41" s="1">
        <f t="shared" si="12"/>
        <v>19.028871391076116</v>
      </c>
      <c r="P41" s="11">
        <f t="shared" si="12"/>
        <v>100</v>
      </c>
      <c r="Q41" s="1">
        <f t="shared" si="13"/>
        <v>62.47416592855034</v>
      </c>
      <c r="R41" s="1">
        <f t="shared" si="13"/>
        <v>37.52583407144966</v>
      </c>
      <c r="S41" s="11">
        <f t="shared" si="13"/>
        <v>100</v>
      </c>
    </row>
    <row r="42" spans="1:19" ht="12.75">
      <c r="A42" s="9">
        <v>1997</v>
      </c>
      <c r="B42" s="1">
        <f t="shared" si="7"/>
        <v>65.03067484662577</v>
      </c>
      <c r="C42" s="1">
        <f t="shared" si="7"/>
        <v>34.96932515337423</v>
      </c>
      <c r="D42" s="11">
        <f t="shared" si="8"/>
        <v>100</v>
      </c>
      <c r="E42" s="1">
        <f t="shared" si="9"/>
        <v>50</v>
      </c>
      <c r="F42" s="1">
        <f t="shared" si="9"/>
        <v>50</v>
      </c>
      <c r="G42" s="11">
        <f t="shared" si="9"/>
        <v>100</v>
      </c>
      <c r="H42" s="1">
        <f t="shared" si="10"/>
        <v>65.27472527472527</v>
      </c>
      <c r="I42" s="1">
        <f t="shared" si="10"/>
        <v>34.72527472527472</v>
      </c>
      <c r="J42" s="11">
        <f t="shared" si="10"/>
        <v>100</v>
      </c>
      <c r="K42" s="1">
        <f t="shared" si="11"/>
        <v>67.02767749699157</v>
      </c>
      <c r="L42" s="1">
        <f t="shared" si="11"/>
        <v>32.97232250300842</v>
      </c>
      <c r="M42" s="11">
        <f t="shared" si="11"/>
        <v>100</v>
      </c>
      <c r="N42" s="1">
        <f t="shared" si="12"/>
        <v>85.00635324015248</v>
      </c>
      <c r="O42" s="1">
        <f t="shared" si="12"/>
        <v>14.993646759847524</v>
      </c>
      <c r="P42" s="11">
        <f t="shared" si="12"/>
        <v>100</v>
      </c>
      <c r="Q42" s="1">
        <f t="shared" si="13"/>
        <v>67.84876905041031</v>
      </c>
      <c r="R42" s="1">
        <f t="shared" si="13"/>
        <v>32.15123094958968</v>
      </c>
      <c r="S42" s="11">
        <f t="shared" si="13"/>
        <v>100</v>
      </c>
    </row>
    <row r="43" spans="1:19" ht="12.75">
      <c r="A43" s="9">
        <v>1998</v>
      </c>
      <c r="B43" s="1">
        <f t="shared" si="7"/>
        <v>75</v>
      </c>
      <c r="C43" s="1">
        <f t="shared" si="7"/>
        <v>25</v>
      </c>
      <c r="D43" s="11">
        <f t="shared" si="8"/>
        <v>100</v>
      </c>
      <c r="E43" s="1">
        <f t="shared" si="9"/>
        <v>72.72727272727273</v>
      </c>
      <c r="F43" s="1">
        <f t="shared" si="9"/>
        <v>27.27272727272727</v>
      </c>
      <c r="G43" s="11">
        <f t="shared" si="9"/>
        <v>100</v>
      </c>
      <c r="H43" s="1">
        <f t="shared" si="10"/>
        <v>69.56521739130434</v>
      </c>
      <c r="I43" s="1">
        <f t="shared" si="10"/>
        <v>30.434782608695656</v>
      </c>
      <c r="J43" s="11">
        <f t="shared" si="10"/>
        <v>100</v>
      </c>
      <c r="K43" s="1">
        <f t="shared" si="11"/>
        <v>87.75510204081633</v>
      </c>
      <c r="L43" s="1">
        <f t="shared" si="11"/>
        <v>12.244897959183673</v>
      </c>
      <c r="M43" s="11">
        <f t="shared" si="11"/>
        <v>100</v>
      </c>
      <c r="N43" s="1">
        <f t="shared" si="12"/>
        <v>85.07462686567165</v>
      </c>
      <c r="O43" s="1">
        <f t="shared" si="12"/>
        <v>14.925373134328357</v>
      </c>
      <c r="P43" s="11">
        <f t="shared" si="12"/>
        <v>100</v>
      </c>
      <c r="Q43" s="1">
        <f t="shared" si="13"/>
        <v>81.60919540229885</v>
      </c>
      <c r="R43" s="1">
        <f t="shared" si="13"/>
        <v>18.39080459770115</v>
      </c>
      <c r="S43" s="11">
        <f t="shared" si="13"/>
        <v>100</v>
      </c>
    </row>
    <row r="44" spans="1:19" ht="12.75">
      <c r="A44" s="9">
        <v>1999</v>
      </c>
      <c r="B44" s="1">
        <f t="shared" si="7"/>
        <v>74.19354838709677</v>
      </c>
      <c r="C44" s="1">
        <f t="shared" si="7"/>
        <v>25.806451612903224</v>
      </c>
      <c r="D44" s="11">
        <f t="shared" si="8"/>
        <v>100</v>
      </c>
      <c r="E44" s="1">
        <f t="shared" si="9"/>
        <v>100</v>
      </c>
      <c r="F44" s="1">
        <f t="shared" si="9"/>
        <v>0</v>
      </c>
      <c r="G44" s="11">
        <f t="shared" si="9"/>
        <v>100</v>
      </c>
      <c r="H44" s="1">
        <f t="shared" si="10"/>
        <v>75</v>
      </c>
      <c r="I44" s="1">
        <f t="shared" si="10"/>
        <v>25</v>
      </c>
      <c r="J44" s="11">
        <f t="shared" si="10"/>
        <v>100</v>
      </c>
      <c r="K44" s="1">
        <f t="shared" si="11"/>
        <v>78.125</v>
      </c>
      <c r="L44" s="1">
        <f t="shared" si="11"/>
        <v>21.875</v>
      </c>
      <c r="M44" s="11">
        <f t="shared" si="11"/>
        <v>100</v>
      </c>
      <c r="N44" s="1">
        <f t="shared" si="12"/>
        <v>96.07843137254902</v>
      </c>
      <c r="O44" s="1">
        <f t="shared" si="12"/>
        <v>3.9215686274509802</v>
      </c>
      <c r="P44" s="11">
        <f t="shared" si="12"/>
        <v>100</v>
      </c>
      <c r="Q44" s="1">
        <f t="shared" si="13"/>
        <v>83.33333333333334</v>
      </c>
      <c r="R44" s="1">
        <f t="shared" si="13"/>
        <v>16.666666666666664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MISSOURI</v>
      </c>
      <c r="I47" s="4" t="str">
        <f>CONCATENATE("Percent of Total, New Admissions (All Races): ",$A$1)</f>
        <v>Percent of Total, New Admissions (All Races): MISSOURI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270</v>
      </c>
      <c r="C49">
        <v>613</v>
      </c>
      <c r="D49">
        <v>294</v>
      </c>
      <c r="E49">
        <v>110</v>
      </c>
      <c r="F49">
        <v>135</v>
      </c>
      <c r="G49">
        <v>1422</v>
      </c>
      <c r="I49" s="9">
        <v>1983</v>
      </c>
      <c r="J49" s="1">
        <f aca="true" t="shared" si="14" ref="J49:O52">(B49/$G49)*100</f>
        <v>18.9873417721519</v>
      </c>
      <c r="K49" s="1">
        <f t="shared" si="14"/>
        <v>43.10829817158931</v>
      </c>
      <c r="L49" s="1">
        <f t="shared" si="14"/>
        <v>20.675105485232066</v>
      </c>
      <c r="M49" s="1">
        <f t="shared" si="14"/>
        <v>7.7355836849507735</v>
      </c>
      <c r="N49" s="1">
        <f t="shared" si="14"/>
        <v>9.49367088607595</v>
      </c>
      <c r="O49">
        <f t="shared" si="14"/>
        <v>100</v>
      </c>
    </row>
    <row r="50" spans="1:15" ht="12.75">
      <c r="A50" s="9">
        <v>1984</v>
      </c>
      <c r="B50">
        <v>586</v>
      </c>
      <c r="C50">
        <v>1163</v>
      </c>
      <c r="D50">
        <v>731</v>
      </c>
      <c r="E50">
        <v>347</v>
      </c>
      <c r="F50">
        <v>337</v>
      </c>
      <c r="G50">
        <v>3164</v>
      </c>
      <c r="I50" s="9">
        <v>1984</v>
      </c>
      <c r="J50" s="1">
        <f t="shared" si="14"/>
        <v>18.520859671302148</v>
      </c>
      <c r="K50" s="1">
        <f t="shared" si="14"/>
        <v>36.75726927939317</v>
      </c>
      <c r="L50" s="1">
        <f t="shared" si="14"/>
        <v>23.103666245259166</v>
      </c>
      <c r="M50" s="1">
        <f t="shared" si="14"/>
        <v>10.967130214917825</v>
      </c>
      <c r="N50" s="1">
        <f t="shared" si="14"/>
        <v>10.651074589127687</v>
      </c>
      <c r="O50">
        <f t="shared" si="14"/>
        <v>100</v>
      </c>
    </row>
    <row r="51" spans="1:15" ht="12.75">
      <c r="A51" s="9">
        <v>1985</v>
      </c>
      <c r="B51">
        <v>603</v>
      </c>
      <c r="C51">
        <v>1060</v>
      </c>
      <c r="D51">
        <v>618</v>
      </c>
      <c r="E51">
        <v>272</v>
      </c>
      <c r="F51">
        <v>368</v>
      </c>
      <c r="G51">
        <v>2921</v>
      </c>
      <c r="I51" s="9">
        <v>1985</v>
      </c>
      <c r="J51" s="1">
        <f t="shared" si="14"/>
        <v>20.643615200273878</v>
      </c>
      <c r="K51" s="1">
        <f t="shared" si="14"/>
        <v>36.28894214310168</v>
      </c>
      <c r="L51" s="1">
        <f t="shared" si="14"/>
        <v>21.157137966449845</v>
      </c>
      <c r="M51" s="1">
        <f t="shared" si="14"/>
        <v>9.311879493324204</v>
      </c>
      <c r="N51" s="1">
        <f t="shared" si="14"/>
        <v>12.598425196850393</v>
      </c>
      <c r="O51">
        <f t="shared" si="14"/>
        <v>100</v>
      </c>
    </row>
    <row r="52" spans="1:15" ht="12.75">
      <c r="A52" s="9">
        <v>1986</v>
      </c>
      <c r="B52">
        <v>589</v>
      </c>
      <c r="C52">
        <v>1056</v>
      </c>
      <c r="D52">
        <v>627</v>
      </c>
      <c r="E52">
        <v>331</v>
      </c>
      <c r="F52">
        <v>402</v>
      </c>
      <c r="G52">
        <v>3005</v>
      </c>
      <c r="I52" s="9">
        <v>1986</v>
      </c>
      <c r="J52" s="1">
        <f t="shared" si="14"/>
        <v>19.600665557404326</v>
      </c>
      <c r="K52" s="1">
        <f t="shared" si="14"/>
        <v>35.1414309484193</v>
      </c>
      <c r="L52" s="1">
        <f t="shared" si="14"/>
        <v>20.86522462562396</v>
      </c>
      <c r="M52" s="1">
        <f t="shared" si="14"/>
        <v>11.014975041597337</v>
      </c>
      <c r="N52" s="1">
        <f t="shared" si="14"/>
        <v>13.377703826955075</v>
      </c>
      <c r="O52">
        <f t="shared" si="14"/>
        <v>100</v>
      </c>
    </row>
    <row r="53" spans="1:15" ht="12.75">
      <c r="A53" s="9">
        <v>1987</v>
      </c>
      <c r="B53">
        <v>664</v>
      </c>
      <c r="C53">
        <v>795</v>
      </c>
      <c r="D53">
        <v>537</v>
      </c>
      <c r="E53">
        <v>355</v>
      </c>
      <c r="F53">
        <v>397</v>
      </c>
      <c r="G53">
        <v>2748</v>
      </c>
      <c r="I53" s="9">
        <v>1987</v>
      </c>
      <c r="J53" s="1">
        <f aca="true" t="shared" si="15" ref="J53:J65">(B53/$G53)*100</f>
        <v>24.163027656477436</v>
      </c>
      <c r="K53" s="1">
        <f aca="true" t="shared" si="16" ref="K53:K65">(C53/$G53)*100</f>
        <v>28.93013100436681</v>
      </c>
      <c r="L53" s="1">
        <f aca="true" t="shared" si="17" ref="L53:L65">(D53/$G53)*100</f>
        <v>19.541484716157207</v>
      </c>
      <c r="M53" s="1">
        <f aca="true" t="shared" si="18" ref="M53:M65">(E53/$G53)*100</f>
        <v>12.918486171761282</v>
      </c>
      <c r="N53" s="1">
        <f aca="true" t="shared" si="19" ref="N53:N65">(F53/$G53)*100</f>
        <v>14.446870451237265</v>
      </c>
      <c r="O53">
        <f aca="true" t="shared" si="20" ref="O53:O65">(G53/$G53)*100</f>
        <v>100</v>
      </c>
    </row>
    <row r="54" spans="1:15" ht="12.75">
      <c r="A54" s="9">
        <v>1988</v>
      </c>
      <c r="B54">
        <v>725</v>
      </c>
      <c r="C54">
        <v>909</v>
      </c>
      <c r="D54">
        <v>658</v>
      </c>
      <c r="E54">
        <v>480</v>
      </c>
      <c r="F54">
        <v>468</v>
      </c>
      <c r="G54">
        <v>3240</v>
      </c>
      <c r="I54" s="9">
        <v>1988</v>
      </c>
      <c r="J54" s="1">
        <f t="shared" si="15"/>
        <v>22.376543209876544</v>
      </c>
      <c r="K54" s="1">
        <f t="shared" si="16"/>
        <v>28.055555555555557</v>
      </c>
      <c r="L54" s="1">
        <f t="shared" si="17"/>
        <v>20.308641975308642</v>
      </c>
      <c r="M54" s="1">
        <f t="shared" si="18"/>
        <v>14.814814814814813</v>
      </c>
      <c r="N54" s="1">
        <f t="shared" si="19"/>
        <v>14.444444444444443</v>
      </c>
      <c r="O54">
        <f t="shared" si="20"/>
        <v>100</v>
      </c>
    </row>
    <row r="55" spans="1:15" ht="12.75">
      <c r="A55" s="9">
        <v>1989</v>
      </c>
      <c r="B55">
        <v>640</v>
      </c>
      <c r="C55">
        <v>673</v>
      </c>
      <c r="D55">
        <v>497</v>
      </c>
      <c r="E55">
        <v>554</v>
      </c>
      <c r="F55">
        <v>386</v>
      </c>
      <c r="G55">
        <v>2750</v>
      </c>
      <c r="I55" s="9">
        <v>1989</v>
      </c>
      <c r="J55" s="1">
        <f t="shared" si="15"/>
        <v>23.272727272727273</v>
      </c>
      <c r="K55" s="1">
        <f t="shared" si="16"/>
        <v>24.472727272727273</v>
      </c>
      <c r="L55" s="1">
        <f t="shared" si="17"/>
        <v>18.072727272727274</v>
      </c>
      <c r="M55" s="1">
        <f t="shared" si="18"/>
        <v>20.145454545454545</v>
      </c>
      <c r="N55" s="1">
        <f t="shared" si="19"/>
        <v>14.036363636363635</v>
      </c>
      <c r="O55">
        <f t="shared" si="20"/>
        <v>100</v>
      </c>
    </row>
    <row r="56" spans="1:15" ht="12.75">
      <c r="A56" s="9">
        <v>1990</v>
      </c>
      <c r="B56">
        <v>803</v>
      </c>
      <c r="C56">
        <v>892</v>
      </c>
      <c r="D56">
        <v>741</v>
      </c>
      <c r="E56">
        <v>999</v>
      </c>
      <c r="F56">
        <v>639</v>
      </c>
      <c r="G56">
        <v>4074</v>
      </c>
      <c r="I56" s="9">
        <v>1990</v>
      </c>
      <c r="J56" s="1">
        <f t="shared" si="15"/>
        <v>19.710358370152186</v>
      </c>
      <c r="K56" s="1">
        <f t="shared" si="16"/>
        <v>21.89494354442808</v>
      </c>
      <c r="L56" s="1">
        <f t="shared" si="17"/>
        <v>18.188512518409425</v>
      </c>
      <c r="M56" s="1">
        <f t="shared" si="18"/>
        <v>24.521354933726066</v>
      </c>
      <c r="N56" s="1">
        <f t="shared" si="19"/>
        <v>15.68483063328424</v>
      </c>
      <c r="O56">
        <f t="shared" si="20"/>
        <v>100</v>
      </c>
    </row>
    <row r="57" spans="1:15" ht="12.75">
      <c r="A57" s="9">
        <v>1991</v>
      </c>
      <c r="B57">
        <v>856</v>
      </c>
      <c r="C57">
        <v>1019</v>
      </c>
      <c r="D57">
        <v>790</v>
      </c>
      <c r="E57">
        <v>1045</v>
      </c>
      <c r="F57">
        <v>685</v>
      </c>
      <c r="G57">
        <v>4395</v>
      </c>
      <c r="I57" s="9">
        <v>1991</v>
      </c>
      <c r="J57" s="1">
        <f t="shared" si="15"/>
        <v>19.476678043230944</v>
      </c>
      <c r="K57" s="1">
        <f t="shared" si="16"/>
        <v>23.185437997724687</v>
      </c>
      <c r="L57" s="1">
        <f t="shared" si="17"/>
        <v>17.974971558589306</v>
      </c>
      <c r="M57" s="1">
        <f t="shared" si="18"/>
        <v>23.77701934015927</v>
      </c>
      <c r="N57" s="1">
        <f t="shared" si="19"/>
        <v>15.585893060295792</v>
      </c>
      <c r="O57">
        <f t="shared" si="20"/>
        <v>100</v>
      </c>
    </row>
    <row r="58" spans="1:15" ht="12.75">
      <c r="A58" s="9">
        <v>1992</v>
      </c>
      <c r="B58">
        <v>903</v>
      </c>
      <c r="C58">
        <v>881</v>
      </c>
      <c r="D58">
        <v>689</v>
      </c>
      <c r="E58">
        <v>1072</v>
      </c>
      <c r="F58">
        <v>592</v>
      </c>
      <c r="G58">
        <v>4137</v>
      </c>
      <c r="I58" s="9">
        <v>1992</v>
      </c>
      <c r="J58" s="1">
        <f t="shared" si="15"/>
        <v>21.82741116751269</v>
      </c>
      <c r="K58" s="1">
        <f t="shared" si="16"/>
        <v>21.29562484892434</v>
      </c>
      <c r="L58" s="1">
        <f t="shared" si="17"/>
        <v>16.654580613971476</v>
      </c>
      <c r="M58" s="1">
        <f t="shared" si="18"/>
        <v>25.912496978486825</v>
      </c>
      <c r="N58" s="1">
        <f t="shared" si="19"/>
        <v>14.309886391104666</v>
      </c>
      <c r="O58">
        <f t="shared" si="20"/>
        <v>100</v>
      </c>
    </row>
    <row r="59" spans="1:15" ht="12.75">
      <c r="A59" s="9">
        <v>1993</v>
      </c>
      <c r="B59">
        <v>977</v>
      </c>
      <c r="C59">
        <v>806</v>
      </c>
      <c r="D59">
        <v>699</v>
      </c>
      <c r="E59">
        <v>1102</v>
      </c>
      <c r="F59">
        <v>566</v>
      </c>
      <c r="G59">
        <v>4150</v>
      </c>
      <c r="I59" s="9">
        <v>1993</v>
      </c>
      <c r="J59" s="1">
        <f t="shared" si="15"/>
        <v>23.542168674698797</v>
      </c>
      <c r="K59" s="1">
        <f t="shared" si="16"/>
        <v>19.42168674698795</v>
      </c>
      <c r="L59" s="1">
        <f t="shared" si="17"/>
        <v>16.843373493975903</v>
      </c>
      <c r="M59" s="1">
        <f t="shared" si="18"/>
        <v>26.554216867469883</v>
      </c>
      <c r="N59" s="1">
        <f t="shared" si="19"/>
        <v>13.63855421686747</v>
      </c>
      <c r="O59">
        <f t="shared" si="20"/>
        <v>100</v>
      </c>
    </row>
    <row r="60" spans="1:15" ht="12.75">
      <c r="A60" s="9">
        <v>1994</v>
      </c>
      <c r="B60">
        <v>967</v>
      </c>
      <c r="C60">
        <v>839</v>
      </c>
      <c r="D60">
        <v>623</v>
      </c>
      <c r="E60">
        <v>961</v>
      </c>
      <c r="F60">
        <v>800</v>
      </c>
      <c r="G60">
        <v>4190</v>
      </c>
      <c r="I60" s="9">
        <v>1994</v>
      </c>
      <c r="J60" s="1">
        <f t="shared" si="15"/>
        <v>23.07875894988067</v>
      </c>
      <c r="K60" s="1">
        <f t="shared" si="16"/>
        <v>20.02386634844869</v>
      </c>
      <c r="L60" s="1">
        <f t="shared" si="17"/>
        <v>14.86873508353222</v>
      </c>
      <c r="M60" s="1">
        <f t="shared" si="18"/>
        <v>22.935560859188545</v>
      </c>
      <c r="N60" s="1">
        <f t="shared" si="19"/>
        <v>19.09307875894988</v>
      </c>
      <c r="O60">
        <f t="shared" si="20"/>
        <v>100</v>
      </c>
    </row>
    <row r="61" spans="1:15" ht="12.75">
      <c r="A61" s="9">
        <v>1995</v>
      </c>
      <c r="B61">
        <v>898</v>
      </c>
      <c r="C61">
        <v>602</v>
      </c>
      <c r="D61">
        <v>463</v>
      </c>
      <c r="E61">
        <v>661</v>
      </c>
      <c r="F61">
        <v>595</v>
      </c>
      <c r="G61">
        <v>3219</v>
      </c>
      <c r="I61" s="9">
        <v>1995</v>
      </c>
      <c r="J61" s="1">
        <f t="shared" si="15"/>
        <v>27.896862379621002</v>
      </c>
      <c r="K61" s="1">
        <f t="shared" si="16"/>
        <v>18.701460080770428</v>
      </c>
      <c r="L61" s="1">
        <f t="shared" si="17"/>
        <v>14.383348866107488</v>
      </c>
      <c r="M61" s="1">
        <f t="shared" si="18"/>
        <v>20.534327430879156</v>
      </c>
      <c r="N61" s="1">
        <f t="shared" si="19"/>
        <v>18.484001242621932</v>
      </c>
      <c r="O61">
        <f t="shared" si="20"/>
        <v>100</v>
      </c>
    </row>
    <row r="62" spans="1:15" ht="12.75">
      <c r="A62" s="9">
        <v>1996</v>
      </c>
      <c r="B62">
        <v>822</v>
      </c>
      <c r="C62">
        <v>643</v>
      </c>
      <c r="D62">
        <v>526</v>
      </c>
      <c r="E62">
        <v>712</v>
      </c>
      <c r="F62">
        <v>778</v>
      </c>
      <c r="G62">
        <v>3481</v>
      </c>
      <c r="I62" s="9">
        <v>1996</v>
      </c>
      <c r="J62" s="1">
        <f t="shared" si="15"/>
        <v>23.613904050560183</v>
      </c>
      <c r="K62" s="1">
        <f t="shared" si="16"/>
        <v>18.471703533467394</v>
      </c>
      <c r="L62" s="1">
        <f t="shared" si="17"/>
        <v>15.11060040218328</v>
      </c>
      <c r="M62" s="1">
        <f t="shared" si="18"/>
        <v>20.453892559609308</v>
      </c>
      <c r="N62" s="1">
        <f t="shared" si="19"/>
        <v>22.349899454179834</v>
      </c>
      <c r="O62">
        <f t="shared" si="20"/>
        <v>100</v>
      </c>
    </row>
    <row r="63" spans="1:15" ht="12.75">
      <c r="A63" s="9">
        <v>1997</v>
      </c>
      <c r="B63">
        <v>838</v>
      </c>
      <c r="C63">
        <v>530</v>
      </c>
      <c r="D63">
        <v>466</v>
      </c>
      <c r="E63">
        <v>884</v>
      </c>
      <c r="F63">
        <v>802</v>
      </c>
      <c r="G63">
        <v>3520</v>
      </c>
      <c r="I63" s="9">
        <v>1997</v>
      </c>
      <c r="J63" s="1">
        <f t="shared" si="15"/>
        <v>23.806818181818183</v>
      </c>
      <c r="K63" s="1">
        <f t="shared" si="16"/>
        <v>15.056818181818182</v>
      </c>
      <c r="L63" s="1">
        <f t="shared" si="17"/>
        <v>13.238636363636363</v>
      </c>
      <c r="M63" s="1">
        <f t="shared" si="18"/>
        <v>25.113636363636367</v>
      </c>
      <c r="N63" s="1">
        <f t="shared" si="19"/>
        <v>22.78409090909091</v>
      </c>
      <c r="O63">
        <f t="shared" si="20"/>
        <v>100</v>
      </c>
    </row>
    <row r="64" spans="1:15" ht="12.75">
      <c r="A64" s="9">
        <v>1998</v>
      </c>
      <c r="B64">
        <v>24</v>
      </c>
      <c r="C64">
        <v>11</v>
      </c>
      <c r="D64">
        <v>23</v>
      </c>
      <c r="E64">
        <v>52</v>
      </c>
      <c r="F64">
        <v>67</v>
      </c>
      <c r="G64">
        <v>177</v>
      </c>
      <c r="I64" s="9">
        <v>1998</v>
      </c>
      <c r="J64" s="1">
        <f t="shared" si="15"/>
        <v>13.559322033898304</v>
      </c>
      <c r="K64" s="1">
        <f t="shared" si="16"/>
        <v>6.214689265536723</v>
      </c>
      <c r="L64" s="1">
        <f t="shared" si="17"/>
        <v>12.994350282485875</v>
      </c>
      <c r="M64" s="1">
        <f t="shared" si="18"/>
        <v>29.37853107344633</v>
      </c>
      <c r="N64" s="1">
        <f t="shared" si="19"/>
        <v>37.85310734463277</v>
      </c>
      <c r="O64">
        <f t="shared" si="20"/>
        <v>100</v>
      </c>
    </row>
    <row r="65" spans="1:15" ht="12.75">
      <c r="A65" s="9">
        <v>1999</v>
      </c>
      <c r="B65">
        <v>33</v>
      </c>
      <c r="C65">
        <v>8</v>
      </c>
      <c r="D65">
        <v>20</v>
      </c>
      <c r="E65">
        <v>64</v>
      </c>
      <c r="F65">
        <v>53</v>
      </c>
      <c r="G65">
        <v>178</v>
      </c>
      <c r="I65" s="9">
        <v>1999</v>
      </c>
      <c r="J65" s="1">
        <f t="shared" si="15"/>
        <v>18.53932584269663</v>
      </c>
      <c r="K65" s="1">
        <f t="shared" si="16"/>
        <v>4.49438202247191</v>
      </c>
      <c r="L65" s="1">
        <f t="shared" si="17"/>
        <v>11.235955056179774</v>
      </c>
      <c r="M65" s="1">
        <f t="shared" si="18"/>
        <v>35.95505617977528</v>
      </c>
      <c r="N65" s="1">
        <f t="shared" si="19"/>
        <v>29.775280898876407</v>
      </c>
      <c r="O65">
        <f t="shared" si="20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MISSOURI</v>
      </c>
      <c r="I68" s="4" t="str">
        <f>CONCATENATE("Black New Admissions: ",$A$1)</f>
        <v>Black New Admissions: MISSOURI</v>
      </c>
    </row>
    <row r="69" spans="1:15" s="4" customFormat="1" ht="12.75">
      <c r="A69" s="18" t="s">
        <v>21</v>
      </c>
      <c r="B69" s="14" t="s">
        <v>15</v>
      </c>
      <c r="C69" s="14" t="s">
        <v>16</v>
      </c>
      <c r="D69" s="14" t="s">
        <v>17</v>
      </c>
      <c r="E69" s="14" t="s">
        <v>18</v>
      </c>
      <c r="F69" s="14" t="s">
        <v>19</v>
      </c>
      <c r="G69" s="14" t="s">
        <v>20</v>
      </c>
      <c r="I69" s="18" t="s">
        <v>21</v>
      </c>
      <c r="J69" s="14" t="s">
        <v>15</v>
      </c>
      <c r="K69" s="14" t="s">
        <v>16</v>
      </c>
      <c r="L69" s="14" t="s">
        <v>17</v>
      </c>
      <c r="M69" s="14" t="s">
        <v>18</v>
      </c>
      <c r="N69" s="14" t="s">
        <v>19</v>
      </c>
      <c r="O69" s="14" t="s">
        <v>20</v>
      </c>
    </row>
    <row r="70" spans="1:15" ht="12.75">
      <c r="A70" s="9">
        <v>1983</v>
      </c>
      <c r="B70">
        <v>156</v>
      </c>
      <c r="C70">
        <v>317</v>
      </c>
      <c r="D70">
        <v>202</v>
      </c>
      <c r="E70">
        <v>76</v>
      </c>
      <c r="F70">
        <v>90</v>
      </c>
      <c r="G70">
        <v>841</v>
      </c>
      <c r="I70" s="9">
        <v>1983</v>
      </c>
      <c r="J70">
        <v>108</v>
      </c>
      <c r="K70">
        <v>273</v>
      </c>
      <c r="L70">
        <v>82</v>
      </c>
      <c r="M70">
        <v>29</v>
      </c>
      <c r="N70">
        <v>42</v>
      </c>
      <c r="O70">
        <v>534</v>
      </c>
    </row>
    <row r="71" spans="1:15" ht="12.75">
      <c r="A71" s="9">
        <v>1984</v>
      </c>
      <c r="B71">
        <v>355</v>
      </c>
      <c r="C71">
        <v>664</v>
      </c>
      <c r="D71">
        <v>498</v>
      </c>
      <c r="E71">
        <v>259</v>
      </c>
      <c r="F71">
        <v>234</v>
      </c>
      <c r="G71">
        <v>2010</v>
      </c>
      <c r="I71" s="9">
        <v>1984</v>
      </c>
      <c r="J71">
        <v>230</v>
      </c>
      <c r="K71">
        <v>498</v>
      </c>
      <c r="L71">
        <v>229</v>
      </c>
      <c r="M71">
        <v>86</v>
      </c>
      <c r="N71">
        <v>102</v>
      </c>
      <c r="O71">
        <v>1145</v>
      </c>
    </row>
    <row r="72" spans="1:15" ht="12.75">
      <c r="A72" s="9">
        <v>1985</v>
      </c>
      <c r="B72">
        <v>347</v>
      </c>
      <c r="C72">
        <v>620</v>
      </c>
      <c r="D72">
        <v>398</v>
      </c>
      <c r="E72">
        <v>173</v>
      </c>
      <c r="F72">
        <v>253</v>
      </c>
      <c r="G72">
        <v>1791</v>
      </c>
      <c r="I72" s="9">
        <v>1985</v>
      </c>
      <c r="J72">
        <v>255</v>
      </c>
      <c r="K72">
        <v>436</v>
      </c>
      <c r="L72">
        <v>216</v>
      </c>
      <c r="M72">
        <v>97</v>
      </c>
      <c r="N72">
        <v>114</v>
      </c>
      <c r="O72">
        <v>1118</v>
      </c>
    </row>
    <row r="73" spans="1:15" ht="12.75">
      <c r="A73" s="9">
        <v>1986</v>
      </c>
      <c r="B73">
        <v>342</v>
      </c>
      <c r="C73">
        <v>611</v>
      </c>
      <c r="D73">
        <v>409</v>
      </c>
      <c r="E73">
        <v>217</v>
      </c>
      <c r="F73">
        <v>270</v>
      </c>
      <c r="G73">
        <v>1849</v>
      </c>
      <c r="I73" s="9">
        <v>1986</v>
      </c>
      <c r="J73">
        <v>227</v>
      </c>
      <c r="K73">
        <v>437</v>
      </c>
      <c r="L73">
        <v>212</v>
      </c>
      <c r="M73">
        <v>113</v>
      </c>
      <c r="N73">
        <v>125</v>
      </c>
      <c r="O73">
        <v>1114</v>
      </c>
    </row>
    <row r="74" spans="1:15" ht="12.75">
      <c r="A74" s="9">
        <v>1987</v>
      </c>
      <c r="B74">
        <v>364</v>
      </c>
      <c r="C74">
        <v>404</v>
      </c>
      <c r="D74">
        <v>324</v>
      </c>
      <c r="E74">
        <v>223</v>
      </c>
      <c r="F74">
        <v>249</v>
      </c>
      <c r="G74">
        <v>1564</v>
      </c>
      <c r="I74" s="9">
        <v>1987</v>
      </c>
      <c r="J74">
        <v>289</v>
      </c>
      <c r="K74">
        <v>383</v>
      </c>
      <c r="L74">
        <v>207</v>
      </c>
      <c r="M74">
        <v>130</v>
      </c>
      <c r="N74">
        <v>146</v>
      </c>
      <c r="O74">
        <v>1155</v>
      </c>
    </row>
    <row r="75" spans="1:15" ht="12.75">
      <c r="A75" s="9">
        <v>1988</v>
      </c>
      <c r="B75">
        <v>443</v>
      </c>
      <c r="C75">
        <v>496</v>
      </c>
      <c r="D75">
        <v>377</v>
      </c>
      <c r="E75">
        <v>297</v>
      </c>
      <c r="F75">
        <v>312</v>
      </c>
      <c r="G75">
        <v>1925</v>
      </c>
      <c r="I75" s="9">
        <v>1988</v>
      </c>
      <c r="J75">
        <v>271</v>
      </c>
      <c r="K75">
        <v>403</v>
      </c>
      <c r="L75">
        <v>276</v>
      </c>
      <c r="M75">
        <v>164</v>
      </c>
      <c r="N75">
        <v>153</v>
      </c>
      <c r="O75">
        <v>1267</v>
      </c>
    </row>
    <row r="76" spans="1:15" ht="12.75">
      <c r="A76" s="9">
        <v>1989</v>
      </c>
      <c r="B76">
        <v>366</v>
      </c>
      <c r="C76">
        <v>359</v>
      </c>
      <c r="D76">
        <v>283</v>
      </c>
      <c r="E76">
        <v>328</v>
      </c>
      <c r="F76">
        <v>251</v>
      </c>
      <c r="G76">
        <v>1587</v>
      </c>
      <c r="I76" s="9">
        <v>1989</v>
      </c>
      <c r="J76">
        <v>268</v>
      </c>
      <c r="K76">
        <v>302</v>
      </c>
      <c r="L76">
        <v>205</v>
      </c>
      <c r="M76">
        <v>207</v>
      </c>
      <c r="N76">
        <v>130</v>
      </c>
      <c r="O76">
        <v>1112</v>
      </c>
    </row>
    <row r="77" spans="1:15" ht="12.75">
      <c r="A77" s="9">
        <v>1990</v>
      </c>
      <c r="B77">
        <v>474</v>
      </c>
      <c r="C77">
        <v>518</v>
      </c>
      <c r="D77">
        <v>480</v>
      </c>
      <c r="E77">
        <v>500</v>
      </c>
      <c r="F77">
        <v>472</v>
      </c>
      <c r="G77">
        <v>2444</v>
      </c>
      <c r="I77" s="9">
        <v>1990</v>
      </c>
      <c r="J77">
        <v>311</v>
      </c>
      <c r="K77">
        <v>366</v>
      </c>
      <c r="L77">
        <v>252</v>
      </c>
      <c r="M77">
        <v>474</v>
      </c>
      <c r="N77">
        <v>163</v>
      </c>
      <c r="O77">
        <v>1566</v>
      </c>
    </row>
    <row r="78" spans="1:15" ht="12.75">
      <c r="A78" s="9">
        <v>1991</v>
      </c>
      <c r="B78">
        <v>516</v>
      </c>
      <c r="C78">
        <v>585</v>
      </c>
      <c r="D78">
        <v>494</v>
      </c>
      <c r="E78">
        <v>520</v>
      </c>
      <c r="F78">
        <v>525</v>
      </c>
      <c r="G78">
        <v>2640</v>
      </c>
      <c r="I78" s="9">
        <v>1991</v>
      </c>
      <c r="J78">
        <v>330</v>
      </c>
      <c r="K78">
        <v>418</v>
      </c>
      <c r="L78">
        <v>290</v>
      </c>
      <c r="M78">
        <v>491</v>
      </c>
      <c r="N78">
        <v>155</v>
      </c>
      <c r="O78">
        <v>1684</v>
      </c>
    </row>
    <row r="79" spans="1:15" ht="12.75">
      <c r="A79" s="9">
        <v>1992</v>
      </c>
      <c r="B79">
        <v>572</v>
      </c>
      <c r="C79">
        <v>453</v>
      </c>
      <c r="D79">
        <v>408</v>
      </c>
      <c r="E79">
        <v>516</v>
      </c>
      <c r="F79">
        <v>461</v>
      </c>
      <c r="G79">
        <v>2410</v>
      </c>
      <c r="I79" s="9">
        <v>1992</v>
      </c>
      <c r="J79">
        <v>311</v>
      </c>
      <c r="K79">
        <v>422</v>
      </c>
      <c r="L79">
        <v>275</v>
      </c>
      <c r="M79">
        <v>506</v>
      </c>
      <c r="N79">
        <v>127</v>
      </c>
      <c r="O79">
        <v>1641</v>
      </c>
    </row>
    <row r="80" spans="1:15" ht="12.75">
      <c r="A80" s="9">
        <v>1993</v>
      </c>
      <c r="B80">
        <v>595</v>
      </c>
      <c r="C80">
        <v>408</v>
      </c>
      <c r="D80">
        <v>418</v>
      </c>
      <c r="E80">
        <v>495</v>
      </c>
      <c r="F80">
        <v>430</v>
      </c>
      <c r="G80">
        <v>2346</v>
      </c>
      <c r="I80" s="9">
        <v>1993</v>
      </c>
      <c r="J80">
        <v>361</v>
      </c>
      <c r="K80">
        <v>388</v>
      </c>
      <c r="L80">
        <v>275</v>
      </c>
      <c r="M80">
        <v>569</v>
      </c>
      <c r="N80">
        <v>120</v>
      </c>
      <c r="O80">
        <v>1713</v>
      </c>
    </row>
    <row r="81" spans="1:15" ht="12.75">
      <c r="A81" s="9">
        <v>1994</v>
      </c>
      <c r="B81">
        <v>589</v>
      </c>
      <c r="C81">
        <v>411</v>
      </c>
      <c r="D81">
        <v>386</v>
      </c>
      <c r="E81">
        <v>439</v>
      </c>
      <c r="F81">
        <v>632</v>
      </c>
      <c r="G81">
        <v>2457</v>
      </c>
      <c r="I81" s="9">
        <v>1994</v>
      </c>
      <c r="J81">
        <v>361</v>
      </c>
      <c r="K81">
        <v>414</v>
      </c>
      <c r="L81">
        <v>229</v>
      </c>
      <c r="M81">
        <v>467</v>
      </c>
      <c r="N81">
        <v>153</v>
      </c>
      <c r="O81">
        <v>1624</v>
      </c>
    </row>
    <row r="82" spans="1:15" ht="12.75">
      <c r="A82" s="9">
        <v>1995</v>
      </c>
      <c r="B82">
        <v>511</v>
      </c>
      <c r="C82">
        <v>269</v>
      </c>
      <c r="D82">
        <v>287</v>
      </c>
      <c r="E82">
        <v>335</v>
      </c>
      <c r="F82">
        <v>466</v>
      </c>
      <c r="G82">
        <v>1868</v>
      </c>
      <c r="I82" s="9">
        <v>1995</v>
      </c>
      <c r="J82">
        <v>369</v>
      </c>
      <c r="K82">
        <v>324</v>
      </c>
      <c r="L82">
        <v>167</v>
      </c>
      <c r="M82">
        <v>286</v>
      </c>
      <c r="N82">
        <v>120</v>
      </c>
      <c r="O82">
        <v>1266</v>
      </c>
    </row>
    <row r="83" spans="1:15" ht="12.75">
      <c r="A83" s="9">
        <v>1996</v>
      </c>
      <c r="B83">
        <v>464</v>
      </c>
      <c r="C83">
        <v>302</v>
      </c>
      <c r="D83">
        <v>333</v>
      </c>
      <c r="E83">
        <v>400</v>
      </c>
      <c r="F83">
        <v>617</v>
      </c>
      <c r="G83">
        <v>2116</v>
      </c>
      <c r="I83" s="9">
        <v>1996</v>
      </c>
      <c r="J83">
        <v>336</v>
      </c>
      <c r="K83">
        <v>329</v>
      </c>
      <c r="L83">
        <v>186</v>
      </c>
      <c r="M83">
        <v>275</v>
      </c>
      <c r="N83">
        <v>145</v>
      </c>
      <c r="O83">
        <v>1271</v>
      </c>
    </row>
    <row r="84" spans="1:15" ht="12.75">
      <c r="A84" s="9">
        <v>1997</v>
      </c>
      <c r="B84">
        <v>530</v>
      </c>
      <c r="C84">
        <v>262</v>
      </c>
      <c r="D84">
        <v>297</v>
      </c>
      <c r="E84">
        <v>557</v>
      </c>
      <c r="F84">
        <v>669</v>
      </c>
      <c r="G84">
        <v>2315</v>
      </c>
      <c r="I84" s="9">
        <v>1997</v>
      </c>
      <c r="J84">
        <v>285</v>
      </c>
      <c r="K84">
        <v>262</v>
      </c>
      <c r="L84">
        <v>158</v>
      </c>
      <c r="M84">
        <v>274</v>
      </c>
      <c r="N84">
        <v>118</v>
      </c>
      <c r="O84">
        <v>1097</v>
      </c>
    </row>
    <row r="85" spans="1:15" ht="12.75">
      <c r="A85" s="9">
        <v>1998</v>
      </c>
      <c r="B85">
        <v>18</v>
      </c>
      <c r="C85">
        <v>8</v>
      </c>
      <c r="D85">
        <v>16</v>
      </c>
      <c r="E85">
        <v>43</v>
      </c>
      <c r="F85">
        <v>57</v>
      </c>
      <c r="G85">
        <v>142</v>
      </c>
      <c r="I85" s="9">
        <v>1998</v>
      </c>
      <c r="J85">
        <v>6</v>
      </c>
      <c r="K85">
        <v>3</v>
      </c>
      <c r="L85">
        <v>7</v>
      </c>
      <c r="M85">
        <v>6</v>
      </c>
      <c r="N85">
        <v>10</v>
      </c>
      <c r="O85">
        <v>32</v>
      </c>
    </row>
    <row r="86" spans="1:15" ht="12.75">
      <c r="A86" s="9">
        <v>1999</v>
      </c>
      <c r="B86">
        <v>23</v>
      </c>
      <c r="C86">
        <v>8</v>
      </c>
      <c r="D86">
        <v>15</v>
      </c>
      <c r="E86">
        <v>50</v>
      </c>
      <c r="F86">
        <v>49</v>
      </c>
      <c r="G86">
        <v>145</v>
      </c>
      <c r="I86" s="9">
        <v>1999</v>
      </c>
      <c r="J86">
        <v>8</v>
      </c>
      <c r="K86">
        <v>0</v>
      </c>
      <c r="L86">
        <v>5</v>
      </c>
      <c r="M86">
        <v>14</v>
      </c>
      <c r="N86">
        <v>2</v>
      </c>
      <c r="O86">
        <v>29</v>
      </c>
    </row>
    <row r="88" spans="1:9" ht="12.75">
      <c r="A88" s="4" t="str">
        <f>CONCATENATE("Percent of Total Offenses, White New Admissions: ",$A$1)</f>
        <v>Percent of Total Offenses, White New Admissions: MISSOURI</v>
      </c>
      <c r="I88" s="4" t="str">
        <f>CONCATENATE("Percent of Total Offenses, Black New Admissions: ",$A$1)</f>
        <v>Percent of Total Offenses, Black New Admissions: MISSOURI</v>
      </c>
    </row>
    <row r="89" spans="1:15" s="4" customFormat="1" ht="12.75">
      <c r="A89" s="18" t="s">
        <v>21</v>
      </c>
      <c r="B89" s="14" t="s">
        <v>15</v>
      </c>
      <c r="C89" s="14" t="s">
        <v>16</v>
      </c>
      <c r="D89" s="14" t="s">
        <v>17</v>
      </c>
      <c r="E89" s="14" t="s">
        <v>18</v>
      </c>
      <c r="F89" s="14" t="s">
        <v>19</v>
      </c>
      <c r="G89" s="14" t="s">
        <v>20</v>
      </c>
      <c r="I89" s="18" t="s">
        <v>21</v>
      </c>
      <c r="J89" s="14" t="s">
        <v>15</v>
      </c>
      <c r="K89" s="14" t="s">
        <v>16</v>
      </c>
      <c r="L89" s="14" t="s">
        <v>17</v>
      </c>
      <c r="M89" s="14" t="s">
        <v>18</v>
      </c>
      <c r="N89" s="14" t="s">
        <v>19</v>
      </c>
      <c r="O89" s="14" t="s">
        <v>20</v>
      </c>
    </row>
    <row r="90" spans="1:15" ht="12.75">
      <c r="A90" s="9">
        <v>1983</v>
      </c>
      <c r="B90" s="1">
        <f aca="true" t="shared" si="21" ref="B90:G90">(B70/$G70)*100</f>
        <v>18.549346016646847</v>
      </c>
      <c r="C90" s="1">
        <f t="shared" si="21"/>
        <v>37.69322235434007</v>
      </c>
      <c r="D90" s="1">
        <f t="shared" si="21"/>
        <v>24.019024970273485</v>
      </c>
      <c r="E90" s="1">
        <f t="shared" si="21"/>
        <v>9.036860879904875</v>
      </c>
      <c r="F90" s="1">
        <f t="shared" si="21"/>
        <v>10.70154577883472</v>
      </c>
      <c r="G90" s="1">
        <f t="shared" si="21"/>
        <v>100</v>
      </c>
      <c r="I90" s="9">
        <v>1983</v>
      </c>
      <c r="J90" s="1">
        <f aca="true" t="shared" si="22" ref="J90:O90">(J70/$O70)*100</f>
        <v>20.224719101123593</v>
      </c>
      <c r="K90" s="1">
        <f t="shared" si="22"/>
        <v>51.12359550561798</v>
      </c>
      <c r="L90" s="1">
        <f t="shared" si="22"/>
        <v>15.355805243445692</v>
      </c>
      <c r="M90" s="1">
        <f t="shared" si="22"/>
        <v>5.430711610486892</v>
      </c>
      <c r="N90" s="1">
        <f t="shared" si="22"/>
        <v>7.865168539325842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17.66169154228856</v>
      </c>
      <c r="C91" s="1">
        <f t="shared" si="23"/>
        <v>33.03482587064677</v>
      </c>
      <c r="D91" s="1">
        <f t="shared" si="23"/>
        <v>24.776119402985074</v>
      </c>
      <c r="E91" s="1">
        <f t="shared" si="23"/>
        <v>12.885572139303484</v>
      </c>
      <c r="F91" s="1">
        <f t="shared" si="23"/>
        <v>11.641791044776118</v>
      </c>
      <c r="G91" s="1">
        <f t="shared" si="23"/>
        <v>100</v>
      </c>
      <c r="I91" s="9">
        <v>1984</v>
      </c>
      <c r="J91" s="1">
        <f aca="true" t="shared" si="24" ref="J91:O91">(J71/$O71)*100</f>
        <v>20.087336244541483</v>
      </c>
      <c r="K91" s="1">
        <f t="shared" si="24"/>
        <v>43.493449781659386</v>
      </c>
      <c r="L91" s="1">
        <f t="shared" si="24"/>
        <v>20</v>
      </c>
      <c r="M91" s="1">
        <f t="shared" si="24"/>
        <v>7.510917030567686</v>
      </c>
      <c r="N91" s="1">
        <f t="shared" si="24"/>
        <v>8.90829694323144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19.37465103294249</v>
      </c>
      <c r="C92" s="1">
        <f t="shared" si="25"/>
        <v>34.61753210496929</v>
      </c>
      <c r="D92" s="1">
        <f t="shared" si="25"/>
        <v>22.22222222222222</v>
      </c>
      <c r="E92" s="1">
        <f t="shared" si="25"/>
        <v>9.659408151870464</v>
      </c>
      <c r="F92" s="1">
        <f t="shared" si="25"/>
        <v>14.126186487995534</v>
      </c>
      <c r="G92" s="1">
        <f t="shared" si="25"/>
        <v>100</v>
      </c>
      <c r="I92" s="9">
        <v>1985</v>
      </c>
      <c r="J92" s="1">
        <f aca="true" t="shared" si="26" ref="J92:O92">(J72/$O72)*100</f>
        <v>22.808586762075134</v>
      </c>
      <c r="K92" s="1">
        <f t="shared" si="26"/>
        <v>38.998211091234346</v>
      </c>
      <c r="L92" s="1">
        <f t="shared" si="26"/>
        <v>19.32021466905188</v>
      </c>
      <c r="M92" s="1">
        <f t="shared" si="26"/>
        <v>8.676207513416816</v>
      </c>
      <c r="N92" s="1">
        <f t="shared" si="26"/>
        <v>10.196779964221825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18.496484586262845</v>
      </c>
      <c r="C93" s="1">
        <f t="shared" si="27"/>
        <v>33.04488912925906</v>
      </c>
      <c r="D93" s="1">
        <f t="shared" si="27"/>
        <v>22.120064899945916</v>
      </c>
      <c r="E93" s="1">
        <f t="shared" si="27"/>
        <v>11.736073553272039</v>
      </c>
      <c r="F93" s="1">
        <f t="shared" si="27"/>
        <v>14.602487831260142</v>
      </c>
      <c r="G93" s="1">
        <f t="shared" si="27"/>
        <v>100</v>
      </c>
      <c r="I93" s="9">
        <v>1986</v>
      </c>
      <c r="J93" s="1">
        <f aca="true" t="shared" si="28" ref="J93:O93">(J73/$O73)*100</f>
        <v>20.377019748653503</v>
      </c>
      <c r="K93" s="1">
        <f t="shared" si="28"/>
        <v>39.22800718132854</v>
      </c>
      <c r="L93" s="1">
        <f t="shared" si="28"/>
        <v>19.03052064631957</v>
      </c>
      <c r="M93" s="1">
        <f t="shared" si="28"/>
        <v>10.143626570915618</v>
      </c>
      <c r="N93" s="1">
        <f t="shared" si="28"/>
        <v>11.220825852782765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23.273657289002557</v>
      </c>
      <c r="C94" s="1">
        <f t="shared" si="29"/>
        <v>25.831202046035806</v>
      </c>
      <c r="D94" s="1">
        <f t="shared" si="29"/>
        <v>20.716112531969312</v>
      </c>
      <c r="E94" s="1">
        <f t="shared" si="29"/>
        <v>14.258312020460359</v>
      </c>
      <c r="F94" s="1">
        <f t="shared" si="29"/>
        <v>15.920716112531968</v>
      </c>
      <c r="G94" s="1">
        <f t="shared" si="29"/>
        <v>100</v>
      </c>
      <c r="I94" s="9">
        <v>1987</v>
      </c>
      <c r="J94" s="1">
        <f aca="true" t="shared" si="30" ref="J94:O104">(J74/$O74)*100</f>
        <v>25.02164502164502</v>
      </c>
      <c r="K94" s="1">
        <f t="shared" si="30"/>
        <v>33.16017316017316</v>
      </c>
      <c r="L94" s="1">
        <f t="shared" si="30"/>
        <v>17.92207792207792</v>
      </c>
      <c r="M94" s="1">
        <f t="shared" si="30"/>
        <v>11.255411255411255</v>
      </c>
      <c r="N94" s="1">
        <f t="shared" si="30"/>
        <v>12.640692640692642</v>
      </c>
      <c r="O94" s="1">
        <f t="shared" si="30"/>
        <v>100</v>
      </c>
    </row>
    <row r="95" spans="1:15" ht="12.75">
      <c r="A95" s="9">
        <v>1988</v>
      </c>
      <c r="B95" s="1">
        <f t="shared" si="29"/>
        <v>23.01298701298701</v>
      </c>
      <c r="C95" s="1">
        <f t="shared" si="29"/>
        <v>25.766233766233764</v>
      </c>
      <c r="D95" s="1">
        <f t="shared" si="29"/>
        <v>19.584415584415584</v>
      </c>
      <c r="E95" s="1">
        <f t="shared" si="29"/>
        <v>15.428571428571427</v>
      </c>
      <c r="F95" s="1">
        <f t="shared" si="29"/>
        <v>16.207792207792206</v>
      </c>
      <c r="G95" s="1">
        <f t="shared" si="29"/>
        <v>100</v>
      </c>
      <c r="I95" s="9">
        <v>1988</v>
      </c>
      <c r="J95" s="1">
        <f t="shared" si="30"/>
        <v>21.38910812943962</v>
      </c>
      <c r="K95" s="1">
        <f t="shared" si="30"/>
        <v>31.80741910023678</v>
      </c>
      <c r="L95" s="1">
        <f t="shared" si="30"/>
        <v>21.783741120757696</v>
      </c>
      <c r="M95" s="1">
        <f t="shared" si="30"/>
        <v>12.943962115232832</v>
      </c>
      <c r="N95" s="1">
        <f t="shared" si="30"/>
        <v>12.075769534333071</v>
      </c>
      <c r="O95" s="1">
        <f t="shared" si="30"/>
        <v>100</v>
      </c>
    </row>
    <row r="96" spans="1:15" ht="12.75">
      <c r="A96" s="9">
        <v>1989</v>
      </c>
      <c r="B96" s="1">
        <f t="shared" si="29"/>
        <v>23.062381852551987</v>
      </c>
      <c r="C96" s="1">
        <f t="shared" si="29"/>
        <v>22.62129804662886</v>
      </c>
      <c r="D96" s="1">
        <f t="shared" si="29"/>
        <v>17.832388153749214</v>
      </c>
      <c r="E96" s="1">
        <f t="shared" si="29"/>
        <v>20.66792690611216</v>
      </c>
      <c r="F96" s="1">
        <f t="shared" si="29"/>
        <v>15.816005040957782</v>
      </c>
      <c r="G96" s="1">
        <f t="shared" si="29"/>
        <v>100</v>
      </c>
      <c r="I96" s="9">
        <v>1989</v>
      </c>
      <c r="J96" s="1">
        <f t="shared" si="30"/>
        <v>24.100719424460433</v>
      </c>
      <c r="K96" s="1">
        <f t="shared" si="30"/>
        <v>27.15827338129496</v>
      </c>
      <c r="L96" s="1">
        <f t="shared" si="30"/>
        <v>18.43525179856115</v>
      </c>
      <c r="M96" s="1">
        <f t="shared" si="30"/>
        <v>18.615107913669064</v>
      </c>
      <c r="N96" s="1">
        <f t="shared" si="30"/>
        <v>11.690647482014388</v>
      </c>
      <c r="O96" s="1">
        <f t="shared" si="30"/>
        <v>100</v>
      </c>
    </row>
    <row r="97" spans="1:15" ht="12.75">
      <c r="A97" s="9">
        <v>1990</v>
      </c>
      <c r="B97" s="1">
        <f t="shared" si="29"/>
        <v>19.394435351882162</v>
      </c>
      <c r="C97" s="1">
        <f t="shared" si="29"/>
        <v>21.194762684124385</v>
      </c>
      <c r="D97" s="1">
        <f t="shared" si="29"/>
        <v>19.639934533551553</v>
      </c>
      <c r="E97" s="1">
        <f t="shared" si="29"/>
        <v>20.458265139116204</v>
      </c>
      <c r="F97" s="1">
        <f t="shared" si="29"/>
        <v>19.312602291325696</v>
      </c>
      <c r="G97" s="1">
        <f t="shared" si="29"/>
        <v>100</v>
      </c>
      <c r="I97" s="9">
        <v>1990</v>
      </c>
      <c r="J97" s="1">
        <f t="shared" si="30"/>
        <v>19.859514687100894</v>
      </c>
      <c r="K97" s="1">
        <f t="shared" si="30"/>
        <v>23.371647509578544</v>
      </c>
      <c r="L97" s="1">
        <f t="shared" si="30"/>
        <v>16.091954022988507</v>
      </c>
      <c r="M97" s="1">
        <f t="shared" si="30"/>
        <v>30.268199233716476</v>
      </c>
      <c r="N97" s="1">
        <f t="shared" si="30"/>
        <v>10.40868454661558</v>
      </c>
      <c r="O97" s="1">
        <f t="shared" si="30"/>
        <v>100</v>
      </c>
    </row>
    <row r="98" spans="1:15" ht="12.75">
      <c r="A98" s="9">
        <v>1991</v>
      </c>
      <c r="B98" s="1">
        <f t="shared" si="29"/>
        <v>19.545454545454547</v>
      </c>
      <c r="C98" s="1">
        <f t="shared" si="29"/>
        <v>22.15909090909091</v>
      </c>
      <c r="D98" s="1">
        <f t="shared" si="29"/>
        <v>18.712121212121215</v>
      </c>
      <c r="E98" s="1">
        <f t="shared" si="29"/>
        <v>19.696969696969695</v>
      </c>
      <c r="F98" s="1">
        <f t="shared" si="29"/>
        <v>19.886363636363637</v>
      </c>
      <c r="G98" s="1">
        <f t="shared" si="29"/>
        <v>100</v>
      </c>
      <c r="I98" s="9">
        <v>1991</v>
      </c>
      <c r="J98" s="1">
        <f t="shared" si="30"/>
        <v>19.596199524940616</v>
      </c>
      <c r="K98" s="1">
        <f t="shared" si="30"/>
        <v>24.82185273159145</v>
      </c>
      <c r="L98" s="1">
        <f t="shared" si="30"/>
        <v>17.220902612826603</v>
      </c>
      <c r="M98" s="1">
        <f t="shared" si="30"/>
        <v>29.156769596199528</v>
      </c>
      <c r="N98" s="1">
        <f t="shared" si="30"/>
        <v>9.204275534441805</v>
      </c>
      <c r="O98" s="1">
        <f t="shared" si="30"/>
        <v>100</v>
      </c>
    </row>
    <row r="99" spans="1:15" ht="12.75">
      <c r="A99" s="9">
        <v>1992</v>
      </c>
      <c r="B99" s="1">
        <f t="shared" si="29"/>
        <v>23.734439834024894</v>
      </c>
      <c r="C99" s="1">
        <f t="shared" si="29"/>
        <v>18.796680497925312</v>
      </c>
      <c r="D99" s="1">
        <f t="shared" si="29"/>
        <v>16.929460580912863</v>
      </c>
      <c r="E99" s="1">
        <f t="shared" si="29"/>
        <v>21.410788381742737</v>
      </c>
      <c r="F99" s="1">
        <f t="shared" si="29"/>
        <v>19.12863070539419</v>
      </c>
      <c r="G99" s="1">
        <f t="shared" si="29"/>
        <v>100</v>
      </c>
      <c r="I99" s="9">
        <v>1992</v>
      </c>
      <c r="J99" s="1">
        <f t="shared" si="30"/>
        <v>18.951858622790983</v>
      </c>
      <c r="K99" s="1">
        <f t="shared" si="30"/>
        <v>25.71602681291895</v>
      </c>
      <c r="L99" s="1">
        <f t="shared" si="30"/>
        <v>16.758074344911638</v>
      </c>
      <c r="M99" s="1">
        <f t="shared" si="30"/>
        <v>30.834856794637417</v>
      </c>
      <c r="N99" s="1">
        <f t="shared" si="30"/>
        <v>7.739183424741011</v>
      </c>
      <c r="O99" s="1">
        <f t="shared" si="30"/>
        <v>100</v>
      </c>
    </row>
    <row r="100" spans="1:15" ht="12.75">
      <c r="A100" s="9">
        <v>1993</v>
      </c>
      <c r="B100" s="1">
        <f t="shared" si="29"/>
        <v>25.36231884057971</v>
      </c>
      <c r="C100" s="1">
        <f t="shared" si="29"/>
        <v>17.391304347826086</v>
      </c>
      <c r="D100" s="1">
        <f t="shared" si="29"/>
        <v>17.81756180733163</v>
      </c>
      <c r="E100" s="1">
        <f t="shared" si="29"/>
        <v>21.099744245524295</v>
      </c>
      <c r="F100" s="1">
        <f t="shared" si="29"/>
        <v>18.32907075873828</v>
      </c>
      <c r="G100" s="1">
        <f t="shared" si="29"/>
        <v>100</v>
      </c>
      <c r="I100" s="9">
        <v>1993</v>
      </c>
      <c r="J100" s="1">
        <f t="shared" si="30"/>
        <v>21.074138937536485</v>
      </c>
      <c r="K100" s="1">
        <f t="shared" si="30"/>
        <v>22.650321074138937</v>
      </c>
      <c r="L100" s="1">
        <f t="shared" si="30"/>
        <v>16.053706946876826</v>
      </c>
      <c r="M100" s="1">
        <f t="shared" si="30"/>
        <v>33.21657910099241</v>
      </c>
      <c r="N100" s="1">
        <f t="shared" si="30"/>
        <v>7.005253940455342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23.972323972323974</v>
      </c>
      <c r="C101" s="1">
        <f t="shared" si="29"/>
        <v>16.727716727716725</v>
      </c>
      <c r="D101" s="1">
        <f t="shared" si="29"/>
        <v>15.71021571021571</v>
      </c>
      <c r="E101" s="1">
        <f t="shared" si="29"/>
        <v>17.867317867317865</v>
      </c>
      <c r="F101" s="1">
        <f t="shared" si="29"/>
        <v>25.722425722425722</v>
      </c>
      <c r="G101" s="1">
        <f t="shared" si="29"/>
        <v>100</v>
      </c>
      <c r="I101" s="9">
        <v>1994</v>
      </c>
      <c r="J101" s="1">
        <f t="shared" si="30"/>
        <v>22.229064039408865</v>
      </c>
      <c r="K101" s="1">
        <f t="shared" si="30"/>
        <v>25.492610837438423</v>
      </c>
      <c r="L101" s="1">
        <f t="shared" si="30"/>
        <v>14.100985221674877</v>
      </c>
      <c r="M101" s="1">
        <f t="shared" si="30"/>
        <v>28.756157635467982</v>
      </c>
      <c r="N101" s="1">
        <f t="shared" si="30"/>
        <v>9.421182266009852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27.355460385438974</v>
      </c>
      <c r="C102" s="1">
        <f t="shared" si="29"/>
        <v>14.400428265524626</v>
      </c>
      <c r="D102" s="1">
        <f t="shared" si="29"/>
        <v>15.364025695931478</v>
      </c>
      <c r="E102" s="1">
        <f t="shared" si="29"/>
        <v>17.93361884368308</v>
      </c>
      <c r="F102" s="1">
        <f t="shared" si="29"/>
        <v>24.946466809421842</v>
      </c>
      <c r="G102" s="1">
        <f t="shared" si="29"/>
        <v>100</v>
      </c>
      <c r="I102" s="9">
        <v>1995</v>
      </c>
      <c r="J102" s="1">
        <f t="shared" si="30"/>
        <v>29.14691943127962</v>
      </c>
      <c r="K102" s="1">
        <f t="shared" si="30"/>
        <v>25.59241706161137</v>
      </c>
      <c r="L102" s="1">
        <f t="shared" si="30"/>
        <v>13.191153238546605</v>
      </c>
      <c r="M102" s="1">
        <f t="shared" si="30"/>
        <v>22.59083728278041</v>
      </c>
      <c r="N102" s="1">
        <f t="shared" si="30"/>
        <v>9.47867298578199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21.928166351606805</v>
      </c>
      <c r="C103" s="1">
        <f t="shared" si="29"/>
        <v>14.272211720226844</v>
      </c>
      <c r="D103" s="1">
        <f t="shared" si="29"/>
        <v>15.737240075614366</v>
      </c>
      <c r="E103" s="1">
        <f t="shared" si="29"/>
        <v>18.90359168241966</v>
      </c>
      <c r="F103" s="1">
        <f t="shared" si="29"/>
        <v>29.158790170132328</v>
      </c>
      <c r="G103" s="1">
        <f t="shared" si="29"/>
        <v>100</v>
      </c>
      <c r="I103" s="9">
        <v>1996</v>
      </c>
      <c r="J103" s="1">
        <f t="shared" si="30"/>
        <v>26.435877261998424</v>
      </c>
      <c r="K103" s="1">
        <f t="shared" si="30"/>
        <v>25.885129819040127</v>
      </c>
      <c r="L103" s="1">
        <f t="shared" si="30"/>
        <v>14.634146341463413</v>
      </c>
      <c r="M103" s="1">
        <f t="shared" si="30"/>
        <v>21.636506687647522</v>
      </c>
      <c r="N103" s="1">
        <f t="shared" si="30"/>
        <v>11.408339889850511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22.894168466522675</v>
      </c>
      <c r="C104" s="1">
        <f t="shared" si="29"/>
        <v>11.317494600431965</v>
      </c>
      <c r="D104" s="1">
        <f t="shared" si="29"/>
        <v>12.829373650107993</v>
      </c>
      <c r="E104" s="1">
        <f t="shared" si="29"/>
        <v>24.060475161987043</v>
      </c>
      <c r="F104" s="1">
        <f t="shared" si="29"/>
        <v>28.898488120950322</v>
      </c>
      <c r="G104" s="1">
        <f t="shared" si="29"/>
        <v>100</v>
      </c>
      <c r="I104" s="9">
        <v>1997</v>
      </c>
      <c r="J104" s="1">
        <f t="shared" si="30"/>
        <v>25.979945305378305</v>
      </c>
      <c r="K104" s="1">
        <f t="shared" si="30"/>
        <v>23.883318140382862</v>
      </c>
      <c r="L104" s="1">
        <f t="shared" si="30"/>
        <v>14.40291704649043</v>
      </c>
      <c r="M104" s="1">
        <f t="shared" si="30"/>
        <v>24.97721057429353</v>
      </c>
      <c r="N104" s="1">
        <f t="shared" si="30"/>
        <v>10.756608933454876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12.676056338028168</v>
      </c>
      <c r="C105" s="1">
        <f t="shared" si="29"/>
        <v>5.633802816901409</v>
      </c>
      <c r="D105" s="1">
        <f t="shared" si="29"/>
        <v>11.267605633802818</v>
      </c>
      <c r="E105" s="1">
        <f t="shared" si="29"/>
        <v>30.28169014084507</v>
      </c>
      <c r="F105" s="1">
        <f t="shared" si="29"/>
        <v>40.140845070422536</v>
      </c>
      <c r="G105" s="1">
        <f t="shared" si="29"/>
        <v>100</v>
      </c>
      <c r="I105" s="9">
        <v>1998</v>
      </c>
      <c r="J105" s="1">
        <f aca="true" t="shared" si="31" ref="J105:O105">(J85/$O85)*100</f>
        <v>18.75</v>
      </c>
      <c r="K105" s="1">
        <f t="shared" si="31"/>
        <v>9.375</v>
      </c>
      <c r="L105" s="1">
        <f t="shared" si="31"/>
        <v>21.875</v>
      </c>
      <c r="M105" s="1">
        <f t="shared" si="31"/>
        <v>18.75</v>
      </c>
      <c r="N105" s="1">
        <f t="shared" si="31"/>
        <v>31.25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15.862068965517242</v>
      </c>
      <c r="C106" s="1">
        <f t="shared" si="29"/>
        <v>5.517241379310345</v>
      </c>
      <c r="D106" s="1">
        <f t="shared" si="29"/>
        <v>10.344827586206897</v>
      </c>
      <c r="E106" s="1">
        <f t="shared" si="29"/>
        <v>34.48275862068966</v>
      </c>
      <c r="F106" s="1">
        <f t="shared" si="29"/>
        <v>33.793103448275865</v>
      </c>
      <c r="G106" s="1">
        <f t="shared" si="29"/>
        <v>100</v>
      </c>
      <c r="I106" s="9">
        <v>1999</v>
      </c>
      <c r="J106" s="1">
        <f aca="true" t="shared" si="32" ref="J106:O106">(J86/$O86)*100</f>
        <v>27.586206896551722</v>
      </c>
      <c r="K106" s="1">
        <f t="shared" si="32"/>
        <v>0</v>
      </c>
      <c r="L106" s="1">
        <f t="shared" si="32"/>
        <v>17.24137931034483</v>
      </c>
      <c r="M106" s="1">
        <f t="shared" si="32"/>
        <v>48.275862068965516</v>
      </c>
      <c r="N106" s="1">
        <f t="shared" si="32"/>
        <v>6.896551724137931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MISSOURI</v>
      </c>
      <c r="I108" s="4" t="str">
        <f>CONCATENATE("Percent of Total, Admissions by Admission-Type, All Races: ",$A$1)</f>
        <v>Percent of Total, Admissions by Admission-Type, All Races: MISSOURI</v>
      </c>
    </row>
    <row r="109" spans="1:13" s="4" customFormat="1" ht="12.75">
      <c r="A109" s="18" t="s">
        <v>21</v>
      </c>
      <c r="B109" s="14" t="s">
        <v>25</v>
      </c>
      <c r="C109" s="14" t="s">
        <v>22</v>
      </c>
      <c r="D109" s="14" t="s">
        <v>36</v>
      </c>
      <c r="E109" s="14" t="s">
        <v>23</v>
      </c>
      <c r="F109" s="14" t="s">
        <v>37</v>
      </c>
      <c r="G109" s="14" t="s">
        <v>14</v>
      </c>
      <c r="I109" s="18" t="s">
        <v>21</v>
      </c>
      <c r="J109" s="14" t="s">
        <v>25</v>
      </c>
      <c r="K109" s="14" t="s">
        <v>24</v>
      </c>
      <c r="L109" s="14" t="s">
        <v>23</v>
      </c>
      <c r="M109" s="14" t="s">
        <v>14</v>
      </c>
    </row>
    <row r="110" spans="1:13" ht="12.75">
      <c r="A110" s="9">
        <v>1983</v>
      </c>
      <c r="B110">
        <v>1422</v>
      </c>
      <c r="C110">
        <v>298</v>
      </c>
      <c r="D110">
        <v>0</v>
      </c>
      <c r="E110">
        <v>11</v>
      </c>
      <c r="F110" s="2">
        <f>C110+D110</f>
        <v>298</v>
      </c>
      <c r="G110">
        <v>1731</v>
      </c>
      <c r="H110" s="2"/>
      <c r="I110" s="9">
        <v>1983</v>
      </c>
      <c r="J110" s="1">
        <f>(B110/$G110)*100</f>
        <v>82.14904679376083</v>
      </c>
      <c r="K110" s="1">
        <f>((C110+D110)/$G110)*100</f>
        <v>17.215482380127096</v>
      </c>
      <c r="L110" s="1">
        <f>(E110/$G110)*100</f>
        <v>0.635470826112074</v>
      </c>
      <c r="M110" s="1">
        <f>(G110/$G110)*100</f>
        <v>100</v>
      </c>
    </row>
    <row r="111" spans="1:13" ht="12.75">
      <c r="A111" s="9">
        <v>1984</v>
      </c>
      <c r="B111">
        <v>3164</v>
      </c>
      <c r="C111">
        <v>846</v>
      </c>
      <c r="D111">
        <v>0</v>
      </c>
      <c r="E111">
        <v>7</v>
      </c>
      <c r="F111" s="2">
        <f aca="true" t="shared" si="33" ref="F111:F126">C111+D111</f>
        <v>846</v>
      </c>
      <c r="G111">
        <v>4017</v>
      </c>
      <c r="H111" s="2"/>
      <c r="I111" s="9">
        <v>1984</v>
      </c>
      <c r="J111" s="1">
        <f>(B111/$G111)*100</f>
        <v>78.76524769728654</v>
      </c>
      <c r="K111" s="1">
        <f>((C111+D111)/$G111)*100</f>
        <v>21.0604929051531</v>
      </c>
      <c r="L111" s="1">
        <f>(E111/$G111)*100</f>
        <v>0.17425939756036843</v>
      </c>
      <c r="M111" s="1">
        <f>(G111/$G111)*100</f>
        <v>100</v>
      </c>
    </row>
    <row r="112" spans="1:13" ht="12.75">
      <c r="A112" s="9">
        <v>1985</v>
      </c>
      <c r="B112">
        <v>2921</v>
      </c>
      <c r="C112">
        <v>905</v>
      </c>
      <c r="D112">
        <v>56</v>
      </c>
      <c r="E112">
        <v>327</v>
      </c>
      <c r="F112" s="2">
        <f t="shared" si="33"/>
        <v>961</v>
      </c>
      <c r="G112">
        <v>4209</v>
      </c>
      <c r="H112" s="2"/>
      <c r="I112" s="9">
        <v>1985</v>
      </c>
      <c r="J112" s="1">
        <f>(B112/$G112)*100</f>
        <v>69.39890710382514</v>
      </c>
      <c r="K112" s="1">
        <f>((C112+D112)/$G112)*100</f>
        <v>22.832026609645997</v>
      </c>
      <c r="L112" s="1">
        <f>(E112/$G112)*100</f>
        <v>7.769066286528867</v>
      </c>
      <c r="M112" s="1">
        <f>(G112/$G112)*100</f>
        <v>100</v>
      </c>
    </row>
    <row r="113" spans="1:13" ht="12.75">
      <c r="A113" s="9">
        <v>1986</v>
      </c>
      <c r="B113">
        <v>3005</v>
      </c>
      <c r="C113">
        <v>883</v>
      </c>
      <c r="D113">
        <v>46</v>
      </c>
      <c r="E113">
        <v>391</v>
      </c>
      <c r="F113" s="2">
        <f t="shared" si="33"/>
        <v>929</v>
      </c>
      <c r="G113">
        <v>4325</v>
      </c>
      <c r="H113" s="2"/>
      <c r="I113" s="9">
        <v>1986</v>
      </c>
      <c r="J113" s="1">
        <f>(B113/$G113)*100</f>
        <v>69.47976878612717</v>
      </c>
      <c r="K113" s="1">
        <f>((C113+D113)/$G113)*100</f>
        <v>21.479768786127167</v>
      </c>
      <c r="L113" s="1">
        <f>(E113/$G113)*100</f>
        <v>9.040462427745664</v>
      </c>
      <c r="M113" s="1">
        <f>(G113/$G113)*100</f>
        <v>100</v>
      </c>
    </row>
    <row r="114" spans="1:13" ht="12.75">
      <c r="A114" s="9">
        <v>1987</v>
      </c>
      <c r="B114">
        <v>2748</v>
      </c>
      <c r="C114">
        <v>968</v>
      </c>
      <c r="D114">
        <v>547</v>
      </c>
      <c r="E114">
        <v>438</v>
      </c>
      <c r="F114" s="2">
        <f t="shared" si="33"/>
        <v>1515</v>
      </c>
      <c r="G114">
        <v>4701</v>
      </c>
      <c r="H114" s="2"/>
      <c r="I114" s="9">
        <v>1987</v>
      </c>
      <c r="J114" s="1">
        <f aca="true" t="shared" si="34" ref="J114:J126">(B114/$G114)*100</f>
        <v>58.455647734524575</v>
      </c>
      <c r="K114" s="1">
        <f aca="true" t="shared" si="35" ref="K114:K126">((C114+D114)/$G114)*100</f>
        <v>32.22718570516911</v>
      </c>
      <c r="L114" s="1">
        <f aca="true" t="shared" si="36" ref="L114:L126">(E114/$G114)*100</f>
        <v>9.317166560306319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3240</v>
      </c>
      <c r="C115">
        <v>1597</v>
      </c>
      <c r="D115">
        <v>1221</v>
      </c>
      <c r="E115">
        <v>326</v>
      </c>
      <c r="F115" s="2">
        <f t="shared" si="33"/>
        <v>2818</v>
      </c>
      <c r="G115">
        <v>6384</v>
      </c>
      <c r="H115" s="2"/>
      <c r="I115" s="9">
        <v>1988</v>
      </c>
      <c r="J115" s="1">
        <f t="shared" si="34"/>
        <v>50.75187969924813</v>
      </c>
      <c r="K115" s="1">
        <f t="shared" si="35"/>
        <v>44.14160401002506</v>
      </c>
      <c r="L115" s="1">
        <f t="shared" si="36"/>
        <v>5.106516290726817</v>
      </c>
      <c r="M115" s="1">
        <f t="shared" si="37"/>
        <v>100</v>
      </c>
    </row>
    <row r="116" spans="1:13" ht="12.75">
      <c r="A116" s="9">
        <v>1989</v>
      </c>
      <c r="B116">
        <v>2750</v>
      </c>
      <c r="C116">
        <v>1339</v>
      </c>
      <c r="D116">
        <v>1091</v>
      </c>
      <c r="E116">
        <v>1272</v>
      </c>
      <c r="F116" s="2">
        <f t="shared" si="33"/>
        <v>2430</v>
      </c>
      <c r="G116">
        <v>6452</v>
      </c>
      <c r="H116" s="2"/>
      <c r="I116" s="9">
        <v>1989</v>
      </c>
      <c r="J116" s="1">
        <f t="shared" si="34"/>
        <v>42.62244265344079</v>
      </c>
      <c r="K116" s="1">
        <f t="shared" si="35"/>
        <v>37.662740235585865</v>
      </c>
      <c r="L116" s="1">
        <f t="shared" si="36"/>
        <v>19.714817110973343</v>
      </c>
      <c r="M116" s="1">
        <f t="shared" si="37"/>
        <v>100</v>
      </c>
    </row>
    <row r="117" spans="1:13" ht="12.75">
      <c r="A117" s="9">
        <v>1990</v>
      </c>
      <c r="B117">
        <v>4074</v>
      </c>
      <c r="C117">
        <v>1555</v>
      </c>
      <c r="D117">
        <v>1575</v>
      </c>
      <c r="E117">
        <v>629</v>
      </c>
      <c r="F117" s="2">
        <f t="shared" si="33"/>
        <v>3130</v>
      </c>
      <c r="G117">
        <v>7833</v>
      </c>
      <c r="H117" s="2"/>
      <c r="I117" s="9">
        <v>1990</v>
      </c>
      <c r="J117" s="1">
        <f t="shared" si="34"/>
        <v>52.01072386058981</v>
      </c>
      <c r="K117" s="1">
        <f t="shared" si="35"/>
        <v>39.9591471977531</v>
      </c>
      <c r="L117" s="1">
        <f t="shared" si="36"/>
        <v>8.030128941657091</v>
      </c>
      <c r="M117" s="1">
        <f t="shared" si="37"/>
        <v>100</v>
      </c>
    </row>
    <row r="118" spans="1:13" ht="12.75">
      <c r="A118" s="9">
        <v>1991</v>
      </c>
      <c r="B118">
        <v>4395</v>
      </c>
      <c r="C118">
        <v>1710</v>
      </c>
      <c r="D118">
        <v>1680</v>
      </c>
      <c r="E118">
        <v>548</v>
      </c>
      <c r="F118" s="2">
        <f t="shared" si="33"/>
        <v>3390</v>
      </c>
      <c r="G118">
        <v>8333</v>
      </c>
      <c r="H118" s="2"/>
      <c r="I118" s="9">
        <v>1991</v>
      </c>
      <c r="J118" s="1">
        <f t="shared" si="34"/>
        <v>52.74210968438737</v>
      </c>
      <c r="K118" s="1">
        <f t="shared" si="35"/>
        <v>40.681627265090604</v>
      </c>
      <c r="L118" s="1">
        <f t="shared" si="36"/>
        <v>6.576263050522021</v>
      </c>
      <c r="M118" s="1">
        <f t="shared" si="37"/>
        <v>100</v>
      </c>
    </row>
    <row r="119" spans="1:13" ht="12.75">
      <c r="A119" s="9">
        <v>1992</v>
      </c>
      <c r="B119">
        <v>4137</v>
      </c>
      <c r="C119">
        <v>2297</v>
      </c>
      <c r="D119">
        <v>2064</v>
      </c>
      <c r="E119">
        <v>530</v>
      </c>
      <c r="F119" s="2">
        <f t="shared" si="33"/>
        <v>4361</v>
      </c>
      <c r="G119">
        <v>9028</v>
      </c>
      <c r="H119" s="2"/>
      <c r="I119" s="9">
        <v>1992</v>
      </c>
      <c r="J119" s="1">
        <f t="shared" si="34"/>
        <v>45.82410279131591</v>
      </c>
      <c r="K119" s="1">
        <f t="shared" si="35"/>
        <v>48.305272485600355</v>
      </c>
      <c r="L119" s="1">
        <f t="shared" si="36"/>
        <v>5.87062472308374</v>
      </c>
      <c r="M119" s="1">
        <f t="shared" si="37"/>
        <v>100</v>
      </c>
    </row>
    <row r="120" spans="1:13" ht="12.75">
      <c r="A120" s="9">
        <v>1993</v>
      </c>
      <c r="B120">
        <v>4150</v>
      </c>
      <c r="C120">
        <v>1951</v>
      </c>
      <c r="D120">
        <v>2184</v>
      </c>
      <c r="E120">
        <v>709</v>
      </c>
      <c r="F120" s="2">
        <f t="shared" si="33"/>
        <v>4135</v>
      </c>
      <c r="G120">
        <v>8994</v>
      </c>
      <c r="H120" s="2"/>
      <c r="I120" s="9">
        <v>1993</v>
      </c>
      <c r="J120" s="1">
        <f t="shared" si="34"/>
        <v>46.14187235935068</v>
      </c>
      <c r="K120" s="1">
        <f t="shared" si="35"/>
        <v>45.97509450744941</v>
      </c>
      <c r="L120" s="1">
        <f t="shared" si="36"/>
        <v>7.883033133199911</v>
      </c>
      <c r="M120" s="1">
        <f t="shared" si="37"/>
        <v>100</v>
      </c>
    </row>
    <row r="121" spans="1:13" ht="12.75">
      <c r="A121" s="9">
        <v>1994</v>
      </c>
      <c r="B121">
        <v>4190</v>
      </c>
      <c r="C121">
        <v>2693</v>
      </c>
      <c r="D121">
        <v>2587</v>
      </c>
      <c r="E121">
        <v>980</v>
      </c>
      <c r="F121" s="2">
        <f t="shared" si="33"/>
        <v>5280</v>
      </c>
      <c r="G121">
        <v>10450</v>
      </c>
      <c r="H121" s="2"/>
      <c r="I121" s="9">
        <v>1994</v>
      </c>
      <c r="J121" s="1">
        <f t="shared" si="34"/>
        <v>40.09569377990431</v>
      </c>
      <c r="K121" s="1">
        <f t="shared" si="35"/>
        <v>50.526315789473685</v>
      </c>
      <c r="L121" s="1">
        <f t="shared" si="36"/>
        <v>9.37799043062201</v>
      </c>
      <c r="M121" s="1">
        <f t="shared" si="37"/>
        <v>100</v>
      </c>
    </row>
    <row r="122" spans="1:13" ht="12.75">
      <c r="A122" s="9">
        <v>1995</v>
      </c>
      <c r="B122">
        <v>3219</v>
      </c>
      <c r="C122">
        <v>2851</v>
      </c>
      <c r="D122">
        <v>3432</v>
      </c>
      <c r="E122">
        <v>1735</v>
      </c>
      <c r="F122" s="2">
        <f t="shared" si="33"/>
        <v>6283</v>
      </c>
      <c r="G122">
        <v>11237</v>
      </c>
      <c r="H122" s="2"/>
      <c r="I122" s="9">
        <v>1995</v>
      </c>
      <c r="J122" s="1">
        <f t="shared" si="34"/>
        <v>28.646435881463024</v>
      </c>
      <c r="K122" s="1">
        <f t="shared" si="35"/>
        <v>55.91350004449587</v>
      </c>
      <c r="L122" s="1">
        <f t="shared" si="36"/>
        <v>15.440064074041116</v>
      </c>
      <c r="M122" s="1">
        <f t="shared" si="37"/>
        <v>100</v>
      </c>
    </row>
    <row r="123" spans="1:13" ht="12.75">
      <c r="A123" s="9">
        <v>1996</v>
      </c>
      <c r="B123">
        <v>3481</v>
      </c>
      <c r="C123">
        <v>2944</v>
      </c>
      <c r="D123">
        <v>3975</v>
      </c>
      <c r="E123">
        <v>2005</v>
      </c>
      <c r="F123" s="2">
        <f t="shared" si="33"/>
        <v>6919</v>
      </c>
      <c r="G123">
        <v>12405</v>
      </c>
      <c r="H123" s="2"/>
      <c r="I123" s="9">
        <v>1996</v>
      </c>
      <c r="J123" s="1">
        <f t="shared" si="34"/>
        <v>28.061265618702137</v>
      </c>
      <c r="K123" s="1">
        <f t="shared" si="35"/>
        <v>55.77589681580009</v>
      </c>
      <c r="L123" s="1">
        <f t="shared" si="36"/>
        <v>16.162837565497785</v>
      </c>
      <c r="M123" s="1">
        <f t="shared" si="37"/>
        <v>100</v>
      </c>
    </row>
    <row r="124" spans="1:13" ht="12.75">
      <c r="A124" s="9">
        <v>1997</v>
      </c>
      <c r="B124">
        <v>3520</v>
      </c>
      <c r="C124">
        <v>2514</v>
      </c>
      <c r="D124">
        <v>4661</v>
      </c>
      <c r="E124">
        <v>1813</v>
      </c>
      <c r="F124" s="2">
        <f t="shared" si="33"/>
        <v>7175</v>
      </c>
      <c r="G124">
        <v>12508</v>
      </c>
      <c r="H124" s="2"/>
      <c r="I124" s="9">
        <v>1997</v>
      </c>
      <c r="J124" s="1">
        <f t="shared" si="34"/>
        <v>28.141989126958745</v>
      </c>
      <c r="K124" s="1">
        <f t="shared" si="35"/>
        <v>57.363287496002556</v>
      </c>
      <c r="L124" s="1">
        <f t="shared" si="36"/>
        <v>14.494723377038696</v>
      </c>
      <c r="M124" s="1">
        <f t="shared" si="37"/>
        <v>100</v>
      </c>
    </row>
    <row r="125" spans="1:13" ht="12.75">
      <c r="A125" s="9">
        <v>1998</v>
      </c>
      <c r="B125">
        <v>177</v>
      </c>
      <c r="C125">
        <v>6061</v>
      </c>
      <c r="D125">
        <v>4719</v>
      </c>
      <c r="E125">
        <v>3176</v>
      </c>
      <c r="F125" s="2">
        <f t="shared" si="33"/>
        <v>10780</v>
      </c>
      <c r="G125">
        <v>14133</v>
      </c>
      <c r="H125" s="2"/>
      <c r="I125" s="9">
        <v>1998</v>
      </c>
      <c r="J125" s="1">
        <f t="shared" si="34"/>
        <v>1.2523880280195288</v>
      </c>
      <c r="K125" s="1">
        <f t="shared" si="35"/>
        <v>76.27538385339277</v>
      </c>
      <c r="L125" s="1">
        <f t="shared" si="36"/>
        <v>22.472228118587704</v>
      </c>
      <c r="M125" s="1">
        <f t="shared" si="37"/>
        <v>100</v>
      </c>
    </row>
    <row r="126" spans="1:13" ht="12.75">
      <c r="A126" s="9">
        <v>1999</v>
      </c>
      <c r="B126">
        <v>178</v>
      </c>
      <c r="C126">
        <v>5858</v>
      </c>
      <c r="D126">
        <v>4916</v>
      </c>
      <c r="E126">
        <v>4014</v>
      </c>
      <c r="F126" s="2">
        <f t="shared" si="33"/>
        <v>10774</v>
      </c>
      <c r="G126">
        <v>14966</v>
      </c>
      <c r="H126" s="2"/>
      <c r="I126" s="9">
        <v>1999</v>
      </c>
      <c r="J126" s="1">
        <f t="shared" si="34"/>
        <v>1.1893625551249498</v>
      </c>
      <c r="K126" s="1">
        <f t="shared" si="35"/>
        <v>71.98984364559668</v>
      </c>
      <c r="L126" s="1">
        <f t="shared" si="36"/>
        <v>26.820793799278363</v>
      </c>
      <c r="M126" s="1">
        <f t="shared" si="37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A1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0</v>
      </c>
    </row>
    <row r="2" spans="1:44" ht="12.75">
      <c r="A2" s="30" t="str">
        <f>CONCATENATE("Total Admissions, All Races: ",$A$1)</f>
        <v>Total Admissions, All Races: MISSOURI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MISSOURI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MISSOURI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MISSOURI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MISSOURI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1035</v>
      </c>
      <c r="C4">
        <v>644</v>
      </c>
      <c r="D4">
        <v>2</v>
      </c>
      <c r="E4">
        <v>2</v>
      </c>
      <c r="F4">
        <v>48</v>
      </c>
      <c r="H4" s="2">
        <f>SUM(B4:G4)</f>
        <v>1731</v>
      </c>
      <c r="J4" s="9">
        <v>1983</v>
      </c>
      <c r="K4" s="2">
        <f>B4</f>
        <v>1035</v>
      </c>
      <c r="L4" s="2">
        <f>C4</f>
        <v>644</v>
      </c>
      <c r="M4" s="2">
        <f aca="true" t="shared" si="1" ref="M4:M21">N4-K4-L4</f>
        <v>52</v>
      </c>
      <c r="N4" s="2">
        <f>H4</f>
        <v>1731</v>
      </c>
      <c r="P4" s="9">
        <f aca="true" t="shared" si="2" ref="P4:P21">A4</f>
        <v>1983</v>
      </c>
      <c r="Q4" s="7">
        <f aca="true" t="shared" si="3" ref="Q4:W7">(B4/$H4)*100</f>
        <v>59.79202772963605</v>
      </c>
      <c r="R4" s="7">
        <f t="shared" si="3"/>
        <v>37.203928365106876</v>
      </c>
      <c r="S4" s="7">
        <f t="shared" si="3"/>
        <v>0.11554015020219525</v>
      </c>
      <c r="T4" s="7">
        <f t="shared" si="3"/>
        <v>0.11554015020219525</v>
      </c>
      <c r="U4" s="7">
        <f t="shared" si="3"/>
        <v>2.772963604852686</v>
      </c>
      <c r="V4" s="7">
        <f t="shared" si="3"/>
        <v>0</v>
      </c>
      <c r="W4" s="7">
        <f t="shared" si="3"/>
        <v>100</v>
      </c>
      <c r="Z4" s="9">
        <v>1983</v>
      </c>
      <c r="AA4">
        <v>4329370</v>
      </c>
      <c r="AB4">
        <v>517582</v>
      </c>
      <c r="AC4">
        <v>13397</v>
      </c>
      <c r="AD4">
        <v>29767</v>
      </c>
      <c r="AE4">
        <v>53618</v>
      </c>
      <c r="AG4">
        <f>SUM(AA4:AE4)</f>
        <v>4943734</v>
      </c>
      <c r="AJ4" s="9">
        <v>1983</v>
      </c>
      <c r="AK4" s="1">
        <f aca="true" t="shared" si="4" ref="AK4:AO7">(B4/AA4)*100000</f>
        <v>23.906480619582066</v>
      </c>
      <c r="AL4" s="1">
        <f t="shared" si="4"/>
        <v>124.42472883523772</v>
      </c>
      <c r="AM4" s="1">
        <f t="shared" si="4"/>
        <v>14.928715384041205</v>
      </c>
      <c r="AN4" s="1">
        <f t="shared" si="4"/>
        <v>6.718849732925722</v>
      </c>
      <c r="AO4" s="1">
        <f t="shared" si="4"/>
        <v>89.52217538886195</v>
      </c>
      <c r="AP4" s="1"/>
      <c r="AQ4" s="1">
        <f>(H4/AG4)*100000</f>
        <v>35.014019767244754</v>
      </c>
      <c r="AR4" s="1">
        <f>(SUM(D4:F4)/SUM(AC4:AE4))*100000</f>
        <v>53.72899919406501</v>
      </c>
    </row>
    <row r="5" spans="1:44" ht="12.75">
      <c r="A5" s="9">
        <v>1984</v>
      </c>
      <c r="B5">
        <v>2475</v>
      </c>
      <c r="C5">
        <v>1533</v>
      </c>
      <c r="D5">
        <v>4</v>
      </c>
      <c r="E5">
        <v>0</v>
      </c>
      <c r="F5">
        <v>5</v>
      </c>
      <c r="H5" s="2">
        <f aca="true" t="shared" si="5" ref="H5:H21">SUM(B5:G5)</f>
        <v>4017</v>
      </c>
      <c r="J5" s="9">
        <v>1984</v>
      </c>
      <c r="K5" s="2">
        <f aca="true" t="shared" si="6" ref="K5:L21">B5</f>
        <v>2475</v>
      </c>
      <c r="L5" s="2">
        <f t="shared" si="6"/>
        <v>1533</v>
      </c>
      <c r="M5" s="2">
        <f t="shared" si="1"/>
        <v>9</v>
      </c>
      <c r="N5" s="2">
        <f aca="true" t="shared" si="7" ref="N5:N21">H5</f>
        <v>4017</v>
      </c>
      <c r="P5" s="9">
        <f t="shared" si="2"/>
        <v>1984</v>
      </c>
      <c r="Q5" s="7">
        <f t="shared" si="3"/>
        <v>61.613144137415986</v>
      </c>
      <c r="R5" s="7">
        <f t="shared" si="3"/>
        <v>38.16280806572069</v>
      </c>
      <c r="S5" s="7">
        <f t="shared" si="3"/>
        <v>0.09957679860592482</v>
      </c>
      <c r="T5" s="7">
        <f t="shared" si="3"/>
        <v>0</v>
      </c>
      <c r="U5" s="7">
        <f t="shared" si="3"/>
        <v>0.12447099825740601</v>
      </c>
      <c r="V5" s="7">
        <f t="shared" si="3"/>
        <v>0</v>
      </c>
      <c r="W5" s="7">
        <f t="shared" si="3"/>
        <v>100</v>
      </c>
      <c r="Z5" s="9">
        <v>1984</v>
      </c>
      <c r="AA5">
        <v>4352758</v>
      </c>
      <c r="AB5">
        <v>522587</v>
      </c>
      <c r="AC5">
        <v>14033</v>
      </c>
      <c r="AD5">
        <v>31171</v>
      </c>
      <c r="AE5">
        <v>54741</v>
      </c>
      <c r="AG5">
        <f>SUM(AA5:AE5)</f>
        <v>4975290</v>
      </c>
      <c r="AJ5" s="9">
        <v>1984</v>
      </c>
      <c r="AK5" s="1">
        <f t="shared" si="4"/>
        <v>56.86050085945509</v>
      </c>
      <c r="AL5" s="1">
        <f t="shared" si="4"/>
        <v>293.34828459184786</v>
      </c>
      <c r="AM5" s="1">
        <f t="shared" si="4"/>
        <v>28.504240005700847</v>
      </c>
      <c r="AN5" s="1">
        <f t="shared" si="4"/>
        <v>0</v>
      </c>
      <c r="AO5" s="1">
        <f t="shared" si="4"/>
        <v>9.133921557881662</v>
      </c>
      <c r="AP5" s="1"/>
      <c r="AQ5" s="1">
        <f>(H5/AG5)*100000</f>
        <v>80.73901219828392</v>
      </c>
      <c r="AR5" s="1">
        <f>(SUM(D5:F5)/SUM(AC5:AE5))*100000</f>
        <v>9.004952723998198</v>
      </c>
    </row>
    <row r="6" spans="1:44" ht="12.75">
      <c r="A6" s="9">
        <v>1985</v>
      </c>
      <c r="B6">
        <v>2579</v>
      </c>
      <c r="C6">
        <v>1613</v>
      </c>
      <c r="D6">
        <v>7</v>
      </c>
      <c r="E6">
        <v>0</v>
      </c>
      <c r="F6">
        <v>10</v>
      </c>
      <c r="H6" s="2">
        <f t="shared" si="5"/>
        <v>4209</v>
      </c>
      <c r="J6" s="9">
        <v>1985</v>
      </c>
      <c r="K6" s="2">
        <f t="shared" si="6"/>
        <v>2579</v>
      </c>
      <c r="L6" s="2">
        <f t="shared" si="6"/>
        <v>1613</v>
      </c>
      <c r="M6" s="2">
        <f t="shared" si="1"/>
        <v>17</v>
      </c>
      <c r="N6" s="2">
        <f t="shared" si="7"/>
        <v>4209</v>
      </c>
      <c r="P6" s="9">
        <f t="shared" si="2"/>
        <v>1985</v>
      </c>
      <c r="Q6" s="7">
        <f t="shared" si="3"/>
        <v>61.27346162984082</v>
      </c>
      <c r="R6" s="7">
        <f t="shared" si="3"/>
        <v>38.32264195770967</v>
      </c>
      <c r="S6" s="7">
        <f t="shared" si="3"/>
        <v>0.1663102874792112</v>
      </c>
      <c r="T6" s="7">
        <f t="shared" si="3"/>
        <v>0</v>
      </c>
      <c r="U6" s="7">
        <f t="shared" si="3"/>
        <v>0.23758612497030174</v>
      </c>
      <c r="V6" s="7">
        <f t="shared" si="3"/>
        <v>0</v>
      </c>
      <c r="W6" s="7">
        <f t="shared" si="3"/>
        <v>100</v>
      </c>
      <c r="Z6" s="9">
        <v>1985</v>
      </c>
      <c r="AA6">
        <v>4369450</v>
      </c>
      <c r="AB6">
        <v>527579</v>
      </c>
      <c r="AC6">
        <v>14774</v>
      </c>
      <c r="AD6">
        <v>32736</v>
      </c>
      <c r="AE6">
        <v>55725</v>
      </c>
      <c r="AG6">
        <f>SUM(AA6:AE6)</f>
        <v>5000264</v>
      </c>
      <c r="AJ6" s="9">
        <v>1985</v>
      </c>
      <c r="AK6" s="1">
        <f t="shared" si="4"/>
        <v>59.02344688690797</v>
      </c>
      <c r="AL6" s="1">
        <f t="shared" si="4"/>
        <v>305.73620254028305</v>
      </c>
      <c r="AM6" s="1">
        <f t="shared" si="4"/>
        <v>47.38053336943278</v>
      </c>
      <c r="AN6" s="1">
        <f t="shared" si="4"/>
        <v>0</v>
      </c>
      <c r="AO6" s="1">
        <f t="shared" si="4"/>
        <v>17.94526693584567</v>
      </c>
      <c r="AP6" s="1"/>
      <c r="AQ6" s="1">
        <f>(H6/AG6)*100000</f>
        <v>84.17555553066798</v>
      </c>
      <c r="AR6" s="1">
        <f>(SUM(D6:F6)/SUM(AC6:AE6))*100000</f>
        <v>16.46728338257374</v>
      </c>
    </row>
    <row r="7" spans="1:44" ht="12.75">
      <c r="A7" s="9">
        <v>1986</v>
      </c>
      <c r="B7">
        <v>2626</v>
      </c>
      <c r="C7">
        <v>1654</v>
      </c>
      <c r="D7">
        <v>2</v>
      </c>
      <c r="E7">
        <v>1</v>
      </c>
      <c r="F7">
        <v>42</v>
      </c>
      <c r="H7" s="2">
        <f t="shared" si="5"/>
        <v>4325</v>
      </c>
      <c r="J7" s="9">
        <v>1986</v>
      </c>
      <c r="K7" s="2">
        <f t="shared" si="6"/>
        <v>2626</v>
      </c>
      <c r="L7" s="2">
        <f t="shared" si="6"/>
        <v>1654</v>
      </c>
      <c r="M7" s="2">
        <f t="shared" si="1"/>
        <v>45</v>
      </c>
      <c r="N7" s="2">
        <f t="shared" si="7"/>
        <v>4325</v>
      </c>
      <c r="P7" s="9">
        <f t="shared" si="2"/>
        <v>1986</v>
      </c>
      <c r="Q7" s="7">
        <f t="shared" si="3"/>
        <v>60.71676300578035</v>
      </c>
      <c r="R7" s="7">
        <f t="shared" si="3"/>
        <v>38.24277456647398</v>
      </c>
      <c r="S7" s="7">
        <f t="shared" si="3"/>
        <v>0.046242774566473986</v>
      </c>
      <c r="T7" s="7">
        <f t="shared" si="3"/>
        <v>0.023121387283236993</v>
      </c>
      <c r="U7" s="7">
        <f t="shared" si="3"/>
        <v>0.9710982658959538</v>
      </c>
      <c r="V7" s="7">
        <f t="shared" si="3"/>
        <v>0</v>
      </c>
      <c r="W7" s="7">
        <f t="shared" si="3"/>
        <v>100</v>
      </c>
      <c r="Z7" s="9">
        <v>1986</v>
      </c>
      <c r="AA7">
        <v>4384536</v>
      </c>
      <c r="AB7">
        <v>532006</v>
      </c>
      <c r="AC7">
        <v>15519</v>
      </c>
      <c r="AD7">
        <v>34265</v>
      </c>
      <c r="AE7">
        <v>56756</v>
      </c>
      <c r="AG7">
        <f>SUM(AA7:AE7)</f>
        <v>5023082</v>
      </c>
      <c r="AJ7" s="9">
        <v>1986</v>
      </c>
      <c r="AK7" s="1">
        <f t="shared" si="4"/>
        <v>59.892312436253235</v>
      </c>
      <c r="AL7" s="1">
        <f t="shared" si="4"/>
        <v>310.8987492622264</v>
      </c>
      <c r="AM7" s="1">
        <f t="shared" si="4"/>
        <v>12.887428313680005</v>
      </c>
      <c r="AN7" s="1">
        <f t="shared" si="4"/>
        <v>2.9184298847220194</v>
      </c>
      <c r="AO7" s="1">
        <f t="shared" si="4"/>
        <v>74.00098667982239</v>
      </c>
      <c r="AP7" s="1"/>
      <c r="AQ7" s="1">
        <f>(H7/AG7)*100000</f>
        <v>86.10251634355163</v>
      </c>
      <c r="AR7" s="1">
        <f>(SUM(D7:F7)/SUM(AC7:AE7))*100000</f>
        <v>42.237657217946314</v>
      </c>
    </row>
    <row r="8" spans="1:44" ht="12.75">
      <c r="A8" s="9">
        <v>1987</v>
      </c>
      <c r="B8">
        <v>2759</v>
      </c>
      <c r="C8">
        <v>1895</v>
      </c>
      <c r="D8">
        <v>6</v>
      </c>
      <c r="E8">
        <v>3</v>
      </c>
      <c r="F8">
        <v>38</v>
      </c>
      <c r="H8" s="2">
        <f t="shared" si="5"/>
        <v>4701</v>
      </c>
      <c r="J8" s="9">
        <v>1987</v>
      </c>
      <c r="K8" s="2">
        <f t="shared" si="6"/>
        <v>2759</v>
      </c>
      <c r="L8" s="2">
        <f t="shared" si="6"/>
        <v>1895</v>
      </c>
      <c r="M8" s="2">
        <f t="shared" si="1"/>
        <v>47</v>
      </c>
      <c r="N8" s="2">
        <f t="shared" si="7"/>
        <v>4701</v>
      </c>
      <c r="P8" s="9">
        <f t="shared" si="2"/>
        <v>1987</v>
      </c>
      <c r="Q8" s="7">
        <f aca="true" t="shared" si="8" ref="Q8:Q21">(B8/$H8)*100</f>
        <v>58.68964050202084</v>
      </c>
      <c r="R8" s="7">
        <f aca="true" t="shared" si="9" ref="R8:W19">(C8/$H8)*100</f>
        <v>40.310572218676874</v>
      </c>
      <c r="S8" s="7">
        <f t="shared" si="9"/>
        <v>0.12763241863433314</v>
      </c>
      <c r="T8" s="7">
        <f t="shared" si="9"/>
        <v>0.06381620931716657</v>
      </c>
      <c r="U8" s="7">
        <f t="shared" si="9"/>
        <v>0.8083386513507764</v>
      </c>
      <c r="V8" s="7">
        <f t="shared" si="9"/>
        <v>0</v>
      </c>
      <c r="W8" s="7">
        <f t="shared" si="9"/>
        <v>100</v>
      </c>
      <c r="Z8" s="9">
        <v>1987</v>
      </c>
      <c r="AA8">
        <v>4410631</v>
      </c>
      <c r="AB8">
        <v>536023</v>
      </c>
      <c r="AC8">
        <v>16317</v>
      </c>
      <c r="AD8">
        <v>35688</v>
      </c>
      <c r="AE8">
        <v>58044</v>
      </c>
      <c r="AG8">
        <f aca="true" t="shared" si="10" ref="AG8:AG20">SUM(AA8:AE8)</f>
        <v>5056703</v>
      </c>
      <c r="AJ8" s="9">
        <v>1987</v>
      </c>
      <c r="AK8" s="1">
        <f aca="true" t="shared" si="11" ref="AK8:AK20">(B8/AA8)*100000</f>
        <v>62.553407891070464</v>
      </c>
      <c r="AL8" s="1">
        <f aca="true" t="shared" si="12" ref="AL8:AO19">(C8/AB8)*100000</f>
        <v>353.5296060057124</v>
      </c>
      <c r="AM8" s="1">
        <f t="shared" si="12"/>
        <v>36.77146534289392</v>
      </c>
      <c r="AN8" s="1">
        <f t="shared" si="12"/>
        <v>8.406186953597848</v>
      </c>
      <c r="AO8" s="1">
        <f t="shared" si="12"/>
        <v>65.46757632141134</v>
      </c>
      <c r="AP8" s="1"/>
      <c r="AQ8" s="1">
        <f aca="true" t="shared" si="13" ref="AQ8:AQ20">(H8/AG8)*100000</f>
        <v>92.96571303475802</v>
      </c>
      <c r="AR8" s="1">
        <f aca="true" t="shared" si="14" ref="AR8:AR20">(SUM(D8:F8)/SUM(AC8:AE8))*100000</f>
        <v>42.70824814400858</v>
      </c>
    </row>
    <row r="9" spans="1:44" ht="12.75">
      <c r="A9" s="9">
        <v>1988</v>
      </c>
      <c r="B9">
        <v>3752</v>
      </c>
      <c r="C9">
        <v>2557</v>
      </c>
      <c r="D9">
        <v>12</v>
      </c>
      <c r="E9">
        <v>3</v>
      </c>
      <c r="F9">
        <v>60</v>
      </c>
      <c r="H9" s="2">
        <f t="shared" si="5"/>
        <v>6384</v>
      </c>
      <c r="J9" s="9">
        <v>1988</v>
      </c>
      <c r="K9" s="2">
        <f t="shared" si="6"/>
        <v>3752</v>
      </c>
      <c r="L9" s="2">
        <f t="shared" si="6"/>
        <v>2557</v>
      </c>
      <c r="M9" s="2">
        <f t="shared" si="1"/>
        <v>75</v>
      </c>
      <c r="N9" s="2">
        <f t="shared" si="7"/>
        <v>6384</v>
      </c>
      <c r="P9" s="9">
        <f t="shared" si="2"/>
        <v>1988</v>
      </c>
      <c r="Q9" s="7">
        <f t="shared" si="8"/>
        <v>58.77192982456141</v>
      </c>
      <c r="R9" s="7">
        <f t="shared" si="9"/>
        <v>40.05325814536341</v>
      </c>
      <c r="S9" s="7">
        <f t="shared" si="9"/>
        <v>0.18796992481203006</v>
      </c>
      <c r="T9" s="7">
        <f t="shared" si="9"/>
        <v>0.046992481203007516</v>
      </c>
      <c r="U9" s="7">
        <f t="shared" si="9"/>
        <v>0.9398496240601504</v>
      </c>
      <c r="V9" s="7">
        <f t="shared" si="9"/>
        <v>0</v>
      </c>
      <c r="W9" s="7">
        <f t="shared" si="9"/>
        <v>100</v>
      </c>
      <c r="Z9" s="9">
        <v>1988</v>
      </c>
      <c r="AA9">
        <v>4427383</v>
      </c>
      <c r="AB9">
        <v>540442</v>
      </c>
      <c r="AC9">
        <v>17232</v>
      </c>
      <c r="AD9">
        <v>37266</v>
      </c>
      <c r="AE9">
        <v>59411</v>
      </c>
      <c r="AG9">
        <f t="shared" si="10"/>
        <v>5081734</v>
      </c>
      <c r="AJ9" s="9">
        <v>1988</v>
      </c>
      <c r="AK9" s="1">
        <f t="shared" si="11"/>
        <v>84.74532246250212</v>
      </c>
      <c r="AL9" s="1">
        <f t="shared" si="12"/>
        <v>473.13125182720813</v>
      </c>
      <c r="AM9" s="1">
        <f t="shared" si="12"/>
        <v>69.63788300835655</v>
      </c>
      <c r="AN9" s="1">
        <f t="shared" si="12"/>
        <v>8.050233456770247</v>
      </c>
      <c r="AO9" s="1">
        <f t="shared" si="12"/>
        <v>100.99139889919375</v>
      </c>
      <c r="AP9" s="1"/>
      <c r="AQ9" s="1">
        <f t="shared" si="13"/>
        <v>125.62641019777895</v>
      </c>
      <c r="AR9" s="1">
        <f t="shared" si="14"/>
        <v>65.84203179731189</v>
      </c>
    </row>
    <row r="10" spans="1:44" ht="12.75">
      <c r="A10" s="9">
        <v>1989</v>
      </c>
      <c r="B10">
        <v>3489</v>
      </c>
      <c r="C10">
        <v>2740</v>
      </c>
      <c r="D10">
        <v>17</v>
      </c>
      <c r="E10">
        <v>3</v>
      </c>
      <c r="F10">
        <v>203</v>
      </c>
      <c r="H10" s="2">
        <f t="shared" si="5"/>
        <v>6452</v>
      </c>
      <c r="J10" s="9">
        <v>1989</v>
      </c>
      <c r="K10" s="2">
        <f t="shared" si="6"/>
        <v>3489</v>
      </c>
      <c r="L10" s="2">
        <f t="shared" si="6"/>
        <v>2740</v>
      </c>
      <c r="M10" s="2">
        <f t="shared" si="1"/>
        <v>223</v>
      </c>
      <c r="N10" s="2">
        <f t="shared" si="7"/>
        <v>6452</v>
      </c>
      <c r="P10" s="9">
        <f t="shared" si="2"/>
        <v>1989</v>
      </c>
      <c r="Q10" s="7">
        <f t="shared" si="8"/>
        <v>54.07625542467452</v>
      </c>
      <c r="R10" s="7">
        <f t="shared" si="9"/>
        <v>42.467451952882826</v>
      </c>
      <c r="S10" s="7">
        <f t="shared" si="9"/>
        <v>0.2634841909485431</v>
      </c>
      <c r="T10" s="7">
        <f t="shared" si="9"/>
        <v>0.04649721016738996</v>
      </c>
      <c r="U10" s="7">
        <f t="shared" si="9"/>
        <v>3.1463112213267204</v>
      </c>
      <c r="V10" s="7">
        <f t="shared" si="9"/>
        <v>0</v>
      </c>
      <c r="W10" s="7">
        <f t="shared" si="9"/>
        <v>100</v>
      </c>
      <c r="Z10" s="9">
        <v>1989</v>
      </c>
      <c r="AA10">
        <v>4435185</v>
      </c>
      <c r="AB10">
        <v>542961</v>
      </c>
      <c r="AC10">
        <v>18165</v>
      </c>
      <c r="AD10">
        <v>38920</v>
      </c>
      <c r="AE10">
        <v>60589</v>
      </c>
      <c r="AG10">
        <f t="shared" si="10"/>
        <v>5095820</v>
      </c>
      <c r="AJ10" s="9">
        <v>1989</v>
      </c>
      <c r="AK10" s="1">
        <f t="shared" si="11"/>
        <v>78.6663915935863</v>
      </c>
      <c r="AL10" s="1">
        <f t="shared" si="12"/>
        <v>504.6402964485479</v>
      </c>
      <c r="AM10" s="1">
        <f t="shared" si="12"/>
        <v>93.58656757500688</v>
      </c>
      <c r="AN10" s="1">
        <f t="shared" si="12"/>
        <v>7.708119218910586</v>
      </c>
      <c r="AO10" s="1">
        <f t="shared" si="12"/>
        <v>335.0443149746654</v>
      </c>
      <c r="AP10" s="1"/>
      <c r="AQ10" s="1">
        <f t="shared" si="13"/>
        <v>126.61357740265551</v>
      </c>
      <c r="AR10" s="1">
        <f t="shared" si="14"/>
        <v>189.50660298791576</v>
      </c>
    </row>
    <row r="11" spans="1:44" ht="12.75">
      <c r="A11" s="9">
        <v>1990</v>
      </c>
      <c r="B11">
        <v>4600</v>
      </c>
      <c r="C11">
        <v>3138</v>
      </c>
      <c r="D11">
        <v>18</v>
      </c>
      <c r="E11">
        <v>1</v>
      </c>
      <c r="F11">
        <v>76</v>
      </c>
      <c r="H11" s="2">
        <f t="shared" si="5"/>
        <v>7833</v>
      </c>
      <c r="J11" s="9">
        <v>1990</v>
      </c>
      <c r="K11" s="2">
        <f t="shared" si="6"/>
        <v>4600</v>
      </c>
      <c r="L11" s="2">
        <f t="shared" si="6"/>
        <v>3138</v>
      </c>
      <c r="M11" s="2">
        <f t="shared" si="1"/>
        <v>95</v>
      </c>
      <c r="N11" s="2">
        <f t="shared" si="7"/>
        <v>7833</v>
      </c>
      <c r="P11" s="9">
        <f t="shared" si="2"/>
        <v>1990</v>
      </c>
      <c r="Q11" s="7">
        <f t="shared" si="8"/>
        <v>58.72590322992468</v>
      </c>
      <c r="R11" s="7">
        <f t="shared" si="9"/>
        <v>40.061279203370354</v>
      </c>
      <c r="S11" s="7">
        <f t="shared" si="9"/>
        <v>0.2297970126388357</v>
      </c>
      <c r="T11" s="7">
        <f t="shared" si="9"/>
        <v>0.012766500702157539</v>
      </c>
      <c r="U11" s="7">
        <f t="shared" si="9"/>
        <v>0.9702540533639729</v>
      </c>
      <c r="V11" s="7">
        <f t="shared" si="9"/>
        <v>0</v>
      </c>
      <c r="W11" s="7">
        <f t="shared" si="9"/>
        <v>100</v>
      </c>
      <c r="Z11" s="9">
        <v>1990</v>
      </c>
      <c r="AA11">
        <v>4456718</v>
      </c>
      <c r="AB11">
        <v>547882</v>
      </c>
      <c r="AC11">
        <v>18968</v>
      </c>
      <c r="AD11">
        <v>40653</v>
      </c>
      <c r="AE11">
        <v>62149</v>
      </c>
      <c r="AG11">
        <f t="shared" si="10"/>
        <v>5126370</v>
      </c>
      <c r="AJ11" s="9">
        <v>1990</v>
      </c>
      <c r="AK11" s="1">
        <f t="shared" si="11"/>
        <v>103.21496670868562</v>
      </c>
      <c r="AL11" s="1">
        <f t="shared" si="12"/>
        <v>572.7510668355595</v>
      </c>
      <c r="AM11" s="1">
        <f t="shared" si="12"/>
        <v>94.89666807254322</v>
      </c>
      <c r="AN11" s="1">
        <f t="shared" si="12"/>
        <v>2.4598430620126432</v>
      </c>
      <c r="AO11" s="1">
        <f t="shared" si="12"/>
        <v>122.28676245796392</v>
      </c>
      <c r="AP11" s="1"/>
      <c r="AQ11" s="1">
        <f t="shared" si="13"/>
        <v>152.79817882829371</v>
      </c>
      <c r="AR11" s="1">
        <f t="shared" si="14"/>
        <v>78.01593167446826</v>
      </c>
    </row>
    <row r="12" spans="1:44" ht="12.75">
      <c r="A12" s="9">
        <v>1991</v>
      </c>
      <c r="B12">
        <v>4894</v>
      </c>
      <c r="C12">
        <v>3336</v>
      </c>
      <c r="D12">
        <v>15</v>
      </c>
      <c r="E12">
        <v>5</v>
      </c>
      <c r="F12">
        <v>83</v>
      </c>
      <c r="H12" s="2">
        <f t="shared" si="5"/>
        <v>8333</v>
      </c>
      <c r="J12" s="9">
        <v>1991</v>
      </c>
      <c r="K12" s="2">
        <f t="shared" si="6"/>
        <v>4894</v>
      </c>
      <c r="L12" s="2">
        <f t="shared" si="6"/>
        <v>3336</v>
      </c>
      <c r="M12" s="2">
        <f t="shared" si="1"/>
        <v>103</v>
      </c>
      <c r="N12" s="2">
        <f t="shared" si="7"/>
        <v>8333</v>
      </c>
      <c r="P12" s="9">
        <f t="shared" si="2"/>
        <v>1991</v>
      </c>
      <c r="Q12" s="7">
        <f t="shared" si="8"/>
        <v>58.73034921396856</v>
      </c>
      <c r="R12" s="7">
        <f t="shared" si="9"/>
        <v>40.03360134405376</v>
      </c>
      <c r="S12" s="7">
        <f t="shared" si="9"/>
        <v>0.1800072002880115</v>
      </c>
      <c r="T12" s="7">
        <f t="shared" si="9"/>
        <v>0.060002400096003834</v>
      </c>
      <c r="U12" s="7">
        <f t="shared" si="9"/>
        <v>0.9960398415936638</v>
      </c>
      <c r="V12" s="7">
        <f t="shared" si="9"/>
        <v>0</v>
      </c>
      <c r="W12" s="7">
        <f t="shared" si="9"/>
        <v>100</v>
      </c>
      <c r="Z12" s="9">
        <v>1991</v>
      </c>
      <c r="AA12">
        <v>4478461</v>
      </c>
      <c r="AB12">
        <v>554616</v>
      </c>
      <c r="AC12">
        <v>18776</v>
      </c>
      <c r="AD12">
        <v>42553</v>
      </c>
      <c r="AE12">
        <v>63364</v>
      </c>
      <c r="AG12">
        <f t="shared" si="10"/>
        <v>5157770</v>
      </c>
      <c r="AJ12" s="9">
        <v>1991</v>
      </c>
      <c r="AK12" s="1">
        <f t="shared" si="11"/>
        <v>109.27861155874753</v>
      </c>
      <c r="AL12" s="1">
        <f t="shared" si="12"/>
        <v>601.4972521528408</v>
      </c>
      <c r="AM12" s="1">
        <f t="shared" si="12"/>
        <v>79.88922028121006</v>
      </c>
      <c r="AN12" s="1">
        <f t="shared" si="12"/>
        <v>11.75005287523794</v>
      </c>
      <c r="AO12" s="1">
        <f t="shared" si="12"/>
        <v>130.98920522694274</v>
      </c>
      <c r="AP12" s="1"/>
      <c r="AQ12" s="1">
        <f t="shared" si="13"/>
        <v>161.56207042966244</v>
      </c>
      <c r="AR12" s="1">
        <f t="shared" si="14"/>
        <v>82.60287265524127</v>
      </c>
    </row>
    <row r="13" spans="1:44" ht="12.75">
      <c r="A13" s="9">
        <v>1992</v>
      </c>
      <c r="B13">
        <v>5233</v>
      </c>
      <c r="C13">
        <v>3653</v>
      </c>
      <c r="D13">
        <v>26</v>
      </c>
      <c r="E13">
        <v>6</v>
      </c>
      <c r="F13">
        <v>110</v>
      </c>
      <c r="H13" s="2">
        <f t="shared" si="5"/>
        <v>9028</v>
      </c>
      <c r="J13" s="9">
        <v>1992</v>
      </c>
      <c r="K13" s="2">
        <f t="shared" si="6"/>
        <v>5233</v>
      </c>
      <c r="L13" s="2">
        <f t="shared" si="6"/>
        <v>3653</v>
      </c>
      <c r="M13" s="2">
        <f t="shared" si="1"/>
        <v>142</v>
      </c>
      <c r="N13" s="2">
        <f t="shared" si="7"/>
        <v>9028</v>
      </c>
      <c r="P13" s="9">
        <f t="shared" si="2"/>
        <v>1992</v>
      </c>
      <c r="Q13" s="7">
        <f t="shared" si="8"/>
        <v>57.96411165263624</v>
      </c>
      <c r="R13" s="7">
        <f t="shared" si="9"/>
        <v>40.463003987594156</v>
      </c>
      <c r="S13" s="7">
        <f t="shared" si="9"/>
        <v>0.28799291094373064</v>
      </c>
      <c r="T13" s="7">
        <f t="shared" si="9"/>
        <v>0.0664599025254763</v>
      </c>
      <c r="U13" s="7">
        <f t="shared" si="9"/>
        <v>1.2184315463003987</v>
      </c>
      <c r="V13" s="7">
        <f t="shared" si="9"/>
        <v>0</v>
      </c>
      <c r="W13" s="7">
        <f t="shared" si="9"/>
        <v>100</v>
      </c>
      <c r="Z13" s="9">
        <v>1992</v>
      </c>
      <c r="AA13">
        <v>4501598</v>
      </c>
      <c r="AB13">
        <v>562234</v>
      </c>
      <c r="AC13">
        <v>18844</v>
      </c>
      <c r="AD13">
        <v>45217</v>
      </c>
      <c r="AE13">
        <v>65793</v>
      </c>
      <c r="AG13">
        <f t="shared" si="10"/>
        <v>5193686</v>
      </c>
      <c r="AJ13" s="9">
        <v>1992</v>
      </c>
      <c r="AK13" s="1">
        <f t="shared" si="11"/>
        <v>116.24760807162258</v>
      </c>
      <c r="AL13" s="1">
        <f t="shared" si="12"/>
        <v>649.7294720703479</v>
      </c>
      <c r="AM13" s="1">
        <f t="shared" si="12"/>
        <v>137.97495223943963</v>
      </c>
      <c r="AN13" s="1">
        <f t="shared" si="12"/>
        <v>13.269345600106153</v>
      </c>
      <c r="AO13" s="1">
        <f t="shared" si="12"/>
        <v>167.19103856033317</v>
      </c>
      <c r="AP13" s="1"/>
      <c r="AQ13" s="1">
        <f t="shared" si="13"/>
        <v>173.82645003952877</v>
      </c>
      <c r="AR13" s="1">
        <f t="shared" si="14"/>
        <v>109.35358171484899</v>
      </c>
    </row>
    <row r="14" spans="1:44" ht="12.75">
      <c r="A14" s="9">
        <v>1993</v>
      </c>
      <c r="B14">
        <v>5079</v>
      </c>
      <c r="C14">
        <v>3761</v>
      </c>
      <c r="D14">
        <v>26</v>
      </c>
      <c r="E14">
        <v>8</v>
      </c>
      <c r="F14">
        <v>120</v>
      </c>
      <c r="H14" s="2">
        <f t="shared" si="5"/>
        <v>8994</v>
      </c>
      <c r="J14" s="9">
        <v>1993</v>
      </c>
      <c r="K14" s="2">
        <f t="shared" si="6"/>
        <v>5079</v>
      </c>
      <c r="L14" s="2">
        <f t="shared" si="6"/>
        <v>3761</v>
      </c>
      <c r="M14" s="2">
        <f t="shared" si="1"/>
        <v>154</v>
      </c>
      <c r="N14" s="2">
        <f t="shared" si="7"/>
        <v>8994</v>
      </c>
      <c r="P14" s="9">
        <f t="shared" si="2"/>
        <v>1993</v>
      </c>
      <c r="Q14" s="7">
        <f t="shared" si="8"/>
        <v>56.470980653769175</v>
      </c>
      <c r="R14" s="7">
        <f t="shared" si="9"/>
        <v>41.81676673337781</v>
      </c>
      <c r="S14" s="7">
        <f t="shared" si="9"/>
        <v>0.289081609962197</v>
      </c>
      <c r="T14" s="7">
        <f t="shared" si="9"/>
        <v>0.088948187680676</v>
      </c>
      <c r="U14" s="7">
        <f t="shared" si="9"/>
        <v>1.33422281521014</v>
      </c>
      <c r="V14" s="7">
        <f t="shared" si="9"/>
        <v>0</v>
      </c>
      <c r="W14" s="7">
        <f t="shared" si="9"/>
        <v>100</v>
      </c>
      <c r="Z14" s="9">
        <v>1993</v>
      </c>
      <c r="AA14">
        <v>4532411</v>
      </c>
      <c r="AB14">
        <v>570911</v>
      </c>
      <c r="AC14">
        <v>18792</v>
      </c>
      <c r="AD14">
        <v>47419</v>
      </c>
      <c r="AE14">
        <v>68224</v>
      </c>
      <c r="AG14">
        <f t="shared" si="10"/>
        <v>5237757</v>
      </c>
      <c r="AJ14" s="9">
        <v>1993</v>
      </c>
      <c r="AK14" s="1">
        <f t="shared" si="11"/>
        <v>112.05956388332832</v>
      </c>
      <c r="AL14" s="1">
        <f t="shared" si="12"/>
        <v>658.7716824513803</v>
      </c>
      <c r="AM14" s="1">
        <f t="shared" si="12"/>
        <v>138.35674755214984</v>
      </c>
      <c r="AN14" s="1">
        <f t="shared" si="12"/>
        <v>16.87087454395917</v>
      </c>
      <c r="AO14" s="1">
        <f t="shared" si="12"/>
        <v>175.89118198874297</v>
      </c>
      <c r="AP14" s="1"/>
      <c r="AQ14" s="1">
        <f t="shared" si="13"/>
        <v>171.7147244517071</v>
      </c>
      <c r="AR14" s="1">
        <f t="shared" si="14"/>
        <v>114.55350169226764</v>
      </c>
    </row>
    <row r="15" spans="1:44" ht="12.75">
      <c r="A15" s="9">
        <v>1994</v>
      </c>
      <c r="B15">
        <v>5964</v>
      </c>
      <c r="C15">
        <v>4304</v>
      </c>
      <c r="D15">
        <v>33</v>
      </c>
      <c r="E15">
        <v>11</v>
      </c>
      <c r="F15">
        <v>138</v>
      </c>
      <c r="H15" s="2">
        <f t="shared" si="5"/>
        <v>10450</v>
      </c>
      <c r="J15" s="9">
        <v>1994</v>
      </c>
      <c r="K15" s="2">
        <f t="shared" si="6"/>
        <v>5964</v>
      </c>
      <c r="L15" s="2">
        <f t="shared" si="6"/>
        <v>4304</v>
      </c>
      <c r="M15" s="2">
        <f t="shared" si="1"/>
        <v>182</v>
      </c>
      <c r="N15" s="2">
        <f t="shared" si="7"/>
        <v>10450</v>
      </c>
      <c r="P15" s="9">
        <f t="shared" si="2"/>
        <v>1994</v>
      </c>
      <c r="Q15" s="7">
        <f t="shared" si="8"/>
        <v>57.07177033492823</v>
      </c>
      <c r="R15" s="7">
        <f t="shared" si="9"/>
        <v>41.1866028708134</v>
      </c>
      <c r="S15" s="7">
        <f t="shared" si="9"/>
        <v>0.3157894736842105</v>
      </c>
      <c r="T15" s="7">
        <f t="shared" si="9"/>
        <v>0.10526315789473684</v>
      </c>
      <c r="U15" s="7">
        <f t="shared" si="9"/>
        <v>1.3205741626794258</v>
      </c>
      <c r="V15" s="7">
        <f t="shared" si="9"/>
        <v>0</v>
      </c>
      <c r="W15" s="7">
        <f t="shared" si="9"/>
        <v>100</v>
      </c>
      <c r="Z15" s="9">
        <v>1994</v>
      </c>
      <c r="AA15">
        <v>4562756</v>
      </c>
      <c r="AB15">
        <v>579103</v>
      </c>
      <c r="AC15">
        <v>18861</v>
      </c>
      <c r="AD15">
        <v>49372</v>
      </c>
      <c r="AE15">
        <v>71114</v>
      </c>
      <c r="AG15">
        <f t="shared" si="10"/>
        <v>5281206</v>
      </c>
      <c r="AJ15" s="9">
        <v>1994</v>
      </c>
      <c r="AK15" s="1">
        <f t="shared" si="11"/>
        <v>130.7104741081925</v>
      </c>
      <c r="AL15" s="1">
        <f t="shared" si="12"/>
        <v>743.2183912015652</v>
      </c>
      <c r="AM15" s="1">
        <f t="shared" si="12"/>
        <v>174.96421186575475</v>
      </c>
      <c r="AN15" s="1">
        <f t="shared" si="12"/>
        <v>22.27983472413514</v>
      </c>
      <c r="AO15" s="1">
        <f t="shared" si="12"/>
        <v>194.05461653120344</v>
      </c>
      <c r="AP15" s="1"/>
      <c r="AQ15" s="1">
        <f t="shared" si="13"/>
        <v>197.87147102385327</v>
      </c>
      <c r="AR15" s="1">
        <f t="shared" si="14"/>
        <v>130.6091986192742</v>
      </c>
    </row>
    <row r="16" spans="1:44" ht="12.75">
      <c r="A16" s="9">
        <v>1995</v>
      </c>
      <c r="B16">
        <v>6318</v>
      </c>
      <c r="C16">
        <v>4714</v>
      </c>
      <c r="D16">
        <v>40</v>
      </c>
      <c r="E16">
        <v>14</v>
      </c>
      <c r="F16">
        <v>151</v>
      </c>
      <c r="H16" s="2">
        <f t="shared" si="5"/>
        <v>11237</v>
      </c>
      <c r="J16" s="9">
        <v>1995</v>
      </c>
      <c r="K16" s="2">
        <f t="shared" si="6"/>
        <v>6318</v>
      </c>
      <c r="L16" s="2">
        <f t="shared" si="6"/>
        <v>4714</v>
      </c>
      <c r="M16" s="2">
        <f t="shared" si="1"/>
        <v>205</v>
      </c>
      <c r="N16" s="2">
        <f t="shared" si="7"/>
        <v>11237</v>
      </c>
      <c r="P16" s="9">
        <f t="shared" si="2"/>
        <v>1995</v>
      </c>
      <c r="Q16" s="7">
        <f t="shared" si="8"/>
        <v>56.22497107768978</v>
      </c>
      <c r="R16" s="7">
        <f t="shared" si="9"/>
        <v>41.950698585031596</v>
      </c>
      <c r="S16" s="7">
        <f t="shared" si="9"/>
        <v>0.3559668950787577</v>
      </c>
      <c r="T16" s="7">
        <f t="shared" si="9"/>
        <v>0.12458841327756519</v>
      </c>
      <c r="U16" s="7">
        <f t="shared" si="9"/>
        <v>1.3437750289223103</v>
      </c>
      <c r="V16" s="7">
        <f t="shared" si="9"/>
        <v>0</v>
      </c>
      <c r="W16" s="7">
        <f t="shared" si="9"/>
        <v>100</v>
      </c>
      <c r="Z16" s="9">
        <v>1995</v>
      </c>
      <c r="AA16">
        <v>4594972</v>
      </c>
      <c r="AB16">
        <v>585653</v>
      </c>
      <c r="AC16">
        <v>18817</v>
      </c>
      <c r="AD16">
        <v>51255</v>
      </c>
      <c r="AE16">
        <v>73913</v>
      </c>
      <c r="AG16">
        <f t="shared" si="10"/>
        <v>5324610</v>
      </c>
      <c r="AJ16" s="9">
        <v>1995</v>
      </c>
      <c r="AK16" s="1">
        <f t="shared" si="11"/>
        <v>137.49811750757132</v>
      </c>
      <c r="AL16" s="1">
        <f t="shared" si="12"/>
        <v>804.9134897285594</v>
      </c>
      <c r="AM16" s="1">
        <f t="shared" si="12"/>
        <v>212.57373651485358</v>
      </c>
      <c r="AN16" s="1">
        <f t="shared" si="12"/>
        <v>27.314408350404836</v>
      </c>
      <c r="AO16" s="1">
        <f t="shared" si="12"/>
        <v>204.2942378201399</v>
      </c>
      <c r="AP16" s="1"/>
      <c r="AQ16" s="1">
        <f t="shared" si="13"/>
        <v>211.0389305507821</v>
      </c>
      <c r="AR16" s="1">
        <f t="shared" si="14"/>
        <v>142.37594193839638</v>
      </c>
    </row>
    <row r="17" spans="1:44" ht="12.75">
      <c r="A17" s="9">
        <v>1996</v>
      </c>
      <c r="B17">
        <v>7339</v>
      </c>
      <c r="C17">
        <v>4823</v>
      </c>
      <c r="D17">
        <v>50</v>
      </c>
      <c r="E17">
        <v>18</v>
      </c>
      <c r="F17">
        <v>175</v>
      </c>
      <c r="H17" s="2">
        <f t="shared" si="5"/>
        <v>12405</v>
      </c>
      <c r="J17" s="9">
        <v>1996</v>
      </c>
      <c r="K17" s="2">
        <f t="shared" si="6"/>
        <v>7339</v>
      </c>
      <c r="L17" s="2">
        <f t="shared" si="6"/>
        <v>4823</v>
      </c>
      <c r="M17" s="2">
        <f t="shared" si="1"/>
        <v>243</v>
      </c>
      <c r="N17" s="2">
        <f t="shared" si="7"/>
        <v>12405</v>
      </c>
      <c r="P17" s="9">
        <f t="shared" si="2"/>
        <v>1996</v>
      </c>
      <c r="Q17" s="7">
        <f t="shared" si="8"/>
        <v>59.16162837565497</v>
      </c>
      <c r="R17" s="7">
        <f t="shared" si="9"/>
        <v>38.879484079000406</v>
      </c>
      <c r="S17" s="7">
        <f t="shared" si="9"/>
        <v>0.4030632809351068</v>
      </c>
      <c r="T17" s="7">
        <f t="shared" si="9"/>
        <v>0.14510278113663846</v>
      </c>
      <c r="U17" s="7">
        <f t="shared" si="9"/>
        <v>1.4107214832728738</v>
      </c>
      <c r="V17" s="7">
        <f t="shared" si="9"/>
        <v>0</v>
      </c>
      <c r="W17" s="7">
        <f t="shared" si="9"/>
        <v>100</v>
      </c>
      <c r="Z17" s="9">
        <v>1996</v>
      </c>
      <c r="AA17">
        <v>4624391</v>
      </c>
      <c r="AB17">
        <v>592902</v>
      </c>
      <c r="AC17">
        <v>18812</v>
      </c>
      <c r="AD17">
        <v>53859</v>
      </c>
      <c r="AE17">
        <v>77924</v>
      </c>
      <c r="AG17">
        <f t="shared" si="10"/>
        <v>5367888</v>
      </c>
      <c r="AJ17" s="9">
        <v>1996</v>
      </c>
      <c r="AK17" s="1">
        <f t="shared" si="11"/>
        <v>158.70197827130102</v>
      </c>
      <c r="AL17" s="1">
        <f t="shared" si="12"/>
        <v>813.4565240124</v>
      </c>
      <c r="AM17" s="1">
        <f t="shared" si="12"/>
        <v>265.78779502445246</v>
      </c>
      <c r="AN17" s="1">
        <f t="shared" si="12"/>
        <v>33.42059822870829</v>
      </c>
      <c r="AO17" s="1">
        <f t="shared" si="12"/>
        <v>224.5777937477542</v>
      </c>
      <c r="AP17" s="1"/>
      <c r="AQ17" s="1">
        <f t="shared" si="13"/>
        <v>231.09647593243378</v>
      </c>
      <c r="AR17" s="1">
        <f t="shared" si="14"/>
        <v>161.35993890899434</v>
      </c>
    </row>
    <row r="18" spans="1:44" ht="12.75">
      <c r="A18" s="9">
        <v>1997</v>
      </c>
      <c r="B18">
        <v>7616</v>
      </c>
      <c r="C18">
        <v>4655</v>
      </c>
      <c r="D18">
        <v>38</v>
      </c>
      <c r="E18">
        <v>13</v>
      </c>
      <c r="F18">
        <v>186</v>
      </c>
      <c r="H18" s="2">
        <f t="shared" si="5"/>
        <v>12508</v>
      </c>
      <c r="J18" s="9">
        <v>1997</v>
      </c>
      <c r="K18" s="2">
        <f t="shared" si="6"/>
        <v>7616</v>
      </c>
      <c r="L18" s="2">
        <f t="shared" si="6"/>
        <v>4655</v>
      </c>
      <c r="M18" s="2">
        <f t="shared" si="1"/>
        <v>237</v>
      </c>
      <c r="N18" s="2">
        <f t="shared" si="7"/>
        <v>12508</v>
      </c>
      <c r="P18" s="9">
        <f t="shared" si="2"/>
        <v>1997</v>
      </c>
      <c r="Q18" s="7">
        <f t="shared" si="8"/>
        <v>60.88903102014711</v>
      </c>
      <c r="R18" s="7">
        <f t="shared" si="9"/>
        <v>37.216181643748</v>
      </c>
      <c r="S18" s="7">
        <f t="shared" si="9"/>
        <v>0.30380556443875917</v>
      </c>
      <c r="T18" s="7">
        <f t="shared" si="9"/>
        <v>0.10393348257115445</v>
      </c>
      <c r="U18" s="7">
        <f t="shared" si="9"/>
        <v>1.4870482890949792</v>
      </c>
      <c r="V18" s="7">
        <f t="shared" si="9"/>
        <v>0</v>
      </c>
      <c r="W18" s="7">
        <f t="shared" si="9"/>
        <v>100</v>
      </c>
      <c r="Z18" s="9">
        <v>1997</v>
      </c>
      <c r="AA18">
        <v>4649239</v>
      </c>
      <c r="AB18">
        <v>600774</v>
      </c>
      <c r="AC18">
        <v>18880</v>
      </c>
      <c r="AD18">
        <v>55747</v>
      </c>
      <c r="AE18">
        <v>82473</v>
      </c>
      <c r="AG18">
        <f t="shared" si="10"/>
        <v>5407113</v>
      </c>
      <c r="AJ18" s="9">
        <v>1997</v>
      </c>
      <c r="AK18" s="1">
        <f t="shared" si="11"/>
        <v>163.81175499904393</v>
      </c>
      <c r="AL18" s="1">
        <f t="shared" si="12"/>
        <v>774.8337977342561</v>
      </c>
      <c r="AM18" s="1">
        <f t="shared" si="12"/>
        <v>201.27118644067795</v>
      </c>
      <c r="AN18" s="1">
        <f t="shared" si="12"/>
        <v>23.31964051877231</v>
      </c>
      <c r="AO18" s="1">
        <f t="shared" si="12"/>
        <v>225.5283547342767</v>
      </c>
      <c r="AP18" s="1"/>
      <c r="AQ18" s="1">
        <f t="shared" si="13"/>
        <v>231.3249233001049</v>
      </c>
      <c r="AR18" s="1">
        <f t="shared" si="14"/>
        <v>150.85932527052833</v>
      </c>
    </row>
    <row r="19" spans="1:44" ht="12.75">
      <c r="A19" s="9">
        <v>1998</v>
      </c>
      <c r="B19">
        <v>8884</v>
      </c>
      <c r="C19">
        <v>5021</v>
      </c>
      <c r="D19">
        <v>43</v>
      </c>
      <c r="E19">
        <v>14</v>
      </c>
      <c r="F19">
        <v>171</v>
      </c>
      <c r="H19" s="2">
        <f t="shared" si="5"/>
        <v>14133</v>
      </c>
      <c r="J19" s="9">
        <v>1998</v>
      </c>
      <c r="K19" s="2">
        <f t="shared" si="6"/>
        <v>8884</v>
      </c>
      <c r="L19" s="2">
        <f t="shared" si="6"/>
        <v>5021</v>
      </c>
      <c r="M19" s="2">
        <f t="shared" si="1"/>
        <v>228</v>
      </c>
      <c r="N19" s="2">
        <f t="shared" si="7"/>
        <v>14133</v>
      </c>
      <c r="P19" s="9">
        <f t="shared" si="2"/>
        <v>1998</v>
      </c>
      <c r="Q19" s="7">
        <f t="shared" si="8"/>
        <v>62.85997311257341</v>
      </c>
      <c r="R19" s="7">
        <f t="shared" si="9"/>
        <v>35.526781292011606</v>
      </c>
      <c r="S19" s="7">
        <f t="shared" si="9"/>
        <v>0.3042524587844053</v>
      </c>
      <c r="T19" s="7">
        <f t="shared" si="9"/>
        <v>0.09905894006934125</v>
      </c>
      <c r="U19" s="7">
        <f t="shared" si="9"/>
        <v>1.2099341965612398</v>
      </c>
      <c r="V19" s="7">
        <f t="shared" si="9"/>
        <v>0</v>
      </c>
      <c r="W19" s="7">
        <f t="shared" si="9"/>
        <v>100</v>
      </c>
      <c r="Z19" s="9">
        <v>1998</v>
      </c>
      <c r="AA19">
        <v>4667910</v>
      </c>
      <c r="AB19">
        <v>606197</v>
      </c>
      <c r="AC19">
        <v>18843</v>
      </c>
      <c r="AD19">
        <v>57290</v>
      </c>
      <c r="AE19">
        <v>87322</v>
      </c>
      <c r="AG19">
        <f t="shared" si="10"/>
        <v>5437562</v>
      </c>
      <c r="AJ19" s="9">
        <v>1998</v>
      </c>
      <c r="AK19" s="1">
        <f t="shared" si="11"/>
        <v>190.32072169343454</v>
      </c>
      <c r="AL19" s="1">
        <f t="shared" si="12"/>
        <v>828.2785959019924</v>
      </c>
      <c r="AM19" s="1">
        <f t="shared" si="12"/>
        <v>228.20145412089371</v>
      </c>
      <c r="AN19" s="1">
        <f t="shared" si="12"/>
        <v>24.43707453307733</v>
      </c>
      <c r="AO19" s="1">
        <f t="shared" si="12"/>
        <v>195.82693937381188</v>
      </c>
      <c r="AP19" s="1"/>
      <c r="AQ19" s="1">
        <f t="shared" si="13"/>
        <v>259.9142777590398</v>
      </c>
      <c r="AR19" s="1">
        <f t="shared" si="14"/>
        <v>139.4879324584748</v>
      </c>
    </row>
    <row r="20" spans="1:44" ht="12.75">
      <c r="A20" s="9">
        <v>1999</v>
      </c>
      <c r="B20">
        <v>9325</v>
      </c>
      <c r="C20">
        <v>5347</v>
      </c>
      <c r="D20">
        <v>73</v>
      </c>
      <c r="E20">
        <v>26</v>
      </c>
      <c r="F20">
        <v>195</v>
      </c>
      <c r="H20" s="2">
        <f t="shared" si="5"/>
        <v>14966</v>
      </c>
      <c r="J20" s="9">
        <v>1999</v>
      </c>
      <c r="K20" s="2">
        <f t="shared" si="6"/>
        <v>9325</v>
      </c>
      <c r="L20" s="2">
        <f t="shared" si="6"/>
        <v>5347</v>
      </c>
      <c r="M20" s="2">
        <f t="shared" si="1"/>
        <v>294</v>
      </c>
      <c r="N20" s="2">
        <f t="shared" si="7"/>
        <v>14966</v>
      </c>
      <c r="P20" s="9">
        <f t="shared" si="2"/>
        <v>1999</v>
      </c>
      <c r="Q20" s="7">
        <f t="shared" si="8"/>
        <v>62.307897901911005</v>
      </c>
      <c r="R20" s="7">
        <f aca="true" t="shared" si="15" ref="R20:W21">(C20/$H20)*100</f>
        <v>35.7276493385006</v>
      </c>
      <c r="S20" s="7">
        <f t="shared" si="15"/>
        <v>0.48777228384337834</v>
      </c>
      <c r="T20" s="7">
        <f t="shared" si="15"/>
        <v>0.173727114793532</v>
      </c>
      <c r="U20" s="7">
        <f t="shared" si="15"/>
        <v>1.30295336095149</v>
      </c>
      <c r="V20" s="7">
        <f t="shared" si="15"/>
        <v>0</v>
      </c>
      <c r="W20" s="7">
        <f t="shared" si="15"/>
        <v>100</v>
      </c>
      <c r="Z20" s="9">
        <v>1999</v>
      </c>
      <c r="AA20">
        <v>4688237</v>
      </c>
      <c r="AB20">
        <v>610998</v>
      </c>
      <c r="AC20">
        <v>18754</v>
      </c>
      <c r="AD20">
        <v>58873</v>
      </c>
      <c r="AE20">
        <v>91476</v>
      </c>
      <c r="AG20">
        <f t="shared" si="10"/>
        <v>5468338</v>
      </c>
      <c r="AJ20" s="9">
        <v>1999</v>
      </c>
      <c r="AK20" s="1">
        <f t="shared" si="11"/>
        <v>198.90206062534807</v>
      </c>
      <c r="AL20" s="1">
        <f>(C20/AB20)*100000</f>
        <v>875.1256141591298</v>
      </c>
      <c r="AM20" s="1">
        <f>(D20/AC20)*100000</f>
        <v>389.2502932707689</v>
      </c>
      <c r="AN20" s="1">
        <f>(E20/AD20)*100000</f>
        <v>44.1628590355511</v>
      </c>
      <c r="AO20" s="1">
        <f>(F20/AE20)*100000</f>
        <v>213.17066771612227</v>
      </c>
      <c r="AP20" s="1"/>
      <c r="AQ20" s="1">
        <f t="shared" si="13"/>
        <v>273.68461861721056</v>
      </c>
      <c r="AR20" s="1">
        <f t="shared" si="14"/>
        <v>173.85853592189375</v>
      </c>
    </row>
    <row r="21" spans="1:23" s="4" customFormat="1" ht="12.75">
      <c r="A21" s="13" t="s">
        <v>14</v>
      </c>
      <c r="B21" s="21">
        <f aca="true" t="shared" si="16" ref="B21:G21">SUM(B4:B20)</f>
        <v>83967</v>
      </c>
      <c r="C21" s="21">
        <f t="shared" si="16"/>
        <v>55388</v>
      </c>
      <c r="D21" s="21">
        <f t="shared" si="16"/>
        <v>412</v>
      </c>
      <c r="E21" s="21">
        <f t="shared" si="16"/>
        <v>128</v>
      </c>
      <c r="F21" s="21">
        <f t="shared" si="16"/>
        <v>1811</v>
      </c>
      <c r="G21" s="21">
        <f t="shared" si="16"/>
        <v>0</v>
      </c>
      <c r="H21" s="21">
        <f t="shared" si="5"/>
        <v>141706</v>
      </c>
      <c r="J21" s="13" t="s">
        <v>14</v>
      </c>
      <c r="K21" s="21">
        <f t="shared" si="6"/>
        <v>83967</v>
      </c>
      <c r="L21" s="21">
        <f t="shared" si="6"/>
        <v>55388</v>
      </c>
      <c r="M21" s="21">
        <f t="shared" si="1"/>
        <v>2351</v>
      </c>
      <c r="N21" s="21">
        <f t="shared" si="7"/>
        <v>141706</v>
      </c>
      <c r="P21" s="13" t="str">
        <f t="shared" si="2"/>
        <v>Total</v>
      </c>
      <c r="Q21" s="22">
        <f t="shared" si="8"/>
        <v>59.254371727379215</v>
      </c>
      <c r="R21" s="22">
        <f t="shared" si="15"/>
        <v>39.08655949642217</v>
      </c>
      <c r="S21" s="22">
        <f t="shared" si="15"/>
        <v>0.29074280552693604</v>
      </c>
      <c r="T21" s="22">
        <f t="shared" si="15"/>
        <v>0.0903278619112811</v>
      </c>
      <c r="U21" s="22">
        <f t="shared" si="15"/>
        <v>1.2779981087603913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MISSOURI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MISSOURI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MISSOURI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MISSOURI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MISSOURI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841</v>
      </c>
      <c r="C25">
        <v>534</v>
      </c>
      <c r="D25">
        <v>0</v>
      </c>
      <c r="E25">
        <v>1</v>
      </c>
      <c r="F25">
        <v>46</v>
      </c>
      <c r="H25" s="2">
        <f>SUM(B25:G25)</f>
        <v>1422</v>
      </c>
      <c r="J25" s="9">
        <v>1983</v>
      </c>
      <c r="K25" s="2">
        <f>B25</f>
        <v>841</v>
      </c>
      <c r="L25" s="2">
        <f>C25</f>
        <v>534</v>
      </c>
      <c r="M25" s="2">
        <f aca="true" t="shared" si="18" ref="M25:M42">N25-K25-L25</f>
        <v>47</v>
      </c>
      <c r="N25" s="2">
        <f>H25</f>
        <v>1422</v>
      </c>
      <c r="P25" s="9">
        <f aca="true" t="shared" si="19" ref="P25:P42">A25</f>
        <v>1983</v>
      </c>
      <c r="Q25" s="2">
        <f aca="true" t="shared" si="20" ref="Q25:W28">(B25/$H25)*100</f>
        <v>59.14205344585092</v>
      </c>
      <c r="R25" s="2">
        <f t="shared" si="20"/>
        <v>37.552742616033754</v>
      </c>
      <c r="S25" s="1">
        <f t="shared" si="20"/>
        <v>0</v>
      </c>
      <c r="T25" s="1">
        <f t="shared" si="20"/>
        <v>0.07032348804500703</v>
      </c>
      <c r="U25" s="1">
        <f t="shared" si="20"/>
        <v>3.2348804500703237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4329370</v>
      </c>
      <c r="AB25" s="2">
        <f>AB4</f>
        <v>517582</v>
      </c>
      <c r="AC25" s="1">
        <f>AC4</f>
        <v>13397</v>
      </c>
      <c r="AD25" s="1">
        <f>AD4</f>
        <v>29767</v>
      </c>
      <c r="AE25" s="1">
        <f>AE4</f>
        <v>53618</v>
      </c>
      <c r="AF25" s="1"/>
      <c r="AG25" s="2">
        <f aca="true" t="shared" si="21" ref="AG25:AG41">AG4</f>
        <v>4943734</v>
      </c>
      <c r="AJ25" s="9">
        <v>1983</v>
      </c>
      <c r="AK25" s="1">
        <f aca="true" t="shared" si="22" ref="AK25:AO28">(B25/AA25)*100000</f>
        <v>19.425459131467164</v>
      </c>
      <c r="AL25" s="1">
        <f t="shared" si="22"/>
        <v>103.17205776089585</v>
      </c>
      <c r="AM25" s="1">
        <f t="shared" si="22"/>
        <v>0</v>
      </c>
      <c r="AN25" s="1">
        <f t="shared" si="22"/>
        <v>3.359424866462861</v>
      </c>
      <c r="AO25" s="1">
        <f t="shared" si="22"/>
        <v>85.79208474765936</v>
      </c>
      <c r="AP25" s="1"/>
      <c r="AQ25" s="1">
        <f>(H25/AG25)*100000</f>
        <v>28.763683482970567</v>
      </c>
      <c r="AR25" s="1">
        <f>(SUM(D25:F25)/SUM(AC25:AE25))*100000</f>
        <v>48.56274927155876</v>
      </c>
    </row>
    <row r="26" spans="1:44" ht="12.75">
      <c r="A26" s="9">
        <v>1984</v>
      </c>
      <c r="B26">
        <v>2010</v>
      </c>
      <c r="C26">
        <v>1145</v>
      </c>
      <c r="D26">
        <v>4</v>
      </c>
      <c r="E26">
        <v>0</v>
      </c>
      <c r="F26">
        <v>5</v>
      </c>
      <c r="H26" s="2">
        <f aca="true" t="shared" si="23" ref="H26:H42">SUM(B26:G26)</f>
        <v>3164</v>
      </c>
      <c r="J26" s="9">
        <v>1984</v>
      </c>
      <c r="K26" s="2">
        <f aca="true" t="shared" si="24" ref="K26:L41">B26</f>
        <v>2010</v>
      </c>
      <c r="L26" s="2">
        <f t="shared" si="24"/>
        <v>1145</v>
      </c>
      <c r="M26" s="2">
        <f t="shared" si="18"/>
        <v>9</v>
      </c>
      <c r="N26" s="2">
        <f aca="true" t="shared" si="25" ref="N26:N41">H26</f>
        <v>3164</v>
      </c>
      <c r="P26" s="9">
        <f t="shared" si="19"/>
        <v>1984</v>
      </c>
      <c r="Q26" s="2">
        <f t="shared" si="20"/>
        <v>63.52718078381795</v>
      </c>
      <c r="R26" s="2">
        <f t="shared" si="20"/>
        <v>36.18836915297092</v>
      </c>
      <c r="S26" s="1">
        <f t="shared" si="20"/>
        <v>0.12642225031605564</v>
      </c>
      <c r="T26" s="1">
        <f t="shared" si="20"/>
        <v>0</v>
      </c>
      <c r="U26" s="1">
        <f t="shared" si="20"/>
        <v>0.15802781289506954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4352758</v>
      </c>
      <c r="AB26" s="2">
        <f t="shared" si="26"/>
        <v>522587</v>
      </c>
      <c r="AC26" s="1">
        <f t="shared" si="26"/>
        <v>14033</v>
      </c>
      <c r="AD26" s="1">
        <f t="shared" si="26"/>
        <v>31171</v>
      </c>
      <c r="AE26" s="1">
        <f t="shared" si="26"/>
        <v>54741</v>
      </c>
      <c r="AF26" s="1"/>
      <c r="AG26" s="2">
        <f t="shared" si="21"/>
        <v>4975290</v>
      </c>
      <c r="AJ26" s="9">
        <v>1984</v>
      </c>
      <c r="AK26" s="1">
        <f t="shared" si="22"/>
        <v>46.17761887979989</v>
      </c>
      <c r="AL26" s="1">
        <f t="shared" si="22"/>
        <v>219.1022738797559</v>
      </c>
      <c r="AM26" s="1">
        <f t="shared" si="22"/>
        <v>28.504240005700847</v>
      </c>
      <c r="AN26" s="1">
        <f t="shared" si="22"/>
        <v>0</v>
      </c>
      <c r="AO26" s="1">
        <f t="shared" si="22"/>
        <v>9.133921557881662</v>
      </c>
      <c r="AP26" s="1"/>
      <c r="AQ26" s="1">
        <f>(H26/AG26)*100000</f>
        <v>63.59428294632071</v>
      </c>
      <c r="AR26" s="1">
        <f>(SUM(D26:F26)/SUM(AC26:AE26))*100000</f>
        <v>9.004952723998198</v>
      </c>
    </row>
    <row r="27" spans="1:44" ht="12.75">
      <c r="A27" s="9">
        <v>1985</v>
      </c>
      <c r="B27">
        <v>1791</v>
      </c>
      <c r="C27">
        <v>1118</v>
      </c>
      <c r="D27">
        <v>6</v>
      </c>
      <c r="E27">
        <v>0</v>
      </c>
      <c r="F27">
        <v>6</v>
      </c>
      <c r="H27" s="2">
        <f t="shared" si="23"/>
        <v>2921</v>
      </c>
      <c r="J27" s="9">
        <v>1985</v>
      </c>
      <c r="K27" s="2">
        <f t="shared" si="24"/>
        <v>1791</v>
      </c>
      <c r="L27" s="2">
        <f t="shared" si="24"/>
        <v>1118</v>
      </c>
      <c r="M27" s="2">
        <f t="shared" si="18"/>
        <v>12</v>
      </c>
      <c r="N27" s="2">
        <f t="shared" si="25"/>
        <v>2921</v>
      </c>
      <c r="P27" s="9">
        <f t="shared" si="19"/>
        <v>1985</v>
      </c>
      <c r="Q27" s="2">
        <f t="shared" si="20"/>
        <v>61.314618281410475</v>
      </c>
      <c r="R27" s="2">
        <f t="shared" si="20"/>
        <v>38.27456350564875</v>
      </c>
      <c r="S27" s="1">
        <f t="shared" si="20"/>
        <v>0.20540910647038688</v>
      </c>
      <c r="T27" s="1">
        <f t="shared" si="20"/>
        <v>0</v>
      </c>
      <c r="U27" s="1">
        <f t="shared" si="20"/>
        <v>0.20540910647038688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4369450</v>
      </c>
      <c r="AB27" s="2">
        <f t="shared" si="26"/>
        <v>527579</v>
      </c>
      <c r="AC27" s="1">
        <f t="shared" si="26"/>
        <v>14774</v>
      </c>
      <c r="AD27" s="1">
        <f t="shared" si="26"/>
        <v>32736</v>
      </c>
      <c r="AE27" s="1">
        <f t="shared" si="26"/>
        <v>55725</v>
      </c>
      <c r="AF27" s="1"/>
      <c r="AG27" s="2">
        <f t="shared" si="21"/>
        <v>5000264</v>
      </c>
      <c r="AJ27" s="9">
        <v>1985</v>
      </c>
      <c r="AK27" s="1">
        <f t="shared" si="22"/>
        <v>40.98914050967513</v>
      </c>
      <c r="AL27" s="1">
        <f t="shared" si="22"/>
        <v>211.91139146933446</v>
      </c>
      <c r="AM27" s="1">
        <f t="shared" si="22"/>
        <v>40.6118857452281</v>
      </c>
      <c r="AN27" s="1">
        <f t="shared" si="22"/>
        <v>0</v>
      </c>
      <c r="AO27" s="1">
        <f t="shared" si="22"/>
        <v>10.767160161507402</v>
      </c>
      <c r="AP27" s="1"/>
      <c r="AQ27" s="1">
        <f>(H27/AG27)*100000</f>
        <v>58.416915586857016</v>
      </c>
      <c r="AR27" s="1">
        <f>(SUM(D27:F27)/SUM(AC27:AE27))*100000</f>
        <v>11.623964740640288</v>
      </c>
    </row>
    <row r="28" spans="1:44" ht="12.75">
      <c r="A28" s="9">
        <v>1986</v>
      </c>
      <c r="B28">
        <v>1849</v>
      </c>
      <c r="C28">
        <v>1114</v>
      </c>
      <c r="D28">
        <v>1</v>
      </c>
      <c r="E28">
        <v>1</v>
      </c>
      <c r="F28">
        <v>40</v>
      </c>
      <c r="H28" s="2">
        <f t="shared" si="23"/>
        <v>3005</v>
      </c>
      <c r="J28" s="9">
        <v>1986</v>
      </c>
      <c r="K28" s="2">
        <f t="shared" si="24"/>
        <v>1849</v>
      </c>
      <c r="L28" s="2">
        <f t="shared" si="24"/>
        <v>1114</v>
      </c>
      <c r="M28" s="2">
        <f t="shared" si="18"/>
        <v>42</v>
      </c>
      <c r="N28" s="2">
        <f t="shared" si="25"/>
        <v>3005</v>
      </c>
      <c r="P28" s="9">
        <f t="shared" si="19"/>
        <v>1986</v>
      </c>
      <c r="Q28" s="2">
        <f t="shared" si="20"/>
        <v>61.53078202995008</v>
      </c>
      <c r="R28" s="2">
        <f t="shared" si="20"/>
        <v>37.071547420965054</v>
      </c>
      <c r="S28" s="1">
        <f t="shared" si="20"/>
        <v>0.033277870216306155</v>
      </c>
      <c r="T28" s="1">
        <f t="shared" si="20"/>
        <v>0.033277870216306155</v>
      </c>
      <c r="U28" s="1">
        <f t="shared" si="20"/>
        <v>1.3311148086522462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4384536</v>
      </c>
      <c r="AB28" s="2">
        <f t="shared" si="26"/>
        <v>532006</v>
      </c>
      <c r="AC28" s="1">
        <f t="shared" si="26"/>
        <v>15519</v>
      </c>
      <c r="AD28" s="1">
        <f t="shared" si="26"/>
        <v>34265</v>
      </c>
      <c r="AE28" s="1">
        <f t="shared" si="26"/>
        <v>56756</v>
      </c>
      <c r="AF28" s="1"/>
      <c r="AG28" s="2">
        <f t="shared" si="21"/>
        <v>5023082</v>
      </c>
      <c r="AJ28" s="9">
        <v>1986</v>
      </c>
      <c r="AK28" s="1">
        <f t="shared" si="22"/>
        <v>42.17093895454388</v>
      </c>
      <c r="AL28" s="1">
        <f t="shared" si="22"/>
        <v>209.39613463006054</v>
      </c>
      <c r="AM28" s="1">
        <f t="shared" si="22"/>
        <v>6.443714156840002</v>
      </c>
      <c r="AN28" s="1">
        <f t="shared" si="22"/>
        <v>2.9184298847220194</v>
      </c>
      <c r="AO28" s="1">
        <f t="shared" si="22"/>
        <v>70.47713017125942</v>
      </c>
      <c r="AP28" s="1"/>
      <c r="AQ28" s="1">
        <f>(H28/AG28)*100000</f>
        <v>59.82382927453702</v>
      </c>
      <c r="AR28" s="1">
        <f>(SUM(D28:F28)/SUM(AC28:AE28))*100000</f>
        <v>39.42181340341656</v>
      </c>
    </row>
    <row r="29" spans="1:44" ht="12.75">
      <c r="A29" s="9">
        <v>1987</v>
      </c>
      <c r="B29">
        <v>1564</v>
      </c>
      <c r="C29">
        <v>1155</v>
      </c>
      <c r="D29">
        <v>2</v>
      </c>
      <c r="E29">
        <v>3</v>
      </c>
      <c r="F29">
        <v>24</v>
      </c>
      <c r="H29" s="2">
        <f t="shared" si="23"/>
        <v>2748</v>
      </c>
      <c r="J29" s="9">
        <v>1987</v>
      </c>
      <c r="K29" s="2">
        <f t="shared" si="24"/>
        <v>1564</v>
      </c>
      <c r="L29" s="2">
        <f t="shared" si="24"/>
        <v>1155</v>
      </c>
      <c r="M29" s="2">
        <f t="shared" si="18"/>
        <v>29</v>
      </c>
      <c r="N29" s="2">
        <f t="shared" si="25"/>
        <v>2748</v>
      </c>
      <c r="P29" s="9">
        <f t="shared" si="19"/>
        <v>1987</v>
      </c>
      <c r="Q29" s="2">
        <f aca="true" t="shared" si="27" ref="Q29:Q42">(B29/$H29)*100</f>
        <v>56.91411935953421</v>
      </c>
      <c r="R29" s="2">
        <f aca="true" t="shared" si="28" ref="R29:W40">(C29/$H29)*100</f>
        <v>42.03056768558952</v>
      </c>
      <c r="S29" s="1">
        <f t="shared" si="28"/>
        <v>0.0727802037845706</v>
      </c>
      <c r="T29" s="1">
        <f t="shared" si="28"/>
        <v>0.10917030567685589</v>
      </c>
      <c r="U29" s="1">
        <f t="shared" si="28"/>
        <v>0.8733624454148471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4410631</v>
      </c>
      <c r="AB29" s="2">
        <f t="shared" si="26"/>
        <v>536023</v>
      </c>
      <c r="AC29" s="1">
        <f t="shared" si="26"/>
        <v>16317</v>
      </c>
      <c r="AD29" s="1">
        <f t="shared" si="26"/>
        <v>35688</v>
      </c>
      <c r="AE29" s="1">
        <f t="shared" si="26"/>
        <v>58044</v>
      </c>
      <c r="AF29" s="1"/>
      <c r="AG29" s="2">
        <f t="shared" si="21"/>
        <v>5056703</v>
      </c>
      <c r="AJ29" s="9">
        <v>1987</v>
      </c>
      <c r="AK29" s="1">
        <f aca="true" t="shared" si="29" ref="AK29:AK41">(B29/AA29)*100000</f>
        <v>35.459778884245814</v>
      </c>
      <c r="AL29" s="1">
        <f aca="true" t="shared" si="30" ref="AL29:AL40">(C29/AB29)*100000</f>
        <v>215.47582846258464</v>
      </c>
      <c r="AM29" s="1">
        <f aca="true" t="shared" si="31" ref="AM29:AM40">(D29/AC29)*100000</f>
        <v>12.257155114297973</v>
      </c>
      <c r="AN29" s="1">
        <f aca="true" t="shared" si="32" ref="AN29:AN40">(E29/AD29)*100000</f>
        <v>8.406186953597848</v>
      </c>
      <c r="AO29" s="1">
        <f aca="true" t="shared" si="33" ref="AO29:AO40">(F29/AE29)*100000</f>
        <v>41.34794293983874</v>
      </c>
      <c r="AP29" s="1"/>
      <c r="AQ29" s="1">
        <f aca="true" t="shared" si="34" ref="AQ29:AQ41">(H29/AG29)*100000</f>
        <v>54.34370972548714</v>
      </c>
      <c r="AR29" s="1">
        <f aca="true" t="shared" si="35" ref="AR29:AR41">(SUM(D29:F29)/SUM(AC29:AE29))*100000</f>
        <v>26.351897790984015</v>
      </c>
    </row>
    <row r="30" spans="1:44" ht="12.75">
      <c r="A30" s="9">
        <v>1988</v>
      </c>
      <c r="B30">
        <v>1925</v>
      </c>
      <c r="C30">
        <v>1267</v>
      </c>
      <c r="D30">
        <v>9</v>
      </c>
      <c r="E30">
        <v>2</v>
      </c>
      <c r="F30">
        <v>37</v>
      </c>
      <c r="H30" s="2">
        <f t="shared" si="23"/>
        <v>3240</v>
      </c>
      <c r="J30" s="9">
        <v>1988</v>
      </c>
      <c r="K30" s="2">
        <f t="shared" si="24"/>
        <v>1925</v>
      </c>
      <c r="L30" s="2">
        <f t="shared" si="24"/>
        <v>1267</v>
      </c>
      <c r="M30" s="2">
        <f t="shared" si="18"/>
        <v>48</v>
      </c>
      <c r="N30" s="2">
        <f t="shared" si="25"/>
        <v>3240</v>
      </c>
      <c r="P30" s="9">
        <f t="shared" si="19"/>
        <v>1988</v>
      </c>
      <c r="Q30" s="2">
        <f t="shared" si="27"/>
        <v>59.413580246913575</v>
      </c>
      <c r="R30" s="2">
        <f t="shared" si="28"/>
        <v>39.10493827160494</v>
      </c>
      <c r="S30" s="1">
        <f t="shared" si="28"/>
        <v>0.2777777777777778</v>
      </c>
      <c r="T30" s="1">
        <f t="shared" si="28"/>
        <v>0.06172839506172839</v>
      </c>
      <c r="U30" s="1">
        <f t="shared" si="28"/>
        <v>1.1419753086419753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4427383</v>
      </c>
      <c r="AB30" s="2">
        <f t="shared" si="26"/>
        <v>540442</v>
      </c>
      <c r="AC30" s="1">
        <f t="shared" si="26"/>
        <v>17232</v>
      </c>
      <c r="AD30" s="1">
        <f t="shared" si="26"/>
        <v>37266</v>
      </c>
      <c r="AE30" s="1">
        <f t="shared" si="26"/>
        <v>59411</v>
      </c>
      <c r="AF30" s="1"/>
      <c r="AG30" s="2">
        <f t="shared" si="21"/>
        <v>5081734</v>
      </c>
      <c r="AJ30" s="9">
        <v>1988</v>
      </c>
      <c r="AK30" s="1">
        <f t="shared" si="29"/>
        <v>43.47940984550016</v>
      </c>
      <c r="AL30" s="1">
        <f t="shared" si="30"/>
        <v>234.43773799963733</v>
      </c>
      <c r="AM30" s="1">
        <f t="shared" si="31"/>
        <v>52.22841225626741</v>
      </c>
      <c r="AN30" s="1">
        <f t="shared" si="32"/>
        <v>5.366822304513498</v>
      </c>
      <c r="AO30" s="1">
        <f t="shared" si="33"/>
        <v>62.27802932116948</v>
      </c>
      <c r="AP30" s="1"/>
      <c r="AQ30" s="1">
        <f t="shared" si="34"/>
        <v>63.757764574060744</v>
      </c>
      <c r="AR30" s="1">
        <f t="shared" si="35"/>
        <v>42.138900350279606</v>
      </c>
    </row>
    <row r="31" spans="1:44" ht="12.75">
      <c r="A31" s="9">
        <v>1989</v>
      </c>
      <c r="B31">
        <v>1587</v>
      </c>
      <c r="C31">
        <v>1112</v>
      </c>
      <c r="D31">
        <v>5</v>
      </c>
      <c r="E31">
        <v>2</v>
      </c>
      <c r="F31">
        <v>44</v>
      </c>
      <c r="H31" s="2">
        <f t="shared" si="23"/>
        <v>2750</v>
      </c>
      <c r="J31" s="9">
        <v>1989</v>
      </c>
      <c r="K31" s="2">
        <f t="shared" si="24"/>
        <v>1587</v>
      </c>
      <c r="L31" s="2">
        <f t="shared" si="24"/>
        <v>1112</v>
      </c>
      <c r="M31" s="2">
        <f t="shared" si="18"/>
        <v>51</v>
      </c>
      <c r="N31" s="2">
        <f t="shared" si="25"/>
        <v>2750</v>
      </c>
      <c r="P31" s="9">
        <f t="shared" si="19"/>
        <v>1989</v>
      </c>
      <c r="Q31" s="2">
        <f t="shared" si="27"/>
        <v>57.70909090909091</v>
      </c>
      <c r="R31" s="2">
        <f t="shared" si="28"/>
        <v>40.43636363636364</v>
      </c>
      <c r="S31" s="1">
        <f t="shared" si="28"/>
        <v>0.18181818181818182</v>
      </c>
      <c r="T31" s="1">
        <f t="shared" si="28"/>
        <v>0.07272727272727272</v>
      </c>
      <c r="U31" s="1">
        <f t="shared" si="28"/>
        <v>1.6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4435185</v>
      </c>
      <c r="AB31" s="2">
        <f t="shared" si="26"/>
        <v>542961</v>
      </c>
      <c r="AC31" s="1">
        <f t="shared" si="26"/>
        <v>18165</v>
      </c>
      <c r="AD31" s="1">
        <f t="shared" si="26"/>
        <v>38920</v>
      </c>
      <c r="AE31" s="1">
        <f t="shared" si="26"/>
        <v>60589</v>
      </c>
      <c r="AF31" s="1"/>
      <c r="AG31" s="2">
        <f t="shared" si="21"/>
        <v>5095820</v>
      </c>
      <c r="AJ31" s="9">
        <v>1989</v>
      </c>
      <c r="AK31" s="1">
        <f t="shared" si="29"/>
        <v>35.782047423049995</v>
      </c>
      <c r="AL31" s="1">
        <f t="shared" si="30"/>
        <v>204.80292323021357</v>
      </c>
      <c r="AM31" s="1">
        <f t="shared" si="31"/>
        <v>27.52546105147261</v>
      </c>
      <c r="AN31" s="1">
        <f t="shared" si="32"/>
        <v>5.138746145940391</v>
      </c>
      <c r="AO31" s="1">
        <f t="shared" si="33"/>
        <v>72.62044265460727</v>
      </c>
      <c r="AP31" s="1"/>
      <c r="AQ31" s="1">
        <f t="shared" si="34"/>
        <v>53.96579941991671</v>
      </c>
      <c r="AR31" s="1">
        <f t="shared" si="35"/>
        <v>43.34007512279688</v>
      </c>
    </row>
    <row r="32" spans="1:44" ht="12.75">
      <c r="A32" s="9">
        <v>1990</v>
      </c>
      <c r="B32">
        <v>2444</v>
      </c>
      <c r="C32">
        <v>1566</v>
      </c>
      <c r="D32">
        <v>10</v>
      </c>
      <c r="E32">
        <v>0</v>
      </c>
      <c r="F32">
        <v>54</v>
      </c>
      <c r="H32" s="2">
        <f t="shared" si="23"/>
        <v>4074</v>
      </c>
      <c r="J32" s="9">
        <v>1990</v>
      </c>
      <c r="K32" s="2">
        <f t="shared" si="24"/>
        <v>2444</v>
      </c>
      <c r="L32" s="2">
        <f t="shared" si="24"/>
        <v>1566</v>
      </c>
      <c r="M32" s="2">
        <f t="shared" si="18"/>
        <v>64</v>
      </c>
      <c r="N32" s="2">
        <f t="shared" si="25"/>
        <v>4074</v>
      </c>
      <c r="P32" s="9">
        <f t="shared" si="19"/>
        <v>1990</v>
      </c>
      <c r="Q32" s="2">
        <f t="shared" si="27"/>
        <v>59.990181639666176</v>
      </c>
      <c r="R32" s="2">
        <f t="shared" si="28"/>
        <v>38.43888070692195</v>
      </c>
      <c r="S32" s="1">
        <f t="shared" si="28"/>
        <v>0.24545900834560627</v>
      </c>
      <c r="T32" s="1">
        <f t="shared" si="28"/>
        <v>0</v>
      </c>
      <c r="U32" s="1">
        <f t="shared" si="28"/>
        <v>1.3254786450662739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4456718</v>
      </c>
      <c r="AB32" s="2">
        <f t="shared" si="26"/>
        <v>547882</v>
      </c>
      <c r="AC32" s="1">
        <f t="shared" si="26"/>
        <v>18968</v>
      </c>
      <c r="AD32" s="1">
        <f t="shared" si="26"/>
        <v>40653</v>
      </c>
      <c r="AE32" s="1">
        <f t="shared" si="26"/>
        <v>62149</v>
      </c>
      <c r="AF32" s="1"/>
      <c r="AG32" s="2">
        <f t="shared" si="21"/>
        <v>5126370</v>
      </c>
      <c r="AJ32" s="9">
        <v>1990</v>
      </c>
      <c r="AK32" s="1">
        <f t="shared" si="29"/>
        <v>54.83856057304949</v>
      </c>
      <c r="AL32" s="1">
        <f t="shared" si="30"/>
        <v>285.8279702563691</v>
      </c>
      <c r="AM32" s="1">
        <f t="shared" si="31"/>
        <v>52.720371151412905</v>
      </c>
      <c r="AN32" s="1">
        <f t="shared" si="32"/>
        <v>0</v>
      </c>
      <c r="AO32" s="1">
        <f t="shared" si="33"/>
        <v>86.88796279907963</v>
      </c>
      <c r="AP32" s="1"/>
      <c r="AQ32" s="1">
        <f t="shared" si="34"/>
        <v>79.47143885439405</v>
      </c>
      <c r="AR32" s="1">
        <f t="shared" si="35"/>
        <v>52.55810133858915</v>
      </c>
    </row>
    <row r="33" spans="1:44" ht="12.75">
      <c r="A33" s="9">
        <v>1991</v>
      </c>
      <c r="B33">
        <v>2640</v>
      </c>
      <c r="C33">
        <v>1684</v>
      </c>
      <c r="D33">
        <v>6</v>
      </c>
      <c r="E33">
        <v>4</v>
      </c>
      <c r="F33">
        <v>61</v>
      </c>
      <c r="H33" s="2">
        <f t="shared" si="23"/>
        <v>4395</v>
      </c>
      <c r="J33" s="9">
        <v>1991</v>
      </c>
      <c r="K33" s="2">
        <f t="shared" si="24"/>
        <v>2640</v>
      </c>
      <c r="L33" s="2">
        <f t="shared" si="24"/>
        <v>1684</v>
      </c>
      <c r="M33" s="2">
        <f t="shared" si="18"/>
        <v>71</v>
      </c>
      <c r="N33" s="2">
        <f t="shared" si="25"/>
        <v>4395</v>
      </c>
      <c r="P33" s="9">
        <f t="shared" si="19"/>
        <v>1991</v>
      </c>
      <c r="Q33" s="2">
        <f t="shared" si="27"/>
        <v>60.068259385665534</v>
      </c>
      <c r="R33" s="2">
        <f t="shared" si="28"/>
        <v>38.31626848691695</v>
      </c>
      <c r="S33" s="1">
        <f t="shared" si="28"/>
        <v>0.13651877133105803</v>
      </c>
      <c r="T33" s="1">
        <f t="shared" si="28"/>
        <v>0.09101251422070535</v>
      </c>
      <c r="U33" s="1">
        <f t="shared" si="28"/>
        <v>1.3879408418657566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4478461</v>
      </c>
      <c r="AB33" s="2">
        <f t="shared" si="26"/>
        <v>554616</v>
      </c>
      <c r="AC33" s="1">
        <f t="shared" si="26"/>
        <v>18776</v>
      </c>
      <c r="AD33" s="1">
        <f t="shared" si="26"/>
        <v>42553</v>
      </c>
      <c r="AE33" s="1">
        <f t="shared" si="26"/>
        <v>63364</v>
      </c>
      <c r="AF33" s="1"/>
      <c r="AG33" s="2">
        <f t="shared" si="21"/>
        <v>5157770</v>
      </c>
      <c r="AJ33" s="9">
        <v>1991</v>
      </c>
      <c r="AK33" s="1">
        <f t="shared" si="29"/>
        <v>58.94882192788996</v>
      </c>
      <c r="AL33" s="1">
        <f t="shared" si="30"/>
        <v>303.6335049836283</v>
      </c>
      <c r="AM33" s="1">
        <f t="shared" si="31"/>
        <v>31.955688112484022</v>
      </c>
      <c r="AN33" s="1">
        <f t="shared" si="32"/>
        <v>9.40004230019035</v>
      </c>
      <c r="AO33" s="1">
        <f t="shared" si="33"/>
        <v>96.26917492582538</v>
      </c>
      <c r="AP33" s="1"/>
      <c r="AQ33" s="1">
        <f t="shared" si="34"/>
        <v>85.21124439437975</v>
      </c>
      <c r="AR33" s="1">
        <f t="shared" si="35"/>
        <v>56.93984425749641</v>
      </c>
    </row>
    <row r="34" spans="1:44" ht="12.75">
      <c r="A34" s="9">
        <v>1992</v>
      </c>
      <c r="B34">
        <v>2410</v>
      </c>
      <c r="C34">
        <v>1641</v>
      </c>
      <c r="D34">
        <v>6</v>
      </c>
      <c r="E34">
        <v>3</v>
      </c>
      <c r="F34">
        <v>77</v>
      </c>
      <c r="H34" s="2">
        <f t="shared" si="23"/>
        <v>4137</v>
      </c>
      <c r="J34" s="9">
        <v>1992</v>
      </c>
      <c r="K34" s="2">
        <f t="shared" si="24"/>
        <v>2410</v>
      </c>
      <c r="L34" s="2">
        <f t="shared" si="24"/>
        <v>1641</v>
      </c>
      <c r="M34" s="2">
        <f t="shared" si="18"/>
        <v>86</v>
      </c>
      <c r="N34" s="2">
        <f t="shared" si="25"/>
        <v>4137</v>
      </c>
      <c r="P34" s="9">
        <f t="shared" si="19"/>
        <v>1992</v>
      </c>
      <c r="Q34" s="2">
        <f t="shared" si="27"/>
        <v>58.2547739908146</v>
      </c>
      <c r="R34" s="2">
        <f t="shared" si="28"/>
        <v>39.66642494561276</v>
      </c>
      <c r="S34" s="1">
        <f t="shared" si="28"/>
        <v>0.145032632342277</v>
      </c>
      <c r="T34" s="1">
        <f t="shared" si="28"/>
        <v>0.0725163161711385</v>
      </c>
      <c r="U34" s="1">
        <f t="shared" si="28"/>
        <v>1.8612521150592216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4501598</v>
      </c>
      <c r="AB34" s="2">
        <f t="shared" si="26"/>
        <v>562234</v>
      </c>
      <c r="AC34" s="1">
        <f t="shared" si="26"/>
        <v>18844</v>
      </c>
      <c r="AD34" s="1">
        <f t="shared" si="26"/>
        <v>45217</v>
      </c>
      <c r="AE34" s="1">
        <f t="shared" si="26"/>
        <v>65793</v>
      </c>
      <c r="AF34" s="1"/>
      <c r="AG34" s="2">
        <f t="shared" si="21"/>
        <v>5193686</v>
      </c>
      <c r="AJ34" s="9">
        <v>1992</v>
      </c>
      <c r="AK34" s="1">
        <f t="shared" si="29"/>
        <v>53.536544133883126</v>
      </c>
      <c r="AL34" s="1">
        <f t="shared" si="30"/>
        <v>291.8713560545965</v>
      </c>
      <c r="AM34" s="1">
        <f t="shared" si="31"/>
        <v>31.840373593716834</v>
      </c>
      <c r="AN34" s="1">
        <f t="shared" si="32"/>
        <v>6.634672800053076</v>
      </c>
      <c r="AO34" s="1">
        <f t="shared" si="33"/>
        <v>117.03372699223321</v>
      </c>
      <c r="AP34" s="1"/>
      <c r="AQ34" s="1">
        <f t="shared" si="34"/>
        <v>79.65441114460904</v>
      </c>
      <c r="AR34" s="1">
        <f t="shared" si="35"/>
        <v>66.22822554561276</v>
      </c>
    </row>
    <row r="35" spans="1:44" ht="12.75">
      <c r="A35" s="9">
        <v>1993</v>
      </c>
      <c r="B35">
        <v>2346</v>
      </c>
      <c r="C35">
        <v>1713</v>
      </c>
      <c r="D35">
        <v>11</v>
      </c>
      <c r="E35">
        <v>4</v>
      </c>
      <c r="F35">
        <v>76</v>
      </c>
      <c r="H35" s="2">
        <f t="shared" si="23"/>
        <v>4150</v>
      </c>
      <c r="J35" s="9">
        <v>1993</v>
      </c>
      <c r="K35" s="2">
        <f t="shared" si="24"/>
        <v>2346</v>
      </c>
      <c r="L35" s="2">
        <f t="shared" si="24"/>
        <v>1713</v>
      </c>
      <c r="M35" s="2">
        <f t="shared" si="18"/>
        <v>91</v>
      </c>
      <c r="N35" s="2">
        <f t="shared" si="25"/>
        <v>4150</v>
      </c>
      <c r="P35" s="9">
        <f t="shared" si="19"/>
        <v>1993</v>
      </c>
      <c r="Q35" s="2">
        <f t="shared" si="27"/>
        <v>56.53012048192772</v>
      </c>
      <c r="R35" s="2">
        <f t="shared" si="28"/>
        <v>41.27710843373494</v>
      </c>
      <c r="S35" s="1">
        <f t="shared" si="28"/>
        <v>0.2650602409638554</v>
      </c>
      <c r="T35" s="1">
        <f t="shared" si="28"/>
        <v>0.09638554216867469</v>
      </c>
      <c r="U35" s="1">
        <f t="shared" si="28"/>
        <v>1.8313253012048194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4532411</v>
      </c>
      <c r="AB35" s="2">
        <f t="shared" si="26"/>
        <v>570911</v>
      </c>
      <c r="AC35" s="1">
        <f t="shared" si="26"/>
        <v>18792</v>
      </c>
      <c r="AD35" s="1">
        <f t="shared" si="26"/>
        <v>47419</v>
      </c>
      <c r="AE35" s="1">
        <f t="shared" si="26"/>
        <v>68224</v>
      </c>
      <c r="AF35" s="1"/>
      <c r="AG35" s="2">
        <f t="shared" si="21"/>
        <v>5237757</v>
      </c>
      <c r="AJ35" s="9">
        <v>1993</v>
      </c>
      <c r="AK35" s="1">
        <f t="shared" si="29"/>
        <v>51.7605309845025</v>
      </c>
      <c r="AL35" s="1">
        <f t="shared" si="30"/>
        <v>300.04676735953586</v>
      </c>
      <c r="AM35" s="1">
        <f t="shared" si="31"/>
        <v>58.535547041294166</v>
      </c>
      <c r="AN35" s="1">
        <f t="shared" si="32"/>
        <v>8.435437271979586</v>
      </c>
      <c r="AO35" s="1">
        <f t="shared" si="33"/>
        <v>111.39774859287054</v>
      </c>
      <c r="AP35" s="1"/>
      <c r="AQ35" s="1">
        <f t="shared" si="34"/>
        <v>79.23238897871741</v>
      </c>
      <c r="AR35" s="1">
        <f t="shared" si="35"/>
        <v>67.69070554543089</v>
      </c>
    </row>
    <row r="36" spans="1:44" ht="12.75">
      <c r="A36" s="9">
        <v>1994</v>
      </c>
      <c r="B36">
        <v>2457</v>
      </c>
      <c r="C36">
        <v>1624</v>
      </c>
      <c r="D36">
        <v>14</v>
      </c>
      <c r="E36">
        <v>6</v>
      </c>
      <c r="F36">
        <v>89</v>
      </c>
      <c r="H36" s="2">
        <f t="shared" si="23"/>
        <v>4190</v>
      </c>
      <c r="J36" s="9">
        <v>1994</v>
      </c>
      <c r="K36" s="2">
        <f t="shared" si="24"/>
        <v>2457</v>
      </c>
      <c r="L36" s="2">
        <f t="shared" si="24"/>
        <v>1624</v>
      </c>
      <c r="M36" s="2">
        <f t="shared" si="18"/>
        <v>109</v>
      </c>
      <c r="N36" s="2">
        <f t="shared" si="25"/>
        <v>4190</v>
      </c>
      <c r="P36" s="9">
        <f t="shared" si="19"/>
        <v>1994</v>
      </c>
      <c r="Q36" s="2">
        <f t="shared" si="27"/>
        <v>58.63961813842482</v>
      </c>
      <c r="R36" s="2">
        <f t="shared" si="28"/>
        <v>38.75894988066826</v>
      </c>
      <c r="S36" s="1">
        <f t="shared" si="28"/>
        <v>0.3341288782816229</v>
      </c>
      <c r="T36" s="1">
        <f t="shared" si="28"/>
        <v>0.1431980906921241</v>
      </c>
      <c r="U36" s="1">
        <f t="shared" si="28"/>
        <v>2.124105011933174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4562756</v>
      </c>
      <c r="AB36" s="2">
        <f t="shared" si="26"/>
        <v>579103</v>
      </c>
      <c r="AC36" s="1">
        <f t="shared" si="26"/>
        <v>18861</v>
      </c>
      <c r="AD36" s="1">
        <f t="shared" si="26"/>
        <v>49372</v>
      </c>
      <c r="AE36" s="1">
        <f t="shared" si="26"/>
        <v>71114</v>
      </c>
      <c r="AF36" s="1"/>
      <c r="AG36" s="2">
        <f t="shared" si="21"/>
        <v>5281206</v>
      </c>
      <c r="AJ36" s="9">
        <v>1994</v>
      </c>
      <c r="AK36" s="1">
        <f t="shared" si="29"/>
        <v>53.849033347389174</v>
      </c>
      <c r="AL36" s="1">
        <f t="shared" si="30"/>
        <v>280.43370523033036</v>
      </c>
      <c r="AM36" s="1">
        <f t="shared" si="31"/>
        <v>74.22724139759292</v>
      </c>
      <c r="AN36" s="1">
        <f t="shared" si="32"/>
        <v>12.15263712225553</v>
      </c>
      <c r="AO36" s="1">
        <f t="shared" si="33"/>
        <v>125.15116573389206</v>
      </c>
      <c r="AP36" s="1"/>
      <c r="AQ36" s="1">
        <f t="shared" si="34"/>
        <v>79.33793909951629</v>
      </c>
      <c r="AR36" s="1">
        <f t="shared" si="35"/>
        <v>78.2219925796752</v>
      </c>
    </row>
    <row r="37" spans="1:44" ht="12.75">
      <c r="A37" s="9">
        <v>1995</v>
      </c>
      <c r="B37">
        <v>1868</v>
      </c>
      <c r="C37">
        <v>1266</v>
      </c>
      <c r="D37">
        <v>15</v>
      </c>
      <c r="E37">
        <v>6</v>
      </c>
      <c r="F37">
        <v>64</v>
      </c>
      <c r="H37" s="2">
        <f t="shared" si="23"/>
        <v>3219</v>
      </c>
      <c r="J37" s="9">
        <v>1995</v>
      </c>
      <c r="K37" s="2">
        <f t="shared" si="24"/>
        <v>1868</v>
      </c>
      <c r="L37" s="2">
        <f t="shared" si="24"/>
        <v>1266</v>
      </c>
      <c r="M37" s="2">
        <f t="shared" si="18"/>
        <v>85</v>
      </c>
      <c r="N37" s="2">
        <f t="shared" si="25"/>
        <v>3219</v>
      </c>
      <c r="P37" s="9">
        <f t="shared" si="19"/>
        <v>1995</v>
      </c>
      <c r="Q37" s="2">
        <f t="shared" si="27"/>
        <v>58.03044423734078</v>
      </c>
      <c r="R37" s="2">
        <f t="shared" si="28"/>
        <v>39.328984156570364</v>
      </c>
      <c r="S37" s="1">
        <f t="shared" si="28"/>
        <v>0.4659832246039142</v>
      </c>
      <c r="T37" s="1">
        <f t="shared" si="28"/>
        <v>0.1863932898415657</v>
      </c>
      <c r="U37" s="1">
        <f t="shared" si="28"/>
        <v>1.9881950916433675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4594972</v>
      </c>
      <c r="AB37" s="2">
        <f t="shared" si="26"/>
        <v>585653</v>
      </c>
      <c r="AC37" s="1">
        <f t="shared" si="26"/>
        <v>18817</v>
      </c>
      <c r="AD37" s="1">
        <f t="shared" si="26"/>
        <v>51255</v>
      </c>
      <c r="AE37" s="1">
        <f t="shared" si="26"/>
        <v>73913</v>
      </c>
      <c r="AF37" s="1"/>
      <c r="AG37" s="2">
        <f t="shared" si="21"/>
        <v>5324610</v>
      </c>
      <c r="AJ37" s="9">
        <v>1995</v>
      </c>
      <c r="AK37" s="1">
        <f t="shared" si="29"/>
        <v>40.65313129220374</v>
      </c>
      <c r="AL37" s="1">
        <f t="shared" si="30"/>
        <v>216.1689601180221</v>
      </c>
      <c r="AM37" s="1">
        <f t="shared" si="31"/>
        <v>79.71515119307008</v>
      </c>
      <c r="AN37" s="1">
        <f t="shared" si="32"/>
        <v>11.706175007316359</v>
      </c>
      <c r="AO37" s="1">
        <f t="shared" si="33"/>
        <v>86.58828622840366</v>
      </c>
      <c r="AP37" s="1"/>
      <c r="AQ37" s="1">
        <f t="shared" si="34"/>
        <v>60.45513192515508</v>
      </c>
      <c r="AR37" s="1">
        <f t="shared" si="35"/>
        <v>59.03392714518874</v>
      </c>
    </row>
    <row r="38" spans="1:44" ht="12.75">
      <c r="A38" s="9">
        <v>1996</v>
      </c>
      <c r="B38">
        <v>2116</v>
      </c>
      <c r="C38">
        <v>1271</v>
      </c>
      <c r="D38">
        <v>18</v>
      </c>
      <c r="E38">
        <v>8</v>
      </c>
      <c r="F38">
        <v>68</v>
      </c>
      <c r="H38" s="2">
        <f t="shared" si="23"/>
        <v>3481</v>
      </c>
      <c r="J38" s="9">
        <v>1996</v>
      </c>
      <c r="K38" s="2">
        <f t="shared" si="24"/>
        <v>2116</v>
      </c>
      <c r="L38" s="2">
        <f t="shared" si="24"/>
        <v>1271</v>
      </c>
      <c r="M38" s="2">
        <f t="shared" si="18"/>
        <v>94</v>
      </c>
      <c r="N38" s="2">
        <f t="shared" si="25"/>
        <v>3481</v>
      </c>
      <c r="P38" s="9">
        <f t="shared" si="19"/>
        <v>1996</v>
      </c>
      <c r="Q38" s="2">
        <f t="shared" si="27"/>
        <v>60.78713013501867</v>
      </c>
      <c r="R38" s="2">
        <f t="shared" si="28"/>
        <v>36.51249640907785</v>
      </c>
      <c r="S38" s="1">
        <f t="shared" si="28"/>
        <v>0.5170927894283253</v>
      </c>
      <c r="T38" s="1">
        <f t="shared" si="28"/>
        <v>0.2298190175237001</v>
      </c>
      <c r="U38" s="1">
        <f t="shared" si="28"/>
        <v>1.9534616489514507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4624391</v>
      </c>
      <c r="AB38" s="2">
        <f t="shared" si="26"/>
        <v>592902</v>
      </c>
      <c r="AC38" s="1">
        <f t="shared" si="26"/>
        <v>18812</v>
      </c>
      <c r="AD38" s="1">
        <f t="shared" si="26"/>
        <v>53859</v>
      </c>
      <c r="AE38" s="1">
        <f t="shared" si="26"/>
        <v>77924</v>
      </c>
      <c r="AF38" s="1"/>
      <c r="AG38" s="2">
        <f t="shared" si="21"/>
        <v>5367888</v>
      </c>
      <c r="AJ38" s="9">
        <v>1996</v>
      </c>
      <c r="AK38" s="1">
        <f t="shared" si="29"/>
        <v>45.75737648481714</v>
      </c>
      <c r="AL38" s="1">
        <f t="shared" si="30"/>
        <v>214.36932241753274</v>
      </c>
      <c r="AM38" s="1">
        <f t="shared" si="31"/>
        <v>95.68360620880289</v>
      </c>
      <c r="AN38" s="1">
        <f t="shared" si="32"/>
        <v>14.853599212759242</v>
      </c>
      <c r="AO38" s="1">
        <f t="shared" si="33"/>
        <v>87.26451414198449</v>
      </c>
      <c r="AP38" s="1"/>
      <c r="AQ38" s="1">
        <f t="shared" si="34"/>
        <v>64.8485959468603</v>
      </c>
      <c r="AR38" s="1">
        <f t="shared" si="35"/>
        <v>62.419071018294105</v>
      </c>
    </row>
    <row r="39" spans="1:44" ht="12.75">
      <c r="A39" s="9">
        <v>1997</v>
      </c>
      <c r="B39">
        <v>2315</v>
      </c>
      <c r="C39">
        <v>1097</v>
      </c>
      <c r="D39">
        <v>11</v>
      </c>
      <c r="E39">
        <v>7</v>
      </c>
      <c r="F39">
        <v>90</v>
      </c>
      <c r="H39" s="2">
        <f t="shared" si="23"/>
        <v>3520</v>
      </c>
      <c r="J39" s="9">
        <v>1997</v>
      </c>
      <c r="K39" s="2">
        <f t="shared" si="24"/>
        <v>2315</v>
      </c>
      <c r="L39" s="2">
        <f t="shared" si="24"/>
        <v>1097</v>
      </c>
      <c r="M39" s="2">
        <f t="shared" si="18"/>
        <v>108</v>
      </c>
      <c r="N39" s="2">
        <f t="shared" si="25"/>
        <v>3520</v>
      </c>
      <c r="P39" s="9">
        <f t="shared" si="19"/>
        <v>1997</v>
      </c>
      <c r="Q39" s="2">
        <f t="shared" si="27"/>
        <v>65.76704545454545</v>
      </c>
      <c r="R39" s="2">
        <f t="shared" si="28"/>
        <v>31.164772727272727</v>
      </c>
      <c r="S39" s="1">
        <f t="shared" si="28"/>
        <v>0.3125</v>
      </c>
      <c r="T39" s="1">
        <f t="shared" si="28"/>
        <v>0.19886363636363635</v>
      </c>
      <c r="U39" s="1">
        <f t="shared" si="28"/>
        <v>2.556818181818182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4649239</v>
      </c>
      <c r="AB39" s="2">
        <f t="shared" si="26"/>
        <v>600774</v>
      </c>
      <c r="AC39" s="1">
        <f t="shared" si="26"/>
        <v>18880</v>
      </c>
      <c r="AD39" s="1">
        <f t="shared" si="26"/>
        <v>55747</v>
      </c>
      <c r="AE39" s="1">
        <f t="shared" si="26"/>
        <v>82473</v>
      </c>
      <c r="AF39" s="1"/>
      <c r="AG39" s="2">
        <f t="shared" si="21"/>
        <v>5407113</v>
      </c>
      <c r="AJ39" s="9">
        <v>1997</v>
      </c>
      <c r="AK39" s="1">
        <f t="shared" si="29"/>
        <v>49.79309517105918</v>
      </c>
      <c r="AL39" s="1">
        <f t="shared" si="30"/>
        <v>182.59778219430268</v>
      </c>
      <c r="AM39" s="1">
        <f t="shared" si="31"/>
        <v>58.26271186440678</v>
      </c>
      <c r="AN39" s="1">
        <f t="shared" si="32"/>
        <v>12.556729510108168</v>
      </c>
      <c r="AO39" s="1">
        <f t="shared" si="33"/>
        <v>109.12662325852098</v>
      </c>
      <c r="AP39" s="1"/>
      <c r="AQ39" s="1">
        <f t="shared" si="34"/>
        <v>65.09943476306118</v>
      </c>
      <c r="AR39" s="1">
        <f t="shared" si="35"/>
        <v>68.74602164226607</v>
      </c>
    </row>
    <row r="40" spans="1:44" ht="12.75">
      <c r="A40" s="9">
        <v>1998</v>
      </c>
      <c r="B40">
        <v>142</v>
      </c>
      <c r="C40">
        <v>32</v>
      </c>
      <c r="D40">
        <v>1</v>
      </c>
      <c r="E40">
        <v>0</v>
      </c>
      <c r="F40">
        <v>2</v>
      </c>
      <c r="H40" s="2">
        <f t="shared" si="23"/>
        <v>177</v>
      </c>
      <c r="J40" s="9">
        <v>1998</v>
      </c>
      <c r="K40" s="2">
        <f t="shared" si="24"/>
        <v>142</v>
      </c>
      <c r="L40" s="2">
        <f t="shared" si="24"/>
        <v>32</v>
      </c>
      <c r="M40" s="2">
        <f t="shared" si="18"/>
        <v>3</v>
      </c>
      <c r="N40" s="2">
        <f t="shared" si="25"/>
        <v>177</v>
      </c>
      <c r="P40" s="9">
        <f t="shared" si="19"/>
        <v>1998</v>
      </c>
      <c r="Q40" s="2">
        <f t="shared" si="27"/>
        <v>80.22598870056498</v>
      </c>
      <c r="R40" s="2">
        <f t="shared" si="28"/>
        <v>18.07909604519774</v>
      </c>
      <c r="S40" s="1">
        <f t="shared" si="28"/>
        <v>0.5649717514124294</v>
      </c>
      <c r="T40" s="1">
        <f t="shared" si="28"/>
        <v>0</v>
      </c>
      <c r="U40" s="1">
        <f t="shared" si="28"/>
        <v>1.1299435028248588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4667910</v>
      </c>
      <c r="AB40" s="2">
        <f t="shared" si="26"/>
        <v>606197</v>
      </c>
      <c r="AC40" s="1">
        <f t="shared" si="26"/>
        <v>18843</v>
      </c>
      <c r="AD40" s="1">
        <f t="shared" si="26"/>
        <v>57290</v>
      </c>
      <c r="AE40" s="1">
        <f t="shared" si="26"/>
        <v>87322</v>
      </c>
      <c r="AF40" s="1"/>
      <c r="AG40" s="2">
        <f t="shared" si="21"/>
        <v>5437562</v>
      </c>
      <c r="AJ40" s="9">
        <v>1998</v>
      </c>
      <c r="AK40" s="1">
        <f t="shared" si="29"/>
        <v>3.0420466547127085</v>
      </c>
      <c r="AL40" s="1">
        <f t="shared" si="30"/>
        <v>5.278812003358644</v>
      </c>
      <c r="AM40" s="1">
        <f t="shared" si="31"/>
        <v>5.307010560951016</v>
      </c>
      <c r="AN40" s="1">
        <f t="shared" si="32"/>
        <v>0</v>
      </c>
      <c r="AO40" s="1">
        <f t="shared" si="33"/>
        <v>2.290373559927624</v>
      </c>
      <c r="AP40" s="1"/>
      <c r="AQ40" s="1">
        <f t="shared" si="34"/>
        <v>3.255135297767639</v>
      </c>
      <c r="AR40" s="1">
        <f t="shared" si="35"/>
        <v>1.8353675323483527</v>
      </c>
    </row>
    <row r="41" spans="1:44" ht="12.75">
      <c r="A41" s="9">
        <v>1999</v>
      </c>
      <c r="B41">
        <v>145</v>
      </c>
      <c r="C41">
        <v>29</v>
      </c>
      <c r="D41">
        <v>0</v>
      </c>
      <c r="E41">
        <v>1</v>
      </c>
      <c r="F41">
        <v>3</v>
      </c>
      <c r="H41" s="2">
        <f t="shared" si="23"/>
        <v>178</v>
      </c>
      <c r="J41" s="9">
        <v>1999</v>
      </c>
      <c r="K41" s="2">
        <f t="shared" si="24"/>
        <v>145</v>
      </c>
      <c r="L41" s="2">
        <f t="shared" si="24"/>
        <v>29</v>
      </c>
      <c r="M41" s="2">
        <f t="shared" si="18"/>
        <v>4</v>
      </c>
      <c r="N41" s="2">
        <f t="shared" si="25"/>
        <v>178</v>
      </c>
      <c r="P41" s="9">
        <f t="shared" si="19"/>
        <v>1999</v>
      </c>
      <c r="Q41" s="2">
        <f t="shared" si="27"/>
        <v>81.46067415730337</v>
      </c>
      <c r="R41" s="2">
        <f aca="true" t="shared" si="36" ref="R41:W42">(C41/$H41)*100</f>
        <v>16.292134831460675</v>
      </c>
      <c r="S41" s="1">
        <f t="shared" si="36"/>
        <v>0</v>
      </c>
      <c r="T41" s="1">
        <f t="shared" si="36"/>
        <v>0.5617977528089888</v>
      </c>
      <c r="U41" s="1">
        <f t="shared" si="36"/>
        <v>1.6853932584269662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4688237</v>
      </c>
      <c r="AB41" s="2">
        <f t="shared" si="26"/>
        <v>610998</v>
      </c>
      <c r="AC41" s="1">
        <f t="shared" si="26"/>
        <v>18754</v>
      </c>
      <c r="AD41" s="1">
        <f t="shared" si="26"/>
        <v>58873</v>
      </c>
      <c r="AE41" s="1">
        <f t="shared" si="26"/>
        <v>91476</v>
      </c>
      <c r="AF41" s="1"/>
      <c r="AG41" s="2">
        <f t="shared" si="21"/>
        <v>5468338</v>
      </c>
      <c r="AJ41" s="9">
        <v>1999</v>
      </c>
      <c r="AK41" s="1">
        <f t="shared" si="29"/>
        <v>3.0928470553003184</v>
      </c>
      <c r="AL41" s="1">
        <f>(C41/AB41)*100000</f>
        <v>4.746333048553351</v>
      </c>
      <c r="AM41" s="1">
        <f>(D41/AC41)*100000</f>
        <v>0</v>
      </c>
      <c r="AN41" s="1">
        <f>(E41/AD41)*100000</f>
        <v>1.6985715013673501</v>
      </c>
      <c r="AO41" s="1">
        <f>(F41/AE41)*100000</f>
        <v>3.2795487340941887</v>
      </c>
      <c r="AP41" s="1"/>
      <c r="AQ41" s="1">
        <f t="shared" si="34"/>
        <v>3.2551023729696302</v>
      </c>
      <c r="AR41" s="1">
        <f t="shared" si="35"/>
        <v>2.3654222574407315</v>
      </c>
    </row>
    <row r="42" spans="1:23" s="4" customFormat="1" ht="12.75">
      <c r="A42" s="13" t="s">
        <v>14</v>
      </c>
      <c r="B42" s="21">
        <f aca="true" t="shared" si="37" ref="B42:G42">SUM(B25:B41)</f>
        <v>30450</v>
      </c>
      <c r="C42" s="21">
        <f t="shared" si="37"/>
        <v>19368</v>
      </c>
      <c r="D42" s="21">
        <f t="shared" si="37"/>
        <v>119</v>
      </c>
      <c r="E42" s="21">
        <f t="shared" si="37"/>
        <v>48</v>
      </c>
      <c r="F42" s="21">
        <f t="shared" si="37"/>
        <v>786</v>
      </c>
      <c r="G42" s="21">
        <f t="shared" si="37"/>
        <v>0</v>
      </c>
      <c r="H42" s="21">
        <f t="shared" si="23"/>
        <v>50771</v>
      </c>
      <c r="J42" s="13" t="s">
        <v>14</v>
      </c>
      <c r="K42" s="21">
        <f>B42</f>
        <v>30450</v>
      </c>
      <c r="L42" s="21">
        <f>C42</f>
        <v>19368</v>
      </c>
      <c r="M42" s="21">
        <f t="shared" si="18"/>
        <v>953</v>
      </c>
      <c r="N42" s="21">
        <f>H42</f>
        <v>50771</v>
      </c>
      <c r="P42" s="13" t="str">
        <f t="shared" si="19"/>
        <v>Total</v>
      </c>
      <c r="Q42" s="21">
        <f t="shared" si="27"/>
        <v>59.97518268302772</v>
      </c>
      <c r="R42" s="21">
        <f t="shared" si="36"/>
        <v>38.14776151740167</v>
      </c>
      <c r="S42" s="23">
        <f t="shared" si="36"/>
        <v>0.23438577140493586</v>
      </c>
      <c r="T42" s="23">
        <f t="shared" si="36"/>
        <v>0.09454215989442792</v>
      </c>
      <c r="U42" s="23">
        <f t="shared" si="36"/>
        <v>1.5481278682712571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MISSOURI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MISSOURI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MISSOURI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MISSOURI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MISSOURI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 s="2">
        <f aca="true" t="shared" si="39" ref="B47:H56">B4-B25</f>
        <v>194</v>
      </c>
      <c r="C47" s="2">
        <f t="shared" si="39"/>
        <v>110</v>
      </c>
      <c r="D47">
        <f t="shared" si="39"/>
        <v>2</v>
      </c>
      <c r="E47">
        <f t="shared" si="39"/>
        <v>1</v>
      </c>
      <c r="F47">
        <f t="shared" si="39"/>
        <v>2</v>
      </c>
      <c r="H47" s="2">
        <f t="shared" si="39"/>
        <v>309</v>
      </c>
      <c r="J47" s="9">
        <v>1983</v>
      </c>
      <c r="K47" s="2">
        <f aca="true" t="shared" si="40" ref="K47:N64">K4-K25</f>
        <v>194</v>
      </c>
      <c r="L47" s="2">
        <f t="shared" si="40"/>
        <v>110</v>
      </c>
      <c r="M47" s="2">
        <f t="shared" si="40"/>
        <v>5</v>
      </c>
      <c r="N47" s="2">
        <f t="shared" si="40"/>
        <v>309</v>
      </c>
      <c r="P47" s="9">
        <f>A47</f>
        <v>1983</v>
      </c>
      <c r="Q47" s="2">
        <f aca="true" t="shared" si="41" ref="Q47:W50">(B47/$H47)*100</f>
        <v>62.7831715210356</v>
      </c>
      <c r="R47" s="2">
        <f t="shared" si="41"/>
        <v>35.59870550161812</v>
      </c>
      <c r="S47" s="1">
        <f t="shared" si="41"/>
        <v>0.6472491909385114</v>
      </c>
      <c r="T47" s="1">
        <f t="shared" si="41"/>
        <v>0.3236245954692557</v>
      </c>
      <c r="U47" s="1">
        <f t="shared" si="41"/>
        <v>0.6472491909385114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4329370</v>
      </c>
      <c r="AB47" s="2">
        <f aca="true" t="shared" si="42" ref="AB47:AG47">AB25</f>
        <v>517582</v>
      </c>
      <c r="AC47" s="1">
        <f t="shared" si="42"/>
        <v>13397</v>
      </c>
      <c r="AD47" s="1">
        <f t="shared" si="42"/>
        <v>29767</v>
      </c>
      <c r="AE47" s="1">
        <f t="shared" si="42"/>
        <v>53618</v>
      </c>
      <c r="AF47" s="1"/>
      <c r="AG47" s="2">
        <f t="shared" si="42"/>
        <v>4943734</v>
      </c>
      <c r="AJ47" s="9">
        <v>1983</v>
      </c>
      <c r="AK47" s="1">
        <f aca="true" t="shared" si="43" ref="AK47:AO50">(B47/AA47)*100000</f>
        <v>4.481021488114899</v>
      </c>
      <c r="AL47" s="1">
        <f t="shared" si="43"/>
        <v>21.252671074341844</v>
      </c>
      <c r="AM47" s="1">
        <f t="shared" si="43"/>
        <v>14.928715384041205</v>
      </c>
      <c r="AN47" s="1">
        <f t="shared" si="43"/>
        <v>3.359424866462861</v>
      </c>
      <c r="AO47" s="1">
        <f t="shared" si="43"/>
        <v>3.730090641202581</v>
      </c>
      <c r="AP47" s="1"/>
      <c r="AQ47" s="1">
        <f>(H47/AG47)*100000</f>
        <v>6.250336284274194</v>
      </c>
      <c r="AR47" s="1">
        <f>(SUM(D47:F47)/SUM(AC47:AE47))*100000</f>
        <v>5.1662499225062515</v>
      </c>
    </row>
    <row r="48" spans="1:44" ht="12.75">
      <c r="A48" s="9">
        <v>1984</v>
      </c>
      <c r="B48" s="2">
        <f t="shared" si="39"/>
        <v>465</v>
      </c>
      <c r="C48" s="2">
        <f t="shared" si="39"/>
        <v>388</v>
      </c>
      <c r="D48">
        <f t="shared" si="39"/>
        <v>0</v>
      </c>
      <c r="E48">
        <f t="shared" si="39"/>
        <v>0</v>
      </c>
      <c r="F48">
        <f t="shared" si="39"/>
        <v>0</v>
      </c>
      <c r="H48" s="2">
        <f t="shared" si="39"/>
        <v>853</v>
      </c>
      <c r="J48" s="9">
        <v>1984</v>
      </c>
      <c r="K48" s="2">
        <f t="shared" si="40"/>
        <v>465</v>
      </c>
      <c r="L48" s="2">
        <f t="shared" si="40"/>
        <v>388</v>
      </c>
      <c r="M48" s="2">
        <f t="shared" si="40"/>
        <v>0</v>
      </c>
      <c r="N48" s="2">
        <f t="shared" si="40"/>
        <v>853</v>
      </c>
      <c r="P48" s="9">
        <f aca="true" t="shared" si="44" ref="P48:P64">A48</f>
        <v>1984</v>
      </c>
      <c r="Q48" s="2">
        <f t="shared" si="41"/>
        <v>54.513481828839396</v>
      </c>
      <c r="R48" s="2">
        <f t="shared" si="41"/>
        <v>45.48651817116061</v>
      </c>
      <c r="S48" s="1">
        <f t="shared" si="41"/>
        <v>0</v>
      </c>
      <c r="T48" s="1">
        <f t="shared" si="41"/>
        <v>0</v>
      </c>
      <c r="U48" s="1">
        <f t="shared" si="41"/>
        <v>0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4352758</v>
      </c>
      <c r="AB48" s="2">
        <f t="shared" si="45"/>
        <v>522587</v>
      </c>
      <c r="AC48" s="1">
        <f t="shared" si="45"/>
        <v>14033</v>
      </c>
      <c r="AD48" s="1">
        <f t="shared" si="45"/>
        <v>31171</v>
      </c>
      <c r="AE48" s="1">
        <f t="shared" si="45"/>
        <v>54741</v>
      </c>
      <c r="AF48" s="1"/>
      <c r="AG48" s="2">
        <f t="shared" si="45"/>
        <v>4975290</v>
      </c>
      <c r="AJ48" s="9">
        <v>1984</v>
      </c>
      <c r="AK48" s="1">
        <f t="shared" si="43"/>
        <v>10.682881979655198</v>
      </c>
      <c r="AL48" s="1">
        <f t="shared" si="43"/>
        <v>74.24601071209196</v>
      </c>
      <c r="AM48" s="1">
        <f t="shared" si="43"/>
        <v>0</v>
      </c>
      <c r="AN48" s="1">
        <f t="shared" si="43"/>
        <v>0</v>
      </c>
      <c r="AO48" s="1">
        <f t="shared" si="43"/>
        <v>0</v>
      </c>
      <c r="AP48" s="1"/>
      <c r="AQ48" s="1">
        <f>(H48/AG48)*100000</f>
        <v>17.144729251963202</v>
      </c>
      <c r="AR48" s="1">
        <f>(SUM(D48:F48)/SUM(AC48:AE48))*100000</f>
        <v>0</v>
      </c>
    </row>
    <row r="49" spans="1:44" ht="12.75">
      <c r="A49" s="9">
        <v>1985</v>
      </c>
      <c r="B49" s="2">
        <f t="shared" si="39"/>
        <v>788</v>
      </c>
      <c r="C49" s="2">
        <f t="shared" si="39"/>
        <v>495</v>
      </c>
      <c r="D49">
        <f t="shared" si="39"/>
        <v>1</v>
      </c>
      <c r="E49">
        <f t="shared" si="39"/>
        <v>0</v>
      </c>
      <c r="F49">
        <f t="shared" si="39"/>
        <v>4</v>
      </c>
      <c r="H49" s="2">
        <f t="shared" si="39"/>
        <v>1288</v>
      </c>
      <c r="J49" s="9">
        <v>1985</v>
      </c>
      <c r="K49" s="2">
        <f t="shared" si="40"/>
        <v>788</v>
      </c>
      <c r="L49" s="2">
        <f t="shared" si="40"/>
        <v>495</v>
      </c>
      <c r="M49" s="2">
        <f t="shared" si="40"/>
        <v>5</v>
      </c>
      <c r="N49" s="2">
        <f t="shared" si="40"/>
        <v>1288</v>
      </c>
      <c r="O49" s="2"/>
      <c r="P49" s="9">
        <f t="shared" si="44"/>
        <v>1985</v>
      </c>
      <c r="Q49" s="2">
        <f t="shared" si="41"/>
        <v>61.18012422360248</v>
      </c>
      <c r="R49" s="2">
        <f t="shared" si="41"/>
        <v>38.43167701863354</v>
      </c>
      <c r="S49" s="1">
        <f t="shared" si="41"/>
        <v>0.07763975155279502</v>
      </c>
      <c r="T49" s="1">
        <f t="shared" si="41"/>
        <v>0</v>
      </c>
      <c r="U49" s="1">
        <f t="shared" si="41"/>
        <v>0.3105590062111801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4369450</v>
      </c>
      <c r="AB49" s="2">
        <f t="shared" si="45"/>
        <v>527579</v>
      </c>
      <c r="AC49" s="1">
        <f t="shared" si="45"/>
        <v>14774</v>
      </c>
      <c r="AD49" s="1">
        <f t="shared" si="45"/>
        <v>32736</v>
      </c>
      <c r="AE49" s="1">
        <f t="shared" si="45"/>
        <v>55725</v>
      </c>
      <c r="AF49" s="1"/>
      <c r="AG49" s="2">
        <f t="shared" si="45"/>
        <v>5000264</v>
      </c>
      <c r="AJ49" s="9">
        <v>1985</v>
      </c>
      <c r="AK49" s="1">
        <f t="shared" si="43"/>
        <v>18.034306377232834</v>
      </c>
      <c r="AL49" s="1">
        <f t="shared" si="43"/>
        <v>93.82481107094863</v>
      </c>
      <c r="AM49" s="1">
        <f t="shared" si="43"/>
        <v>6.768647624204685</v>
      </c>
      <c r="AN49" s="1">
        <f t="shared" si="43"/>
        <v>0</v>
      </c>
      <c r="AO49" s="1">
        <f t="shared" si="43"/>
        <v>7.178106774338268</v>
      </c>
      <c r="AP49" s="1"/>
      <c r="AQ49" s="1">
        <f>(H49/AG49)*100000</f>
        <v>25.758639943810966</v>
      </c>
      <c r="AR49" s="1">
        <f>(SUM(D49:F49)/SUM(AC49:AE49))*100000</f>
        <v>4.843318641933453</v>
      </c>
    </row>
    <row r="50" spans="1:44" ht="12.75">
      <c r="A50" s="9">
        <v>1986</v>
      </c>
      <c r="B50" s="2">
        <f t="shared" si="39"/>
        <v>777</v>
      </c>
      <c r="C50" s="2">
        <f t="shared" si="39"/>
        <v>540</v>
      </c>
      <c r="D50">
        <f t="shared" si="39"/>
        <v>1</v>
      </c>
      <c r="E50">
        <f t="shared" si="39"/>
        <v>0</v>
      </c>
      <c r="F50">
        <f t="shared" si="39"/>
        <v>2</v>
      </c>
      <c r="H50" s="2">
        <f t="shared" si="39"/>
        <v>1320</v>
      </c>
      <c r="J50" s="9">
        <v>1986</v>
      </c>
      <c r="K50" s="2">
        <f t="shared" si="40"/>
        <v>777</v>
      </c>
      <c r="L50" s="2">
        <f t="shared" si="40"/>
        <v>540</v>
      </c>
      <c r="M50" s="2">
        <f t="shared" si="40"/>
        <v>3</v>
      </c>
      <c r="N50" s="2">
        <f t="shared" si="40"/>
        <v>1320</v>
      </c>
      <c r="O50" s="2"/>
      <c r="P50" s="9">
        <f t="shared" si="44"/>
        <v>1986</v>
      </c>
      <c r="Q50" s="2">
        <f t="shared" si="41"/>
        <v>58.86363636363636</v>
      </c>
      <c r="R50" s="2">
        <f t="shared" si="41"/>
        <v>40.909090909090914</v>
      </c>
      <c r="S50" s="1">
        <f t="shared" si="41"/>
        <v>0.07575757575757576</v>
      </c>
      <c r="T50" s="1">
        <f t="shared" si="41"/>
        <v>0</v>
      </c>
      <c r="U50" s="1">
        <f t="shared" si="41"/>
        <v>0.15151515151515152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4384536</v>
      </c>
      <c r="AB50" s="2">
        <f t="shared" si="45"/>
        <v>532006</v>
      </c>
      <c r="AC50" s="1">
        <f t="shared" si="45"/>
        <v>15519</v>
      </c>
      <c r="AD50" s="1">
        <f t="shared" si="45"/>
        <v>34265</v>
      </c>
      <c r="AE50" s="1">
        <f t="shared" si="45"/>
        <v>56756</v>
      </c>
      <c r="AF50" s="1"/>
      <c r="AG50" s="2">
        <f t="shared" si="45"/>
        <v>5023082</v>
      </c>
      <c r="AJ50" s="9">
        <v>1986</v>
      </c>
      <c r="AK50" s="1">
        <f t="shared" si="43"/>
        <v>17.721373481709353</v>
      </c>
      <c r="AL50" s="1">
        <f t="shared" si="43"/>
        <v>101.5026146321658</v>
      </c>
      <c r="AM50" s="1">
        <f t="shared" si="43"/>
        <v>6.443714156840002</v>
      </c>
      <c r="AN50" s="1">
        <f t="shared" si="43"/>
        <v>0</v>
      </c>
      <c r="AO50" s="1">
        <f t="shared" si="43"/>
        <v>3.5238565085629716</v>
      </c>
      <c r="AP50" s="1"/>
      <c r="AQ50" s="1">
        <f>(H50/AG50)*100000</f>
        <v>26.2786870690146</v>
      </c>
      <c r="AR50" s="1">
        <f>(SUM(D50:F50)/SUM(AC50:AE50))*100000</f>
        <v>2.815843814529754</v>
      </c>
    </row>
    <row r="51" spans="1:44" ht="12.75">
      <c r="A51" s="9">
        <v>1987</v>
      </c>
      <c r="B51" s="2">
        <f t="shared" si="39"/>
        <v>1195</v>
      </c>
      <c r="C51" s="2">
        <f t="shared" si="39"/>
        <v>740</v>
      </c>
      <c r="D51">
        <f t="shared" si="39"/>
        <v>4</v>
      </c>
      <c r="E51">
        <f t="shared" si="39"/>
        <v>0</v>
      </c>
      <c r="F51">
        <f t="shared" si="39"/>
        <v>14</v>
      </c>
      <c r="H51" s="2">
        <f t="shared" si="39"/>
        <v>1953</v>
      </c>
      <c r="J51" s="9">
        <v>1987</v>
      </c>
      <c r="K51" s="2">
        <f t="shared" si="40"/>
        <v>1195</v>
      </c>
      <c r="L51" s="2">
        <f t="shared" si="40"/>
        <v>740</v>
      </c>
      <c r="M51" s="2">
        <f t="shared" si="40"/>
        <v>18</v>
      </c>
      <c r="N51" s="2">
        <f t="shared" si="40"/>
        <v>1953</v>
      </c>
      <c r="O51" s="2"/>
      <c r="P51" s="9">
        <f t="shared" si="44"/>
        <v>1987</v>
      </c>
      <c r="Q51" s="2">
        <f aca="true" t="shared" si="46" ref="Q51:Q64">(B51/$H51)*100</f>
        <v>61.1879160266257</v>
      </c>
      <c r="R51" s="2">
        <f aca="true" t="shared" si="47" ref="R51:R64">(C51/$H51)*100</f>
        <v>37.890424987199175</v>
      </c>
      <c r="S51" s="1">
        <f aca="true" t="shared" si="48" ref="S51:S64">(D51/$H51)*100</f>
        <v>0.2048131080389145</v>
      </c>
      <c r="T51" s="1">
        <f aca="true" t="shared" si="49" ref="T51:T64">(E51/$H51)*100</f>
        <v>0</v>
      </c>
      <c r="U51" s="1">
        <f aca="true" t="shared" si="50" ref="U51:U64">(F51/$H51)*100</f>
        <v>0.7168458781362007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4410631</v>
      </c>
      <c r="AB51" s="2">
        <f t="shared" si="45"/>
        <v>536023</v>
      </c>
      <c r="AC51" s="1">
        <f t="shared" si="45"/>
        <v>16317</v>
      </c>
      <c r="AD51" s="1">
        <f t="shared" si="45"/>
        <v>35688</v>
      </c>
      <c r="AE51" s="1">
        <f t="shared" si="45"/>
        <v>58044</v>
      </c>
      <c r="AF51" s="1"/>
      <c r="AG51" s="2">
        <f t="shared" si="45"/>
        <v>5056703</v>
      </c>
      <c r="AJ51" s="9">
        <v>1987</v>
      </c>
      <c r="AK51" s="1">
        <f aca="true" t="shared" si="53" ref="AK51:AK63">(B51/AA51)*100000</f>
        <v>27.09362900682465</v>
      </c>
      <c r="AL51" s="1">
        <f aca="true" t="shared" si="54" ref="AL51:AL62">(C51/AB51)*100000</f>
        <v>138.0537775431278</v>
      </c>
      <c r="AM51" s="1">
        <f aca="true" t="shared" si="55" ref="AM51:AM62">(D51/AC51)*100000</f>
        <v>24.514310228595946</v>
      </c>
      <c r="AN51" s="1">
        <f aca="true" t="shared" si="56" ref="AN51:AN62">(E51/AD51)*100000</f>
        <v>0</v>
      </c>
      <c r="AO51" s="1">
        <f aca="true" t="shared" si="57" ref="AO51:AO62">(F51/AE51)*100000</f>
        <v>24.1196333815726</v>
      </c>
      <c r="AP51" s="1"/>
      <c r="AQ51" s="1">
        <f aca="true" t="shared" si="58" ref="AQ51:AQ63">(H51/AG51)*100000</f>
        <v>38.62200330927088</v>
      </c>
      <c r="AR51" s="1">
        <f aca="true" t="shared" si="59" ref="AR51:AR63">(SUM(D51:F51)/SUM(AC51:AE51))*100000</f>
        <v>16.35635035302456</v>
      </c>
    </row>
    <row r="52" spans="1:44" ht="12.75">
      <c r="A52" s="9">
        <v>1988</v>
      </c>
      <c r="B52" s="2">
        <f t="shared" si="39"/>
        <v>1827</v>
      </c>
      <c r="C52" s="2">
        <f t="shared" si="39"/>
        <v>1290</v>
      </c>
      <c r="D52">
        <f t="shared" si="39"/>
        <v>3</v>
      </c>
      <c r="E52">
        <f t="shared" si="39"/>
        <v>1</v>
      </c>
      <c r="F52">
        <f t="shared" si="39"/>
        <v>23</v>
      </c>
      <c r="H52" s="2">
        <f t="shared" si="39"/>
        <v>3144</v>
      </c>
      <c r="J52" s="9">
        <v>1988</v>
      </c>
      <c r="K52" s="2">
        <f t="shared" si="40"/>
        <v>1827</v>
      </c>
      <c r="L52" s="2">
        <f t="shared" si="40"/>
        <v>1290</v>
      </c>
      <c r="M52" s="2">
        <f t="shared" si="40"/>
        <v>27</v>
      </c>
      <c r="N52" s="2">
        <f t="shared" si="40"/>
        <v>3144</v>
      </c>
      <c r="O52" s="2"/>
      <c r="P52" s="9">
        <f t="shared" si="44"/>
        <v>1988</v>
      </c>
      <c r="Q52" s="2">
        <f t="shared" si="46"/>
        <v>58.11068702290076</v>
      </c>
      <c r="R52" s="2">
        <f t="shared" si="47"/>
        <v>41.030534351145036</v>
      </c>
      <c r="S52" s="1">
        <f t="shared" si="48"/>
        <v>0.09541984732824427</v>
      </c>
      <c r="T52" s="1">
        <f t="shared" si="49"/>
        <v>0.031806615776081425</v>
      </c>
      <c r="U52" s="1">
        <f t="shared" si="50"/>
        <v>0.7315521628498728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4427383</v>
      </c>
      <c r="AB52" s="2">
        <f t="shared" si="45"/>
        <v>540442</v>
      </c>
      <c r="AC52" s="1">
        <f t="shared" si="45"/>
        <v>17232</v>
      </c>
      <c r="AD52" s="1">
        <f t="shared" si="45"/>
        <v>37266</v>
      </c>
      <c r="AE52" s="1">
        <f t="shared" si="45"/>
        <v>59411</v>
      </c>
      <c r="AF52" s="1"/>
      <c r="AG52" s="2">
        <f t="shared" si="45"/>
        <v>5081734</v>
      </c>
      <c r="AJ52" s="9">
        <v>1988</v>
      </c>
      <c r="AK52" s="1">
        <f t="shared" si="53"/>
        <v>41.265912617001966</v>
      </c>
      <c r="AL52" s="1">
        <f t="shared" si="54"/>
        <v>238.69351382757074</v>
      </c>
      <c r="AM52" s="1">
        <f t="shared" si="55"/>
        <v>17.40947075208914</v>
      </c>
      <c r="AN52" s="1">
        <f t="shared" si="56"/>
        <v>2.683411152256749</v>
      </c>
      <c r="AO52" s="1">
        <f t="shared" si="57"/>
        <v>38.71336957802427</v>
      </c>
      <c r="AP52" s="1"/>
      <c r="AQ52" s="1">
        <f t="shared" si="58"/>
        <v>61.86864562371821</v>
      </c>
      <c r="AR52" s="1">
        <f t="shared" si="59"/>
        <v>23.70313144703228</v>
      </c>
    </row>
    <row r="53" spans="1:44" ht="12.75">
      <c r="A53" s="9">
        <v>1989</v>
      </c>
      <c r="B53" s="2">
        <f t="shared" si="39"/>
        <v>1902</v>
      </c>
      <c r="C53" s="2">
        <f t="shared" si="39"/>
        <v>1628</v>
      </c>
      <c r="D53">
        <f t="shared" si="39"/>
        <v>12</v>
      </c>
      <c r="E53">
        <f t="shared" si="39"/>
        <v>1</v>
      </c>
      <c r="F53">
        <f t="shared" si="39"/>
        <v>159</v>
      </c>
      <c r="H53" s="2">
        <f t="shared" si="39"/>
        <v>3702</v>
      </c>
      <c r="J53" s="9">
        <v>1989</v>
      </c>
      <c r="K53" s="2">
        <f t="shared" si="40"/>
        <v>1902</v>
      </c>
      <c r="L53" s="2">
        <f t="shared" si="40"/>
        <v>1628</v>
      </c>
      <c r="M53" s="2">
        <f t="shared" si="40"/>
        <v>172</v>
      </c>
      <c r="N53" s="2">
        <f t="shared" si="40"/>
        <v>3702</v>
      </c>
      <c r="O53" s="2"/>
      <c r="P53" s="9">
        <f t="shared" si="44"/>
        <v>1989</v>
      </c>
      <c r="Q53" s="2">
        <f t="shared" si="46"/>
        <v>51.3776337115073</v>
      </c>
      <c r="R53" s="2">
        <f t="shared" si="47"/>
        <v>43.97622906537007</v>
      </c>
      <c r="S53" s="1">
        <f t="shared" si="48"/>
        <v>0.3241491085899514</v>
      </c>
      <c r="T53" s="1">
        <f t="shared" si="49"/>
        <v>0.02701242571582928</v>
      </c>
      <c r="U53" s="1">
        <f t="shared" si="50"/>
        <v>4.294975688816856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4435185</v>
      </c>
      <c r="AB53" s="2">
        <f t="shared" si="45"/>
        <v>542961</v>
      </c>
      <c r="AC53" s="1">
        <f t="shared" si="45"/>
        <v>18165</v>
      </c>
      <c r="AD53" s="1">
        <f t="shared" si="45"/>
        <v>38920</v>
      </c>
      <c r="AE53" s="1">
        <f t="shared" si="45"/>
        <v>60589</v>
      </c>
      <c r="AF53" s="1"/>
      <c r="AG53" s="2">
        <f t="shared" si="45"/>
        <v>5095820</v>
      </c>
      <c r="AJ53" s="9">
        <v>1989</v>
      </c>
      <c r="AK53" s="1">
        <f t="shared" si="53"/>
        <v>42.884344170536295</v>
      </c>
      <c r="AL53" s="1">
        <f t="shared" si="54"/>
        <v>299.8373732183343</v>
      </c>
      <c r="AM53" s="1">
        <f t="shared" si="55"/>
        <v>66.06110652353426</v>
      </c>
      <c r="AN53" s="1">
        <f t="shared" si="56"/>
        <v>2.5693730729701953</v>
      </c>
      <c r="AO53" s="1">
        <f t="shared" si="57"/>
        <v>262.42387232005814</v>
      </c>
      <c r="AP53" s="1"/>
      <c r="AQ53" s="1">
        <f t="shared" si="58"/>
        <v>72.64777798273879</v>
      </c>
      <c r="AR53" s="1">
        <f t="shared" si="59"/>
        <v>146.1665278651189</v>
      </c>
    </row>
    <row r="54" spans="1:44" ht="12.75">
      <c r="A54" s="9">
        <v>1990</v>
      </c>
      <c r="B54" s="2">
        <f t="shared" si="39"/>
        <v>2156</v>
      </c>
      <c r="C54" s="2">
        <f t="shared" si="39"/>
        <v>1572</v>
      </c>
      <c r="D54">
        <f t="shared" si="39"/>
        <v>8</v>
      </c>
      <c r="E54">
        <f t="shared" si="39"/>
        <v>1</v>
      </c>
      <c r="F54">
        <f t="shared" si="39"/>
        <v>22</v>
      </c>
      <c r="H54" s="2">
        <f t="shared" si="39"/>
        <v>3759</v>
      </c>
      <c r="J54" s="9">
        <v>1990</v>
      </c>
      <c r="K54" s="2">
        <f t="shared" si="40"/>
        <v>2156</v>
      </c>
      <c r="L54" s="2">
        <f t="shared" si="40"/>
        <v>1572</v>
      </c>
      <c r="M54" s="2">
        <f t="shared" si="40"/>
        <v>31</v>
      </c>
      <c r="N54" s="2">
        <f t="shared" si="40"/>
        <v>3759</v>
      </c>
      <c r="O54" s="2"/>
      <c r="P54" s="9">
        <f t="shared" si="44"/>
        <v>1990</v>
      </c>
      <c r="Q54" s="2">
        <f t="shared" si="46"/>
        <v>57.35567970204841</v>
      </c>
      <c r="R54" s="2">
        <f t="shared" si="47"/>
        <v>41.8196328810854</v>
      </c>
      <c r="S54" s="1">
        <f t="shared" si="48"/>
        <v>0.2128225591912743</v>
      </c>
      <c r="T54" s="1">
        <f t="shared" si="49"/>
        <v>0.026602819898909287</v>
      </c>
      <c r="U54" s="1">
        <f t="shared" si="50"/>
        <v>0.5852620377760043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4456718</v>
      </c>
      <c r="AB54" s="2">
        <f t="shared" si="45"/>
        <v>547882</v>
      </c>
      <c r="AC54" s="1">
        <f t="shared" si="45"/>
        <v>18968</v>
      </c>
      <c r="AD54" s="1">
        <f t="shared" si="45"/>
        <v>40653</v>
      </c>
      <c r="AE54" s="1">
        <f t="shared" si="45"/>
        <v>62149</v>
      </c>
      <c r="AF54" s="1"/>
      <c r="AG54" s="2">
        <f t="shared" si="45"/>
        <v>5126370</v>
      </c>
      <c r="AJ54" s="9">
        <v>1990</v>
      </c>
      <c r="AK54" s="1">
        <f t="shared" si="53"/>
        <v>48.37640613563613</v>
      </c>
      <c r="AL54" s="1">
        <f t="shared" si="54"/>
        <v>286.9230965791904</v>
      </c>
      <c r="AM54" s="1">
        <f t="shared" si="55"/>
        <v>42.17629692113032</v>
      </c>
      <c r="AN54" s="1">
        <f t="shared" si="56"/>
        <v>2.4598430620126432</v>
      </c>
      <c r="AO54" s="1">
        <f t="shared" si="57"/>
        <v>35.3987996588843</v>
      </c>
      <c r="AP54" s="1"/>
      <c r="AQ54" s="1">
        <f t="shared" si="58"/>
        <v>73.32673997389966</v>
      </c>
      <c r="AR54" s="1">
        <f t="shared" si="59"/>
        <v>25.457830335879116</v>
      </c>
    </row>
    <row r="55" spans="1:44" ht="12.75">
      <c r="A55" s="9">
        <v>1991</v>
      </c>
      <c r="B55" s="2">
        <f t="shared" si="39"/>
        <v>2254</v>
      </c>
      <c r="C55" s="2">
        <f t="shared" si="39"/>
        <v>1652</v>
      </c>
      <c r="D55">
        <f t="shared" si="39"/>
        <v>9</v>
      </c>
      <c r="E55">
        <f t="shared" si="39"/>
        <v>1</v>
      </c>
      <c r="F55">
        <f t="shared" si="39"/>
        <v>22</v>
      </c>
      <c r="H55" s="2">
        <f t="shared" si="39"/>
        <v>3938</v>
      </c>
      <c r="J55" s="9">
        <v>1991</v>
      </c>
      <c r="K55" s="2">
        <f t="shared" si="40"/>
        <v>2254</v>
      </c>
      <c r="L55" s="2">
        <f t="shared" si="40"/>
        <v>1652</v>
      </c>
      <c r="M55" s="2">
        <f t="shared" si="40"/>
        <v>32</v>
      </c>
      <c r="N55" s="2">
        <f t="shared" si="40"/>
        <v>3938</v>
      </c>
      <c r="O55" s="2"/>
      <c r="P55" s="9">
        <f t="shared" si="44"/>
        <v>1991</v>
      </c>
      <c r="Q55" s="2">
        <f t="shared" si="46"/>
        <v>57.237176231589636</v>
      </c>
      <c r="R55" s="2">
        <f t="shared" si="47"/>
        <v>41.95022854240732</v>
      </c>
      <c r="S55" s="1">
        <f t="shared" si="48"/>
        <v>0.22854240731335704</v>
      </c>
      <c r="T55" s="1">
        <f t="shared" si="49"/>
        <v>0.025393600812595223</v>
      </c>
      <c r="U55" s="1">
        <f t="shared" si="50"/>
        <v>0.5586592178770949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4478461</v>
      </c>
      <c r="AB55" s="2">
        <f t="shared" si="45"/>
        <v>554616</v>
      </c>
      <c r="AC55" s="1">
        <f t="shared" si="45"/>
        <v>18776</v>
      </c>
      <c r="AD55" s="1">
        <f t="shared" si="45"/>
        <v>42553</v>
      </c>
      <c r="AE55" s="1">
        <f t="shared" si="45"/>
        <v>63364</v>
      </c>
      <c r="AF55" s="1"/>
      <c r="AG55" s="2">
        <f t="shared" si="45"/>
        <v>5157770</v>
      </c>
      <c r="AJ55" s="9">
        <v>1991</v>
      </c>
      <c r="AK55" s="1">
        <f t="shared" si="53"/>
        <v>50.32978963085756</v>
      </c>
      <c r="AL55" s="1">
        <f t="shared" si="54"/>
        <v>297.86374716921256</v>
      </c>
      <c r="AM55" s="1">
        <f t="shared" si="55"/>
        <v>47.93353216872603</v>
      </c>
      <c r="AN55" s="1">
        <f t="shared" si="56"/>
        <v>2.3500105750475875</v>
      </c>
      <c r="AO55" s="1">
        <f t="shared" si="57"/>
        <v>34.720030301117355</v>
      </c>
      <c r="AP55" s="1"/>
      <c r="AQ55" s="1">
        <f t="shared" si="58"/>
        <v>76.3508260352827</v>
      </c>
      <c r="AR55" s="1">
        <f t="shared" si="59"/>
        <v>25.663028397744863</v>
      </c>
    </row>
    <row r="56" spans="1:44" ht="12.75">
      <c r="A56" s="9">
        <v>1992</v>
      </c>
      <c r="B56" s="2">
        <f t="shared" si="39"/>
        <v>2823</v>
      </c>
      <c r="C56" s="2">
        <f t="shared" si="39"/>
        <v>2012</v>
      </c>
      <c r="D56">
        <f t="shared" si="39"/>
        <v>20</v>
      </c>
      <c r="E56">
        <f t="shared" si="39"/>
        <v>3</v>
      </c>
      <c r="F56">
        <f t="shared" si="39"/>
        <v>33</v>
      </c>
      <c r="H56" s="2">
        <f t="shared" si="39"/>
        <v>4891</v>
      </c>
      <c r="J56" s="9">
        <v>1992</v>
      </c>
      <c r="K56" s="2">
        <f t="shared" si="40"/>
        <v>2823</v>
      </c>
      <c r="L56" s="2">
        <f t="shared" si="40"/>
        <v>2012</v>
      </c>
      <c r="M56" s="2">
        <f t="shared" si="40"/>
        <v>56</v>
      </c>
      <c r="N56" s="2">
        <f t="shared" si="40"/>
        <v>4891</v>
      </c>
      <c r="O56" s="2"/>
      <c r="P56" s="9">
        <f t="shared" si="44"/>
        <v>1992</v>
      </c>
      <c r="Q56" s="2">
        <f t="shared" si="46"/>
        <v>57.71825802494377</v>
      </c>
      <c r="R56" s="2">
        <f t="shared" si="47"/>
        <v>41.13678184420364</v>
      </c>
      <c r="S56" s="1">
        <f t="shared" si="48"/>
        <v>0.40891433244735226</v>
      </c>
      <c r="T56" s="1">
        <f t="shared" si="49"/>
        <v>0.06133714986710284</v>
      </c>
      <c r="U56" s="1">
        <f t="shared" si="50"/>
        <v>0.6747086485381313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4501598</v>
      </c>
      <c r="AB56" s="2">
        <f t="shared" si="45"/>
        <v>562234</v>
      </c>
      <c r="AC56" s="1">
        <f t="shared" si="45"/>
        <v>18844</v>
      </c>
      <c r="AD56" s="1">
        <f t="shared" si="45"/>
        <v>45217</v>
      </c>
      <c r="AE56" s="1">
        <f t="shared" si="45"/>
        <v>65793</v>
      </c>
      <c r="AF56" s="1"/>
      <c r="AG56" s="2">
        <f t="shared" si="45"/>
        <v>5193686</v>
      </c>
      <c r="AJ56" s="9">
        <v>1992</v>
      </c>
      <c r="AK56" s="1">
        <f t="shared" si="53"/>
        <v>62.71106393773944</v>
      </c>
      <c r="AL56" s="1">
        <f t="shared" si="54"/>
        <v>357.8581160157514</v>
      </c>
      <c r="AM56" s="1">
        <f t="shared" si="55"/>
        <v>106.13457864572277</v>
      </c>
      <c r="AN56" s="1">
        <f t="shared" si="56"/>
        <v>6.634672800053076</v>
      </c>
      <c r="AO56" s="1">
        <f t="shared" si="57"/>
        <v>50.15731156809994</v>
      </c>
      <c r="AP56" s="1"/>
      <c r="AQ56" s="1">
        <f t="shared" si="58"/>
        <v>94.17203889491971</v>
      </c>
      <c r="AR56" s="1">
        <f t="shared" si="59"/>
        <v>43.12535616923622</v>
      </c>
    </row>
    <row r="57" spans="1:44" ht="12.75">
      <c r="A57" s="9">
        <v>1993</v>
      </c>
      <c r="B57" s="2">
        <f aca="true" t="shared" si="60" ref="B57:H64">B14-B35</f>
        <v>2733</v>
      </c>
      <c r="C57" s="2">
        <f t="shared" si="60"/>
        <v>2048</v>
      </c>
      <c r="D57">
        <f t="shared" si="60"/>
        <v>15</v>
      </c>
      <c r="E57">
        <f t="shared" si="60"/>
        <v>4</v>
      </c>
      <c r="F57">
        <f t="shared" si="60"/>
        <v>44</v>
      </c>
      <c r="H57" s="2">
        <f t="shared" si="60"/>
        <v>4844</v>
      </c>
      <c r="J57" s="9">
        <v>1993</v>
      </c>
      <c r="K57" s="2">
        <f t="shared" si="40"/>
        <v>2733</v>
      </c>
      <c r="L57" s="2">
        <f t="shared" si="40"/>
        <v>2048</v>
      </c>
      <c r="M57" s="2">
        <f t="shared" si="40"/>
        <v>63</v>
      </c>
      <c r="N57" s="2">
        <f t="shared" si="40"/>
        <v>4844</v>
      </c>
      <c r="O57" s="2"/>
      <c r="P57" s="9">
        <f t="shared" si="44"/>
        <v>1993</v>
      </c>
      <c r="Q57" s="2">
        <f t="shared" si="46"/>
        <v>56.42031379025598</v>
      </c>
      <c r="R57" s="2">
        <f t="shared" si="47"/>
        <v>42.27910817506193</v>
      </c>
      <c r="S57" s="1">
        <f t="shared" si="48"/>
        <v>0.3096614368290669</v>
      </c>
      <c r="T57" s="1">
        <f t="shared" si="49"/>
        <v>0.08257638315441783</v>
      </c>
      <c r="U57" s="1">
        <f t="shared" si="50"/>
        <v>0.9083402146985963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4532411</v>
      </c>
      <c r="AB57" s="2">
        <f t="shared" si="45"/>
        <v>570911</v>
      </c>
      <c r="AC57" s="1">
        <f t="shared" si="45"/>
        <v>18792</v>
      </c>
      <c r="AD57" s="1">
        <f t="shared" si="45"/>
        <v>47419</v>
      </c>
      <c r="AE57" s="1">
        <f t="shared" si="45"/>
        <v>68224</v>
      </c>
      <c r="AF57" s="1"/>
      <c r="AG57" s="2">
        <f t="shared" si="45"/>
        <v>5237757</v>
      </c>
      <c r="AJ57" s="9">
        <v>1993</v>
      </c>
      <c r="AK57" s="1">
        <f t="shared" si="53"/>
        <v>60.299032898825814</v>
      </c>
      <c r="AL57" s="1">
        <f t="shared" si="54"/>
        <v>358.7249150918444</v>
      </c>
      <c r="AM57" s="1">
        <f t="shared" si="55"/>
        <v>79.82120051085569</v>
      </c>
      <c r="AN57" s="1">
        <f t="shared" si="56"/>
        <v>8.435437271979586</v>
      </c>
      <c r="AO57" s="1">
        <f t="shared" si="57"/>
        <v>64.49343339587242</v>
      </c>
      <c r="AP57" s="1"/>
      <c r="AQ57" s="1">
        <f t="shared" si="58"/>
        <v>92.48233547298967</v>
      </c>
      <c r="AR57" s="1">
        <f t="shared" si="59"/>
        <v>46.86279614683676</v>
      </c>
    </row>
    <row r="58" spans="1:44" ht="12.75">
      <c r="A58" s="9">
        <v>1994</v>
      </c>
      <c r="B58" s="2">
        <f t="shared" si="60"/>
        <v>3507</v>
      </c>
      <c r="C58" s="2">
        <f t="shared" si="60"/>
        <v>2680</v>
      </c>
      <c r="D58">
        <f t="shared" si="60"/>
        <v>19</v>
      </c>
      <c r="E58">
        <f t="shared" si="60"/>
        <v>5</v>
      </c>
      <c r="F58">
        <f t="shared" si="60"/>
        <v>49</v>
      </c>
      <c r="H58" s="2">
        <f t="shared" si="60"/>
        <v>6260</v>
      </c>
      <c r="J58" s="9">
        <v>1994</v>
      </c>
      <c r="K58" s="2">
        <f t="shared" si="40"/>
        <v>3507</v>
      </c>
      <c r="L58" s="2">
        <f t="shared" si="40"/>
        <v>2680</v>
      </c>
      <c r="M58" s="2">
        <f t="shared" si="40"/>
        <v>73</v>
      </c>
      <c r="N58" s="2">
        <f t="shared" si="40"/>
        <v>6260</v>
      </c>
      <c r="O58" s="2"/>
      <c r="P58" s="9">
        <f t="shared" si="44"/>
        <v>1994</v>
      </c>
      <c r="Q58" s="2">
        <f t="shared" si="46"/>
        <v>56.022364217252395</v>
      </c>
      <c r="R58" s="2">
        <f t="shared" si="47"/>
        <v>42.81150159744409</v>
      </c>
      <c r="S58" s="1">
        <f t="shared" si="48"/>
        <v>0.3035143769968051</v>
      </c>
      <c r="T58" s="1">
        <f t="shared" si="49"/>
        <v>0.07987220447284345</v>
      </c>
      <c r="U58" s="1">
        <f t="shared" si="50"/>
        <v>0.7827476038338659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4562756</v>
      </c>
      <c r="AB58" s="2">
        <f t="shared" si="45"/>
        <v>579103</v>
      </c>
      <c r="AC58" s="1">
        <f t="shared" si="45"/>
        <v>18861</v>
      </c>
      <c r="AD58" s="1">
        <f t="shared" si="45"/>
        <v>49372</v>
      </c>
      <c r="AE58" s="1">
        <f t="shared" si="45"/>
        <v>71114</v>
      </c>
      <c r="AF58" s="1"/>
      <c r="AG58" s="2">
        <f t="shared" si="45"/>
        <v>5281206</v>
      </c>
      <c r="AJ58" s="9">
        <v>1994</v>
      </c>
      <c r="AK58" s="1">
        <f t="shared" si="53"/>
        <v>76.86144076080335</v>
      </c>
      <c r="AL58" s="1">
        <f t="shared" si="54"/>
        <v>462.7846859712348</v>
      </c>
      <c r="AM58" s="1">
        <f t="shared" si="55"/>
        <v>100.73697046816181</v>
      </c>
      <c r="AN58" s="1">
        <f t="shared" si="56"/>
        <v>10.127197601879608</v>
      </c>
      <c r="AO58" s="1">
        <f t="shared" si="57"/>
        <v>68.90345079731136</v>
      </c>
      <c r="AP58" s="1"/>
      <c r="AQ58" s="1">
        <f t="shared" si="58"/>
        <v>118.53353192433698</v>
      </c>
      <c r="AR58" s="1">
        <f t="shared" si="59"/>
        <v>52.387206039598986</v>
      </c>
    </row>
    <row r="59" spans="1:44" ht="12.75">
      <c r="A59" s="9">
        <v>1995</v>
      </c>
      <c r="B59" s="2">
        <f t="shared" si="60"/>
        <v>4450</v>
      </c>
      <c r="C59" s="2">
        <f t="shared" si="60"/>
        <v>3448</v>
      </c>
      <c r="D59">
        <f t="shared" si="60"/>
        <v>25</v>
      </c>
      <c r="E59">
        <f t="shared" si="60"/>
        <v>8</v>
      </c>
      <c r="F59">
        <f t="shared" si="60"/>
        <v>87</v>
      </c>
      <c r="H59" s="2">
        <f t="shared" si="60"/>
        <v>8018</v>
      </c>
      <c r="J59" s="9">
        <v>1995</v>
      </c>
      <c r="K59" s="2">
        <f t="shared" si="40"/>
        <v>4450</v>
      </c>
      <c r="L59" s="2">
        <f t="shared" si="40"/>
        <v>3448</v>
      </c>
      <c r="M59" s="2">
        <f t="shared" si="40"/>
        <v>120</v>
      </c>
      <c r="N59" s="2">
        <f t="shared" si="40"/>
        <v>8018</v>
      </c>
      <c r="O59" s="2"/>
      <c r="P59" s="9">
        <f t="shared" si="44"/>
        <v>1995</v>
      </c>
      <c r="Q59" s="2">
        <f t="shared" si="46"/>
        <v>55.5001247193814</v>
      </c>
      <c r="R59" s="2">
        <f t="shared" si="47"/>
        <v>43.003242703916186</v>
      </c>
      <c r="S59" s="1">
        <f t="shared" si="48"/>
        <v>0.3117984534796707</v>
      </c>
      <c r="T59" s="1">
        <f t="shared" si="49"/>
        <v>0.09977550511349464</v>
      </c>
      <c r="U59" s="1">
        <f t="shared" si="50"/>
        <v>1.0850586181092543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4594972</v>
      </c>
      <c r="AB59" s="2">
        <f t="shared" si="45"/>
        <v>585653</v>
      </c>
      <c r="AC59" s="1">
        <f t="shared" si="45"/>
        <v>18817</v>
      </c>
      <c r="AD59" s="1">
        <f t="shared" si="45"/>
        <v>51255</v>
      </c>
      <c r="AE59" s="1">
        <f t="shared" si="45"/>
        <v>73913</v>
      </c>
      <c r="AF59" s="1"/>
      <c r="AG59" s="2">
        <f t="shared" si="45"/>
        <v>5324610</v>
      </c>
      <c r="AJ59" s="9">
        <v>1995</v>
      </c>
      <c r="AK59" s="1">
        <f t="shared" si="53"/>
        <v>96.84498621536758</v>
      </c>
      <c r="AL59" s="1">
        <f t="shared" si="54"/>
        <v>588.7445296105373</v>
      </c>
      <c r="AM59" s="1">
        <f t="shared" si="55"/>
        <v>132.8585853217835</v>
      </c>
      <c r="AN59" s="1">
        <f t="shared" si="56"/>
        <v>15.60823334308848</v>
      </c>
      <c r="AO59" s="1">
        <f t="shared" si="57"/>
        <v>117.70595159173622</v>
      </c>
      <c r="AP59" s="1"/>
      <c r="AQ59" s="1">
        <f t="shared" si="58"/>
        <v>150.58379862562703</v>
      </c>
      <c r="AR59" s="1">
        <f t="shared" si="59"/>
        <v>83.34201479320762</v>
      </c>
    </row>
    <row r="60" spans="1:44" ht="12.75">
      <c r="A60" s="9">
        <v>1996</v>
      </c>
      <c r="B60" s="2">
        <f t="shared" si="60"/>
        <v>5223</v>
      </c>
      <c r="C60" s="2">
        <f t="shared" si="60"/>
        <v>3552</v>
      </c>
      <c r="D60">
        <f t="shared" si="60"/>
        <v>32</v>
      </c>
      <c r="E60">
        <f t="shared" si="60"/>
        <v>10</v>
      </c>
      <c r="F60">
        <f t="shared" si="60"/>
        <v>107</v>
      </c>
      <c r="H60" s="2">
        <f t="shared" si="60"/>
        <v>8924</v>
      </c>
      <c r="J60" s="9">
        <v>1996</v>
      </c>
      <c r="K60" s="2">
        <f t="shared" si="40"/>
        <v>5223</v>
      </c>
      <c r="L60" s="2">
        <f t="shared" si="40"/>
        <v>3552</v>
      </c>
      <c r="M60" s="2">
        <f t="shared" si="40"/>
        <v>149</v>
      </c>
      <c r="N60" s="2">
        <f t="shared" si="40"/>
        <v>8924</v>
      </c>
      <c r="O60" s="2"/>
      <c r="P60" s="9">
        <f t="shared" si="44"/>
        <v>1996</v>
      </c>
      <c r="Q60" s="2">
        <f t="shared" si="46"/>
        <v>58.52756611385029</v>
      </c>
      <c r="R60" s="2">
        <f t="shared" si="47"/>
        <v>39.8027790228597</v>
      </c>
      <c r="S60" s="1">
        <f t="shared" si="48"/>
        <v>0.3585835948005379</v>
      </c>
      <c r="T60" s="1">
        <f t="shared" si="49"/>
        <v>0.11205737337516809</v>
      </c>
      <c r="U60" s="1">
        <f t="shared" si="50"/>
        <v>1.1990138951142986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4624391</v>
      </c>
      <c r="AB60" s="2">
        <f t="shared" si="45"/>
        <v>592902</v>
      </c>
      <c r="AC60" s="1">
        <f t="shared" si="45"/>
        <v>18812</v>
      </c>
      <c r="AD60" s="1">
        <f t="shared" si="45"/>
        <v>53859</v>
      </c>
      <c r="AE60" s="1">
        <f t="shared" si="45"/>
        <v>77924</v>
      </c>
      <c r="AF60" s="1"/>
      <c r="AG60" s="2">
        <f t="shared" si="45"/>
        <v>5367888</v>
      </c>
      <c r="AJ60" s="9">
        <v>1996</v>
      </c>
      <c r="AK60" s="1">
        <f t="shared" si="53"/>
        <v>112.94460178648389</v>
      </c>
      <c r="AL60" s="1">
        <f t="shared" si="54"/>
        <v>599.0872015948672</v>
      </c>
      <c r="AM60" s="1">
        <f t="shared" si="55"/>
        <v>170.10418881564956</v>
      </c>
      <c r="AN60" s="1">
        <f t="shared" si="56"/>
        <v>18.56699901594905</v>
      </c>
      <c r="AO60" s="1">
        <f t="shared" si="57"/>
        <v>137.3132796057697</v>
      </c>
      <c r="AP60" s="1"/>
      <c r="AQ60" s="1">
        <f t="shared" si="58"/>
        <v>166.24787998557346</v>
      </c>
      <c r="AR60" s="1">
        <f t="shared" si="59"/>
        <v>98.94086789070022</v>
      </c>
    </row>
    <row r="61" spans="1:44" ht="12.75">
      <c r="A61" s="9">
        <v>1997</v>
      </c>
      <c r="B61" s="2">
        <f t="shared" si="60"/>
        <v>5301</v>
      </c>
      <c r="C61" s="2">
        <f t="shared" si="60"/>
        <v>3558</v>
      </c>
      <c r="D61">
        <f t="shared" si="60"/>
        <v>27</v>
      </c>
      <c r="E61">
        <f t="shared" si="60"/>
        <v>6</v>
      </c>
      <c r="F61">
        <f t="shared" si="60"/>
        <v>96</v>
      </c>
      <c r="H61" s="2">
        <f t="shared" si="60"/>
        <v>8988</v>
      </c>
      <c r="J61" s="9">
        <v>1997</v>
      </c>
      <c r="K61" s="2">
        <f t="shared" si="40"/>
        <v>5301</v>
      </c>
      <c r="L61" s="2">
        <f t="shared" si="40"/>
        <v>3558</v>
      </c>
      <c r="M61" s="2">
        <f t="shared" si="40"/>
        <v>129</v>
      </c>
      <c r="N61" s="2">
        <f t="shared" si="40"/>
        <v>8988</v>
      </c>
      <c r="O61" s="2"/>
      <c r="P61" s="9">
        <f t="shared" si="44"/>
        <v>1997</v>
      </c>
      <c r="Q61" s="2">
        <f t="shared" si="46"/>
        <v>58.97863818424566</v>
      </c>
      <c r="R61" s="2">
        <f t="shared" si="47"/>
        <v>39.58611481975968</v>
      </c>
      <c r="S61" s="1">
        <f t="shared" si="48"/>
        <v>0.30040053404539385</v>
      </c>
      <c r="T61" s="1">
        <f t="shared" si="49"/>
        <v>0.06675567423230974</v>
      </c>
      <c r="U61" s="1">
        <f t="shared" si="50"/>
        <v>1.0680907877169559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4649239</v>
      </c>
      <c r="AB61" s="2">
        <f t="shared" si="45"/>
        <v>600774</v>
      </c>
      <c r="AC61" s="1">
        <f t="shared" si="45"/>
        <v>18880</v>
      </c>
      <c r="AD61" s="1">
        <f t="shared" si="45"/>
        <v>55747</v>
      </c>
      <c r="AE61" s="1">
        <f t="shared" si="45"/>
        <v>82473</v>
      </c>
      <c r="AF61" s="1"/>
      <c r="AG61" s="2">
        <f t="shared" si="45"/>
        <v>5407113</v>
      </c>
      <c r="AJ61" s="9">
        <v>1997</v>
      </c>
      <c r="AK61" s="1">
        <f t="shared" si="53"/>
        <v>114.01865982798476</v>
      </c>
      <c r="AL61" s="1">
        <f t="shared" si="54"/>
        <v>592.2360155399535</v>
      </c>
      <c r="AM61" s="1">
        <f t="shared" si="55"/>
        <v>143.0084745762712</v>
      </c>
      <c r="AN61" s="1">
        <f t="shared" si="56"/>
        <v>10.762911008664144</v>
      </c>
      <c r="AO61" s="1">
        <f t="shared" si="57"/>
        <v>116.40173147575571</v>
      </c>
      <c r="AP61" s="1"/>
      <c r="AQ61" s="1">
        <f t="shared" si="58"/>
        <v>166.2254885370437</v>
      </c>
      <c r="AR61" s="1">
        <f t="shared" si="59"/>
        <v>82.11330362826226</v>
      </c>
    </row>
    <row r="62" spans="1:44" ht="12.75">
      <c r="A62" s="9">
        <v>1998</v>
      </c>
      <c r="B62" s="2">
        <f t="shared" si="60"/>
        <v>8742</v>
      </c>
      <c r="C62" s="2">
        <f t="shared" si="60"/>
        <v>4989</v>
      </c>
      <c r="D62">
        <f t="shared" si="60"/>
        <v>42</v>
      </c>
      <c r="E62">
        <f t="shared" si="60"/>
        <v>14</v>
      </c>
      <c r="F62">
        <f t="shared" si="60"/>
        <v>169</v>
      </c>
      <c r="H62" s="2">
        <f t="shared" si="60"/>
        <v>13956</v>
      </c>
      <c r="J62" s="9">
        <v>1998</v>
      </c>
      <c r="K62" s="2">
        <f t="shared" si="40"/>
        <v>8742</v>
      </c>
      <c r="L62" s="2">
        <f t="shared" si="40"/>
        <v>4989</v>
      </c>
      <c r="M62" s="2">
        <f t="shared" si="40"/>
        <v>225</v>
      </c>
      <c r="N62" s="2">
        <f t="shared" si="40"/>
        <v>13956</v>
      </c>
      <c r="O62" s="2"/>
      <c r="P62" s="9">
        <f t="shared" si="44"/>
        <v>1998</v>
      </c>
      <c r="Q62" s="2">
        <f t="shared" si="46"/>
        <v>62.63972484952709</v>
      </c>
      <c r="R62" s="2">
        <f t="shared" si="47"/>
        <v>35.74806534823732</v>
      </c>
      <c r="S62" s="1">
        <f t="shared" si="48"/>
        <v>0.3009458297506449</v>
      </c>
      <c r="T62" s="1">
        <f t="shared" si="49"/>
        <v>0.10031527658354829</v>
      </c>
      <c r="U62" s="1">
        <f t="shared" si="50"/>
        <v>1.2109486959014044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4667910</v>
      </c>
      <c r="AB62" s="2">
        <f t="shared" si="45"/>
        <v>606197</v>
      </c>
      <c r="AC62" s="1">
        <f t="shared" si="45"/>
        <v>18843</v>
      </c>
      <c r="AD62" s="1">
        <f t="shared" si="45"/>
        <v>57290</v>
      </c>
      <c r="AE62" s="1">
        <f t="shared" si="45"/>
        <v>87322</v>
      </c>
      <c r="AF62" s="1"/>
      <c r="AG62" s="2">
        <f t="shared" si="45"/>
        <v>5437562</v>
      </c>
      <c r="AJ62" s="9">
        <v>1998</v>
      </c>
      <c r="AK62" s="1">
        <f t="shared" si="53"/>
        <v>187.27867503872181</v>
      </c>
      <c r="AL62" s="1">
        <f t="shared" si="54"/>
        <v>822.9997838986336</v>
      </c>
      <c r="AM62" s="1">
        <f t="shared" si="55"/>
        <v>222.8944435599427</v>
      </c>
      <c r="AN62" s="1">
        <f t="shared" si="56"/>
        <v>24.43707453307733</v>
      </c>
      <c r="AO62" s="1">
        <f t="shared" si="57"/>
        <v>193.53656581388424</v>
      </c>
      <c r="AP62" s="1"/>
      <c r="AQ62" s="1">
        <f t="shared" si="58"/>
        <v>256.65914246127215</v>
      </c>
      <c r="AR62" s="1">
        <f t="shared" si="59"/>
        <v>137.65256492612644</v>
      </c>
    </row>
    <row r="63" spans="1:44" ht="12.75">
      <c r="A63" s="9">
        <v>1999</v>
      </c>
      <c r="B63" s="2">
        <f t="shared" si="60"/>
        <v>9180</v>
      </c>
      <c r="C63" s="2">
        <f t="shared" si="60"/>
        <v>5318</v>
      </c>
      <c r="D63">
        <f t="shared" si="60"/>
        <v>73</v>
      </c>
      <c r="E63">
        <f t="shared" si="60"/>
        <v>25</v>
      </c>
      <c r="F63">
        <f t="shared" si="60"/>
        <v>192</v>
      </c>
      <c r="H63" s="2">
        <f t="shared" si="60"/>
        <v>14788</v>
      </c>
      <c r="J63" s="9">
        <v>1999</v>
      </c>
      <c r="K63" s="2">
        <f t="shared" si="40"/>
        <v>9180</v>
      </c>
      <c r="L63" s="2">
        <f t="shared" si="40"/>
        <v>5318</v>
      </c>
      <c r="M63" s="2">
        <f t="shared" si="40"/>
        <v>290</v>
      </c>
      <c r="N63" s="2">
        <f t="shared" si="40"/>
        <v>14788</v>
      </c>
      <c r="O63" s="2"/>
      <c r="P63" s="9">
        <f t="shared" si="44"/>
        <v>1999</v>
      </c>
      <c r="Q63" s="2">
        <f t="shared" si="46"/>
        <v>62.07736002163917</v>
      </c>
      <c r="R63" s="2">
        <f t="shared" si="47"/>
        <v>35.96159047876657</v>
      </c>
      <c r="S63" s="1">
        <f t="shared" si="48"/>
        <v>0.4936434947254531</v>
      </c>
      <c r="T63" s="1">
        <f t="shared" si="49"/>
        <v>0.16905599134433325</v>
      </c>
      <c r="U63" s="1">
        <f t="shared" si="50"/>
        <v>1.2983500135244792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4688237</v>
      </c>
      <c r="AB63" s="2">
        <f t="shared" si="45"/>
        <v>610998</v>
      </c>
      <c r="AC63" s="1">
        <f t="shared" si="45"/>
        <v>18754</v>
      </c>
      <c r="AD63" s="1">
        <f t="shared" si="45"/>
        <v>58873</v>
      </c>
      <c r="AE63" s="1">
        <f t="shared" si="45"/>
        <v>91476</v>
      </c>
      <c r="AF63" s="1"/>
      <c r="AG63" s="2">
        <f t="shared" si="45"/>
        <v>5468338</v>
      </c>
      <c r="AJ63" s="9">
        <v>1999</v>
      </c>
      <c r="AK63" s="1">
        <f t="shared" si="53"/>
        <v>195.80921357004775</v>
      </c>
      <c r="AL63" s="1">
        <f>(C63/AB63)*100000</f>
        <v>870.3792811105765</v>
      </c>
      <c r="AM63" s="1">
        <f>(D63/AC63)*100000</f>
        <v>389.2502932707689</v>
      </c>
      <c r="AN63" s="1">
        <f>(E63/AD63)*100000</f>
        <v>42.464287534183754</v>
      </c>
      <c r="AO63" s="1">
        <f>(F63/AE63)*100000</f>
        <v>209.89111898202808</v>
      </c>
      <c r="AP63" s="1"/>
      <c r="AQ63" s="1">
        <f t="shared" si="58"/>
        <v>270.429516244241</v>
      </c>
      <c r="AR63" s="1">
        <f t="shared" si="59"/>
        <v>171.493113664453</v>
      </c>
    </row>
    <row r="64" spans="1:23" s="4" customFormat="1" ht="12.75">
      <c r="A64" s="13" t="s">
        <v>14</v>
      </c>
      <c r="B64" s="21">
        <f t="shared" si="60"/>
        <v>53517</v>
      </c>
      <c r="C64" s="21">
        <f t="shared" si="60"/>
        <v>36020</v>
      </c>
      <c r="D64" s="4">
        <f t="shared" si="60"/>
        <v>293</v>
      </c>
      <c r="E64" s="4">
        <f t="shared" si="60"/>
        <v>80</v>
      </c>
      <c r="F64" s="4">
        <f t="shared" si="60"/>
        <v>1025</v>
      </c>
      <c r="G64" s="4">
        <f t="shared" si="60"/>
        <v>0</v>
      </c>
      <c r="H64" s="21">
        <f t="shared" si="60"/>
        <v>90935</v>
      </c>
      <c r="J64" s="13" t="s">
        <v>14</v>
      </c>
      <c r="K64" s="21">
        <f t="shared" si="40"/>
        <v>53517</v>
      </c>
      <c r="L64" s="21">
        <f t="shared" si="40"/>
        <v>36020</v>
      </c>
      <c r="M64" s="21">
        <f t="shared" si="40"/>
        <v>1398</v>
      </c>
      <c r="N64" s="21">
        <f t="shared" si="40"/>
        <v>90935</v>
      </c>
      <c r="O64" s="21"/>
      <c r="P64" s="13" t="str">
        <f t="shared" si="44"/>
        <v>Total</v>
      </c>
      <c r="Q64" s="21">
        <f t="shared" si="46"/>
        <v>58.85192720074779</v>
      </c>
      <c r="R64" s="21">
        <f t="shared" si="47"/>
        <v>39.61071094737999</v>
      </c>
      <c r="S64" s="23">
        <f t="shared" si="48"/>
        <v>0.32220817067135865</v>
      </c>
      <c r="T64" s="23">
        <f t="shared" si="49"/>
        <v>0.08797492714576345</v>
      </c>
      <c r="U64" s="23">
        <f t="shared" si="50"/>
        <v>1.1271787540550942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MISSOURI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MISSOURI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MISSOURI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MISSOURI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>
        <v>189</v>
      </c>
      <c r="C69">
        <v>105</v>
      </c>
      <c r="D69">
        <v>2</v>
      </c>
      <c r="E69">
        <v>1</v>
      </c>
      <c r="F69">
        <v>1</v>
      </c>
      <c r="H69" s="2">
        <f>SUM(B69:G69)</f>
        <v>298</v>
      </c>
      <c r="J69" s="9">
        <v>1983</v>
      </c>
      <c r="K69" s="2">
        <f>B69</f>
        <v>189</v>
      </c>
      <c r="L69" s="2">
        <f>C69</f>
        <v>105</v>
      </c>
      <c r="M69" s="2">
        <f aca="true" t="shared" si="61" ref="M69:M86">N69-K69-L69</f>
        <v>4</v>
      </c>
      <c r="N69" s="2">
        <f>H69</f>
        <v>298</v>
      </c>
      <c r="O69" s="2"/>
      <c r="Z69" s="9">
        <v>1983</v>
      </c>
      <c r="AA69" s="2">
        <f>AA47</f>
        <v>4329370</v>
      </c>
      <c r="AB69" s="2">
        <f aca="true" t="shared" si="62" ref="AB69:AG69">AB47</f>
        <v>517582</v>
      </c>
      <c r="AC69" s="1">
        <f t="shared" si="62"/>
        <v>13397</v>
      </c>
      <c r="AD69" s="1">
        <f t="shared" si="62"/>
        <v>29767</v>
      </c>
      <c r="AE69" s="1">
        <f t="shared" si="62"/>
        <v>53618</v>
      </c>
      <c r="AF69" s="1"/>
      <c r="AG69" s="2">
        <f t="shared" si="62"/>
        <v>4943734</v>
      </c>
      <c r="AJ69" s="9">
        <v>1983</v>
      </c>
      <c r="AK69" s="1">
        <f aca="true" t="shared" si="63" ref="AK69:AO72">(B69/AA69)*100000</f>
        <v>4.365531243575855</v>
      </c>
      <c r="AL69" s="1">
        <f t="shared" si="63"/>
        <v>20.286640570962668</v>
      </c>
      <c r="AM69" s="1">
        <f t="shared" si="63"/>
        <v>14.928715384041205</v>
      </c>
      <c r="AN69" s="1">
        <f t="shared" si="63"/>
        <v>3.359424866462861</v>
      </c>
      <c r="AO69" s="1">
        <f t="shared" si="63"/>
        <v>1.8650453206012905</v>
      </c>
      <c r="AP69" s="1"/>
      <c r="AQ69" s="1">
        <f>(H69/AG69)*100000</f>
        <v>6.027832403604239</v>
      </c>
      <c r="AR69" s="1">
        <f>(SUM(D69:F69)/SUM(AC69:AE69))*100000</f>
        <v>4.1329999380050015</v>
      </c>
    </row>
    <row r="70" spans="1:44" ht="12.75">
      <c r="A70" s="9">
        <v>1984</v>
      </c>
      <c r="B70">
        <v>461</v>
      </c>
      <c r="C70">
        <v>385</v>
      </c>
      <c r="D70">
        <v>0</v>
      </c>
      <c r="E70">
        <v>0</v>
      </c>
      <c r="F70">
        <v>0</v>
      </c>
      <c r="H70" s="2">
        <f>SUM(B70:G70)</f>
        <v>846</v>
      </c>
      <c r="J70" s="9">
        <v>1984</v>
      </c>
      <c r="K70" s="2">
        <f aca="true" t="shared" si="64" ref="K70:K85">B70</f>
        <v>461</v>
      </c>
      <c r="L70" s="2">
        <f aca="true" t="shared" si="65" ref="L70:L85">C70</f>
        <v>385</v>
      </c>
      <c r="M70" s="2">
        <f>N70-K70-L70</f>
        <v>0</v>
      </c>
      <c r="N70" s="2">
        <f>H70</f>
        <v>846</v>
      </c>
      <c r="O70" s="2"/>
      <c r="Z70" s="9">
        <v>1984</v>
      </c>
      <c r="AA70" s="2">
        <f aca="true" t="shared" si="66" ref="AA70:AG85">AA48</f>
        <v>4352758</v>
      </c>
      <c r="AB70" s="2">
        <f t="shared" si="66"/>
        <v>522587</v>
      </c>
      <c r="AC70" s="1">
        <f t="shared" si="66"/>
        <v>14033</v>
      </c>
      <c r="AD70" s="1">
        <f t="shared" si="66"/>
        <v>31171</v>
      </c>
      <c r="AE70" s="1">
        <f t="shared" si="66"/>
        <v>54741</v>
      </c>
      <c r="AF70" s="1"/>
      <c r="AG70" s="2">
        <f t="shared" si="66"/>
        <v>4975290</v>
      </c>
      <c r="AJ70" s="9">
        <v>1984</v>
      </c>
      <c r="AK70" s="1">
        <f t="shared" si="63"/>
        <v>10.590986220690423</v>
      </c>
      <c r="AL70" s="1">
        <f t="shared" si="63"/>
        <v>73.67194361895723</v>
      </c>
      <c r="AM70" s="1">
        <f t="shared" si="63"/>
        <v>0</v>
      </c>
      <c r="AN70" s="1">
        <f t="shared" si="63"/>
        <v>0</v>
      </c>
      <c r="AO70" s="1">
        <f t="shared" si="63"/>
        <v>0</v>
      </c>
      <c r="AP70" s="1"/>
      <c r="AQ70" s="1">
        <f>(H70/AG70)*100000</f>
        <v>17.00403393571028</v>
      </c>
      <c r="AR70" s="1">
        <f>(SUM(D70:F70)/SUM(AC70:AE70))*100000</f>
        <v>0</v>
      </c>
    </row>
    <row r="71" spans="1:44" ht="12.75">
      <c r="A71" s="9">
        <v>1985</v>
      </c>
      <c r="B71">
        <v>564</v>
      </c>
      <c r="C71">
        <v>394</v>
      </c>
      <c r="D71">
        <v>1</v>
      </c>
      <c r="E71">
        <v>0</v>
      </c>
      <c r="F71">
        <v>2</v>
      </c>
      <c r="H71" s="2">
        <f>SUM(B71:G71)</f>
        <v>961</v>
      </c>
      <c r="J71" s="9">
        <v>1985</v>
      </c>
      <c r="K71" s="2">
        <f t="shared" si="64"/>
        <v>564</v>
      </c>
      <c r="L71" s="2">
        <f t="shared" si="65"/>
        <v>394</v>
      </c>
      <c r="M71" s="2">
        <f>N71-K71-L71</f>
        <v>3</v>
      </c>
      <c r="N71" s="2">
        <f>H71</f>
        <v>961</v>
      </c>
      <c r="Z71" s="9">
        <v>1985</v>
      </c>
      <c r="AA71" s="2">
        <f t="shared" si="66"/>
        <v>4369450</v>
      </c>
      <c r="AB71" s="2">
        <f t="shared" si="66"/>
        <v>527579</v>
      </c>
      <c r="AC71" s="1">
        <f t="shared" si="66"/>
        <v>14774</v>
      </c>
      <c r="AD71" s="1">
        <f t="shared" si="66"/>
        <v>32736</v>
      </c>
      <c r="AE71" s="1">
        <f t="shared" si="66"/>
        <v>55725</v>
      </c>
      <c r="AF71" s="1"/>
      <c r="AG71" s="2">
        <f t="shared" si="66"/>
        <v>5000264</v>
      </c>
      <c r="AJ71" s="9">
        <v>1985</v>
      </c>
      <c r="AK71" s="1">
        <f t="shared" si="63"/>
        <v>12.90780304157274</v>
      </c>
      <c r="AL71" s="1">
        <f t="shared" si="63"/>
        <v>74.68075871101769</v>
      </c>
      <c r="AM71" s="1">
        <f t="shared" si="63"/>
        <v>6.768647624204685</v>
      </c>
      <c r="AN71" s="1">
        <f t="shared" si="63"/>
        <v>0</v>
      </c>
      <c r="AO71" s="1">
        <f t="shared" si="63"/>
        <v>3.589053387169134</v>
      </c>
      <c r="AP71" s="1"/>
      <c r="AQ71" s="1">
        <f>(H71/AG71)*100000</f>
        <v>19.218985237579457</v>
      </c>
      <c r="AR71" s="1">
        <f>(SUM(D71:F71)/SUM(AC71:AE71))*100000</f>
        <v>2.905991185160072</v>
      </c>
    </row>
    <row r="72" spans="1:44" ht="12.75">
      <c r="A72" s="9">
        <v>1986</v>
      </c>
      <c r="B72">
        <v>527</v>
      </c>
      <c r="C72">
        <v>400</v>
      </c>
      <c r="D72">
        <v>0</v>
      </c>
      <c r="E72">
        <v>0</v>
      </c>
      <c r="F72">
        <v>2</v>
      </c>
      <c r="H72" s="2">
        <f>SUM(B72:G72)</f>
        <v>929</v>
      </c>
      <c r="J72" s="9">
        <v>1986</v>
      </c>
      <c r="K72" s="2">
        <f t="shared" si="64"/>
        <v>527</v>
      </c>
      <c r="L72" s="2">
        <f t="shared" si="65"/>
        <v>400</v>
      </c>
      <c r="M72" s="2">
        <f t="shared" si="61"/>
        <v>2</v>
      </c>
      <c r="N72" s="2">
        <f aca="true" t="shared" si="67" ref="N72:N85">H72</f>
        <v>929</v>
      </c>
      <c r="Z72" s="9">
        <v>1986</v>
      </c>
      <c r="AA72" s="2">
        <f t="shared" si="66"/>
        <v>4384536</v>
      </c>
      <c r="AB72" s="2">
        <f t="shared" si="66"/>
        <v>532006</v>
      </c>
      <c r="AC72" s="1">
        <f t="shared" si="66"/>
        <v>15519</v>
      </c>
      <c r="AD72" s="1">
        <f t="shared" si="66"/>
        <v>34265</v>
      </c>
      <c r="AE72" s="1">
        <f t="shared" si="66"/>
        <v>56756</v>
      </c>
      <c r="AF72" s="1"/>
      <c r="AG72" s="2">
        <f t="shared" si="66"/>
        <v>5023082</v>
      </c>
      <c r="AJ72" s="9">
        <v>1986</v>
      </c>
      <c r="AK72" s="1">
        <f t="shared" si="63"/>
        <v>12.01951586211175</v>
      </c>
      <c r="AL72" s="1">
        <f t="shared" si="63"/>
        <v>75.18712194975244</v>
      </c>
      <c r="AM72" s="1">
        <f t="shared" si="63"/>
        <v>0</v>
      </c>
      <c r="AN72" s="1">
        <f t="shared" si="63"/>
        <v>0</v>
      </c>
      <c r="AO72" s="1">
        <f t="shared" si="63"/>
        <v>3.5238565085629716</v>
      </c>
      <c r="AP72" s="1"/>
      <c r="AQ72" s="1">
        <f>(H72/AG72)*100000</f>
        <v>18.494621429632247</v>
      </c>
      <c r="AR72" s="1">
        <f>(SUM(D72:F72)/SUM(AC72:AE72))*100000</f>
        <v>1.8772292096865026</v>
      </c>
    </row>
    <row r="73" spans="1:44" ht="12.75">
      <c r="A73" s="9">
        <v>1987</v>
      </c>
      <c r="B73">
        <v>894</v>
      </c>
      <c r="C73">
        <v>607</v>
      </c>
      <c r="D73">
        <v>1</v>
      </c>
      <c r="E73">
        <v>0</v>
      </c>
      <c r="F73">
        <v>13</v>
      </c>
      <c r="H73" s="2">
        <f aca="true" t="shared" si="68" ref="H73:H86">SUM(B73:G73)</f>
        <v>1515</v>
      </c>
      <c r="J73" s="9">
        <v>1987</v>
      </c>
      <c r="K73" s="2">
        <f t="shared" si="64"/>
        <v>894</v>
      </c>
      <c r="L73" s="2">
        <f t="shared" si="65"/>
        <v>607</v>
      </c>
      <c r="M73" s="2">
        <f t="shared" si="61"/>
        <v>14</v>
      </c>
      <c r="N73" s="2">
        <f t="shared" si="67"/>
        <v>1515</v>
      </c>
      <c r="Z73" s="9">
        <v>1987</v>
      </c>
      <c r="AA73" s="2">
        <f t="shared" si="66"/>
        <v>4410631</v>
      </c>
      <c r="AB73" s="2">
        <f t="shared" si="66"/>
        <v>536023</v>
      </c>
      <c r="AC73" s="1">
        <f t="shared" si="66"/>
        <v>16317</v>
      </c>
      <c r="AD73" s="1">
        <f t="shared" si="66"/>
        <v>35688</v>
      </c>
      <c r="AE73" s="1">
        <f t="shared" si="66"/>
        <v>58044</v>
      </c>
      <c r="AF73" s="1"/>
      <c r="AG73" s="2">
        <f t="shared" si="66"/>
        <v>5056703</v>
      </c>
      <c r="AJ73" s="9">
        <v>1987</v>
      </c>
      <c r="AK73" s="1">
        <f aca="true" t="shared" si="69" ref="AK73:AK85">(B73/AA73)*100000</f>
        <v>20.269208646109817</v>
      </c>
      <c r="AL73" s="1">
        <f aca="true" t="shared" si="70" ref="AL73:AL84">(C73/AB73)*100000</f>
        <v>113.24140941713321</v>
      </c>
      <c r="AM73" s="1">
        <f aca="true" t="shared" si="71" ref="AM73:AM84">(D73/AC73)*100000</f>
        <v>6.128577557148986</v>
      </c>
      <c r="AN73" s="1">
        <f aca="true" t="shared" si="72" ref="AN73:AN84">(E73/AD73)*100000</f>
        <v>0</v>
      </c>
      <c r="AO73" s="1">
        <f aca="true" t="shared" si="73" ref="AO73:AO84">(F73/AE73)*100000</f>
        <v>22.396802425745985</v>
      </c>
      <c r="AP73" s="1"/>
      <c r="AQ73" s="1">
        <f aca="true" t="shared" si="74" ref="AQ73:AQ85">(H73/AG73)*100000</f>
        <v>29.96023298184608</v>
      </c>
      <c r="AR73" s="1">
        <f aca="true" t="shared" si="75" ref="AR73:AR85">(SUM(D73:F73)/SUM(AC73:AE73))*100000</f>
        <v>12.721605830130214</v>
      </c>
    </row>
    <row r="74" spans="1:44" ht="12.75">
      <c r="A74" s="9">
        <v>1988</v>
      </c>
      <c r="B74">
        <v>1634</v>
      </c>
      <c r="C74">
        <v>1164</v>
      </c>
      <c r="D74">
        <v>2</v>
      </c>
      <c r="E74">
        <v>1</v>
      </c>
      <c r="F74">
        <v>17</v>
      </c>
      <c r="H74" s="2">
        <f t="shared" si="68"/>
        <v>2818</v>
      </c>
      <c r="J74" s="9">
        <v>1988</v>
      </c>
      <c r="K74" s="2">
        <f t="shared" si="64"/>
        <v>1634</v>
      </c>
      <c r="L74" s="2">
        <f t="shared" si="65"/>
        <v>1164</v>
      </c>
      <c r="M74" s="2">
        <f t="shared" si="61"/>
        <v>20</v>
      </c>
      <c r="N74" s="2">
        <f t="shared" si="67"/>
        <v>2818</v>
      </c>
      <c r="Z74" s="9">
        <v>1988</v>
      </c>
      <c r="AA74" s="2">
        <f t="shared" si="66"/>
        <v>4427383</v>
      </c>
      <c r="AB74" s="2">
        <f t="shared" si="66"/>
        <v>540442</v>
      </c>
      <c r="AC74" s="1">
        <f t="shared" si="66"/>
        <v>17232</v>
      </c>
      <c r="AD74" s="1">
        <f t="shared" si="66"/>
        <v>37266</v>
      </c>
      <c r="AE74" s="1">
        <f t="shared" si="66"/>
        <v>59411</v>
      </c>
      <c r="AF74" s="1"/>
      <c r="AG74" s="2">
        <f t="shared" si="66"/>
        <v>5081734</v>
      </c>
      <c r="AJ74" s="9">
        <v>1988</v>
      </c>
      <c r="AK74" s="1">
        <f t="shared" si="69"/>
        <v>36.90667827924533</v>
      </c>
      <c r="AL74" s="1">
        <f t="shared" si="70"/>
        <v>215.37926363976155</v>
      </c>
      <c r="AM74" s="1">
        <f t="shared" si="71"/>
        <v>11.606313834726091</v>
      </c>
      <c r="AN74" s="1">
        <f t="shared" si="72"/>
        <v>2.683411152256749</v>
      </c>
      <c r="AO74" s="1">
        <f t="shared" si="73"/>
        <v>28.614229688104896</v>
      </c>
      <c r="AP74" s="1"/>
      <c r="AQ74" s="1">
        <f t="shared" si="74"/>
        <v>55.453512521513325</v>
      </c>
      <c r="AR74" s="1">
        <f t="shared" si="75"/>
        <v>17.557875145949836</v>
      </c>
    </row>
    <row r="75" spans="1:44" ht="12.75">
      <c r="A75" s="9">
        <v>1989</v>
      </c>
      <c r="B75">
        <v>1366</v>
      </c>
      <c r="C75">
        <v>1044</v>
      </c>
      <c r="D75">
        <v>8</v>
      </c>
      <c r="E75">
        <v>0</v>
      </c>
      <c r="F75">
        <v>12</v>
      </c>
      <c r="H75" s="2">
        <f t="shared" si="68"/>
        <v>2430</v>
      </c>
      <c r="J75" s="9">
        <v>1989</v>
      </c>
      <c r="K75" s="2">
        <f t="shared" si="64"/>
        <v>1366</v>
      </c>
      <c r="L75" s="2">
        <f t="shared" si="65"/>
        <v>1044</v>
      </c>
      <c r="M75" s="2">
        <f t="shared" si="61"/>
        <v>20</v>
      </c>
      <c r="N75" s="2">
        <f t="shared" si="67"/>
        <v>2430</v>
      </c>
      <c r="Z75" s="9">
        <v>1989</v>
      </c>
      <c r="AA75" s="2">
        <f t="shared" si="66"/>
        <v>4435185</v>
      </c>
      <c r="AB75" s="2">
        <f t="shared" si="66"/>
        <v>542961</v>
      </c>
      <c r="AC75" s="1">
        <f t="shared" si="66"/>
        <v>18165</v>
      </c>
      <c r="AD75" s="1">
        <f t="shared" si="66"/>
        <v>38920</v>
      </c>
      <c r="AE75" s="1">
        <f t="shared" si="66"/>
        <v>60589</v>
      </c>
      <c r="AF75" s="1"/>
      <c r="AG75" s="2">
        <f t="shared" si="66"/>
        <v>5095820</v>
      </c>
      <c r="AJ75" s="9">
        <v>1989</v>
      </c>
      <c r="AK75" s="1">
        <f t="shared" si="69"/>
        <v>30.79916621290882</v>
      </c>
      <c r="AL75" s="1">
        <f t="shared" si="70"/>
        <v>192.27900346433722</v>
      </c>
      <c r="AM75" s="1">
        <f t="shared" si="71"/>
        <v>44.04073768235618</v>
      </c>
      <c r="AN75" s="1">
        <f t="shared" si="72"/>
        <v>0</v>
      </c>
      <c r="AO75" s="1">
        <f t="shared" si="73"/>
        <v>19.805575269438346</v>
      </c>
      <c r="AP75" s="1"/>
      <c r="AQ75" s="1">
        <f t="shared" si="74"/>
        <v>47.686142760144584</v>
      </c>
      <c r="AR75" s="1">
        <f t="shared" si="75"/>
        <v>16.996107891292894</v>
      </c>
    </row>
    <row r="76" spans="1:44" ht="12.75">
      <c r="A76" s="9">
        <v>1990</v>
      </c>
      <c r="B76">
        <v>1836</v>
      </c>
      <c r="C76">
        <v>1270</v>
      </c>
      <c r="D76">
        <v>6</v>
      </c>
      <c r="E76">
        <v>1</v>
      </c>
      <c r="F76">
        <v>17</v>
      </c>
      <c r="H76" s="2">
        <f t="shared" si="68"/>
        <v>3130</v>
      </c>
      <c r="J76" s="9">
        <v>1990</v>
      </c>
      <c r="K76" s="2">
        <f t="shared" si="64"/>
        <v>1836</v>
      </c>
      <c r="L76" s="2">
        <f t="shared" si="65"/>
        <v>1270</v>
      </c>
      <c r="M76" s="2">
        <f t="shared" si="61"/>
        <v>24</v>
      </c>
      <c r="N76" s="2">
        <f t="shared" si="67"/>
        <v>3130</v>
      </c>
      <c r="Z76" s="9">
        <v>1990</v>
      </c>
      <c r="AA76" s="2">
        <f t="shared" si="66"/>
        <v>4456718</v>
      </c>
      <c r="AB76" s="2">
        <f t="shared" si="66"/>
        <v>547882</v>
      </c>
      <c r="AC76" s="1">
        <f t="shared" si="66"/>
        <v>18968</v>
      </c>
      <c r="AD76" s="1">
        <f t="shared" si="66"/>
        <v>40653</v>
      </c>
      <c r="AE76" s="1">
        <f t="shared" si="66"/>
        <v>62149</v>
      </c>
      <c r="AF76" s="1"/>
      <c r="AG76" s="2">
        <f t="shared" si="66"/>
        <v>5126370</v>
      </c>
      <c r="AJ76" s="9">
        <v>1990</v>
      </c>
      <c r="AK76" s="1">
        <f t="shared" si="69"/>
        <v>41.19623453851018</v>
      </c>
      <c r="AL76" s="1">
        <f t="shared" si="70"/>
        <v>231.80173833051643</v>
      </c>
      <c r="AM76" s="1">
        <f t="shared" si="71"/>
        <v>31.632222690847744</v>
      </c>
      <c r="AN76" s="1">
        <f t="shared" si="72"/>
        <v>2.4598430620126432</v>
      </c>
      <c r="AO76" s="1">
        <f t="shared" si="73"/>
        <v>27.35361791822877</v>
      </c>
      <c r="AP76" s="1"/>
      <c r="AQ76" s="1">
        <f t="shared" si="74"/>
        <v>61.05684919348389</v>
      </c>
      <c r="AR76" s="1">
        <f t="shared" si="75"/>
        <v>19.70928800197093</v>
      </c>
    </row>
    <row r="77" spans="1:44" ht="12.75">
      <c r="A77" s="9">
        <v>1991</v>
      </c>
      <c r="B77">
        <v>1976</v>
      </c>
      <c r="C77">
        <v>1392</v>
      </c>
      <c r="D77">
        <v>8</v>
      </c>
      <c r="E77">
        <v>1</v>
      </c>
      <c r="F77">
        <v>13</v>
      </c>
      <c r="H77" s="2">
        <f t="shared" si="68"/>
        <v>3390</v>
      </c>
      <c r="J77" s="9">
        <v>1991</v>
      </c>
      <c r="K77" s="2">
        <f t="shared" si="64"/>
        <v>1976</v>
      </c>
      <c r="L77" s="2">
        <f t="shared" si="65"/>
        <v>1392</v>
      </c>
      <c r="M77" s="2">
        <f t="shared" si="61"/>
        <v>22</v>
      </c>
      <c r="N77" s="2">
        <f t="shared" si="67"/>
        <v>3390</v>
      </c>
      <c r="Z77" s="9">
        <v>1991</v>
      </c>
      <c r="AA77" s="2">
        <f t="shared" si="66"/>
        <v>4478461</v>
      </c>
      <c r="AB77" s="2">
        <f t="shared" si="66"/>
        <v>554616</v>
      </c>
      <c r="AC77" s="1">
        <f t="shared" si="66"/>
        <v>18776</v>
      </c>
      <c r="AD77" s="1">
        <f t="shared" si="66"/>
        <v>42553</v>
      </c>
      <c r="AE77" s="1">
        <f t="shared" si="66"/>
        <v>63364</v>
      </c>
      <c r="AF77" s="1"/>
      <c r="AG77" s="2">
        <f t="shared" si="66"/>
        <v>5157770</v>
      </c>
      <c r="AJ77" s="9">
        <v>1991</v>
      </c>
      <c r="AK77" s="1">
        <f t="shared" si="69"/>
        <v>44.12230004905703</v>
      </c>
      <c r="AL77" s="1">
        <f t="shared" si="70"/>
        <v>250.9844649270847</v>
      </c>
      <c r="AM77" s="1">
        <f t="shared" si="71"/>
        <v>42.60758414997869</v>
      </c>
      <c r="AN77" s="1">
        <f t="shared" si="72"/>
        <v>2.3500105750475875</v>
      </c>
      <c r="AO77" s="1">
        <f t="shared" si="73"/>
        <v>20.516381541569345</v>
      </c>
      <c r="AP77" s="1"/>
      <c r="AQ77" s="1">
        <f t="shared" si="74"/>
        <v>65.72607929395843</v>
      </c>
      <c r="AR77" s="1">
        <f t="shared" si="75"/>
        <v>17.64333202344959</v>
      </c>
    </row>
    <row r="78" spans="1:44" ht="12.75">
      <c r="A78" s="9">
        <v>1992</v>
      </c>
      <c r="B78">
        <v>2555</v>
      </c>
      <c r="C78">
        <v>1756</v>
      </c>
      <c r="D78">
        <v>19</v>
      </c>
      <c r="E78">
        <v>3</v>
      </c>
      <c r="F78">
        <v>28</v>
      </c>
      <c r="H78" s="2">
        <f t="shared" si="68"/>
        <v>4361</v>
      </c>
      <c r="J78" s="9">
        <v>1992</v>
      </c>
      <c r="K78" s="2">
        <f t="shared" si="64"/>
        <v>2555</v>
      </c>
      <c r="L78" s="2">
        <f t="shared" si="65"/>
        <v>1756</v>
      </c>
      <c r="M78" s="2">
        <f t="shared" si="61"/>
        <v>50</v>
      </c>
      <c r="N78" s="2">
        <f t="shared" si="67"/>
        <v>4361</v>
      </c>
      <c r="Z78" s="9">
        <v>1992</v>
      </c>
      <c r="AA78" s="2">
        <f t="shared" si="66"/>
        <v>4501598</v>
      </c>
      <c r="AB78" s="2">
        <f t="shared" si="66"/>
        <v>562234</v>
      </c>
      <c r="AC78" s="1">
        <f t="shared" si="66"/>
        <v>18844</v>
      </c>
      <c r="AD78" s="1">
        <f t="shared" si="66"/>
        <v>45217</v>
      </c>
      <c r="AE78" s="1">
        <f t="shared" si="66"/>
        <v>65793</v>
      </c>
      <c r="AF78" s="1"/>
      <c r="AG78" s="2">
        <f t="shared" si="66"/>
        <v>5193686</v>
      </c>
      <c r="AJ78" s="9">
        <v>1992</v>
      </c>
      <c r="AK78" s="1">
        <f t="shared" si="69"/>
        <v>56.757622515382316</v>
      </c>
      <c r="AL78" s="1">
        <f t="shared" si="70"/>
        <v>312.32547302368766</v>
      </c>
      <c r="AM78" s="1">
        <f t="shared" si="71"/>
        <v>100.82784971343665</v>
      </c>
      <c r="AN78" s="1">
        <f t="shared" si="72"/>
        <v>6.634672800053076</v>
      </c>
      <c r="AO78" s="1">
        <f t="shared" si="73"/>
        <v>42.55771890626662</v>
      </c>
      <c r="AP78" s="1"/>
      <c r="AQ78" s="1">
        <f t="shared" si="74"/>
        <v>83.96734034364034</v>
      </c>
      <c r="AR78" s="1">
        <f t="shared" si="75"/>
        <v>38.50478229396091</v>
      </c>
    </row>
    <row r="79" spans="1:44" ht="12.75">
      <c r="A79" s="9">
        <v>1993</v>
      </c>
      <c r="B79">
        <v>2387</v>
      </c>
      <c r="C79">
        <v>1695</v>
      </c>
      <c r="D79">
        <v>14</v>
      </c>
      <c r="E79">
        <v>3</v>
      </c>
      <c r="F79">
        <v>36</v>
      </c>
      <c r="H79" s="2">
        <f t="shared" si="68"/>
        <v>4135</v>
      </c>
      <c r="J79" s="9">
        <v>1993</v>
      </c>
      <c r="K79" s="2">
        <f t="shared" si="64"/>
        <v>2387</v>
      </c>
      <c r="L79" s="2">
        <f t="shared" si="65"/>
        <v>1695</v>
      </c>
      <c r="M79" s="2">
        <f t="shared" si="61"/>
        <v>53</v>
      </c>
      <c r="N79" s="2">
        <f t="shared" si="67"/>
        <v>4135</v>
      </c>
      <c r="Z79" s="9">
        <v>1993</v>
      </c>
      <c r="AA79" s="2">
        <f t="shared" si="66"/>
        <v>4532411</v>
      </c>
      <c r="AB79" s="2">
        <f t="shared" si="66"/>
        <v>570911</v>
      </c>
      <c r="AC79" s="1">
        <f t="shared" si="66"/>
        <v>18792</v>
      </c>
      <c r="AD79" s="1">
        <f t="shared" si="66"/>
        <v>47419</v>
      </c>
      <c r="AE79" s="1">
        <f t="shared" si="66"/>
        <v>68224</v>
      </c>
      <c r="AF79" s="1"/>
      <c r="AG79" s="2">
        <f t="shared" si="66"/>
        <v>5237757</v>
      </c>
      <c r="AJ79" s="9">
        <v>1993</v>
      </c>
      <c r="AK79" s="1">
        <f t="shared" si="69"/>
        <v>52.6651267945471</v>
      </c>
      <c r="AL79" s="1">
        <f t="shared" si="70"/>
        <v>296.8939116604865</v>
      </c>
      <c r="AM79" s="1">
        <f t="shared" si="71"/>
        <v>74.4997871434653</v>
      </c>
      <c r="AN79" s="1">
        <f t="shared" si="72"/>
        <v>6.32657795398469</v>
      </c>
      <c r="AO79" s="1">
        <f t="shared" si="73"/>
        <v>52.767354596622894</v>
      </c>
      <c r="AP79" s="1"/>
      <c r="AQ79" s="1">
        <f t="shared" si="74"/>
        <v>78.94600684987869</v>
      </c>
      <c r="AR79" s="1">
        <f t="shared" si="75"/>
        <v>39.42425707591029</v>
      </c>
    </row>
    <row r="80" spans="1:44" ht="12.75">
      <c r="A80" s="9">
        <v>1994</v>
      </c>
      <c r="B80">
        <v>3094</v>
      </c>
      <c r="C80">
        <v>2124</v>
      </c>
      <c r="D80">
        <v>12</v>
      </c>
      <c r="E80">
        <v>5</v>
      </c>
      <c r="F80">
        <v>45</v>
      </c>
      <c r="H80" s="2">
        <f t="shared" si="68"/>
        <v>5280</v>
      </c>
      <c r="J80" s="9">
        <v>1994</v>
      </c>
      <c r="K80" s="2">
        <f t="shared" si="64"/>
        <v>3094</v>
      </c>
      <c r="L80" s="2">
        <f t="shared" si="65"/>
        <v>2124</v>
      </c>
      <c r="M80" s="2">
        <f t="shared" si="61"/>
        <v>62</v>
      </c>
      <c r="N80" s="2">
        <f t="shared" si="67"/>
        <v>5280</v>
      </c>
      <c r="Z80" s="9">
        <v>1994</v>
      </c>
      <c r="AA80" s="2">
        <f t="shared" si="66"/>
        <v>4562756</v>
      </c>
      <c r="AB80" s="2">
        <f t="shared" si="66"/>
        <v>579103</v>
      </c>
      <c r="AC80" s="1">
        <f t="shared" si="66"/>
        <v>18861</v>
      </c>
      <c r="AD80" s="1">
        <f t="shared" si="66"/>
        <v>49372</v>
      </c>
      <c r="AE80" s="1">
        <f t="shared" si="66"/>
        <v>71114</v>
      </c>
      <c r="AF80" s="1"/>
      <c r="AG80" s="2">
        <f t="shared" si="66"/>
        <v>5281206</v>
      </c>
      <c r="AJ80" s="9">
        <v>1994</v>
      </c>
      <c r="AK80" s="1">
        <f t="shared" si="69"/>
        <v>67.80989384486044</v>
      </c>
      <c r="AL80" s="1">
        <f t="shared" si="70"/>
        <v>366.774131717501</v>
      </c>
      <c r="AM80" s="1">
        <f t="shared" si="71"/>
        <v>63.62334976936536</v>
      </c>
      <c r="AN80" s="1">
        <f t="shared" si="72"/>
        <v>10.127197601879608</v>
      </c>
      <c r="AO80" s="1">
        <f t="shared" si="73"/>
        <v>63.27867930365329</v>
      </c>
      <c r="AP80" s="1"/>
      <c r="AQ80" s="1">
        <f t="shared" si="74"/>
        <v>99.97716430678902</v>
      </c>
      <c r="AR80" s="1">
        <f t="shared" si="75"/>
        <v>44.49324348568681</v>
      </c>
    </row>
    <row r="81" spans="1:44" ht="12.75">
      <c r="A81" s="9">
        <v>1995</v>
      </c>
      <c r="B81">
        <v>3729</v>
      </c>
      <c r="C81">
        <v>2453</v>
      </c>
      <c r="D81">
        <v>17</v>
      </c>
      <c r="E81">
        <v>6</v>
      </c>
      <c r="F81">
        <v>78</v>
      </c>
      <c r="H81" s="2">
        <f t="shared" si="68"/>
        <v>6283</v>
      </c>
      <c r="J81" s="9">
        <v>1995</v>
      </c>
      <c r="K81" s="2">
        <f t="shared" si="64"/>
        <v>3729</v>
      </c>
      <c r="L81" s="2">
        <f t="shared" si="65"/>
        <v>2453</v>
      </c>
      <c r="M81" s="2">
        <f t="shared" si="61"/>
        <v>101</v>
      </c>
      <c r="N81" s="2">
        <f t="shared" si="67"/>
        <v>6283</v>
      </c>
      <c r="Z81" s="9">
        <v>1995</v>
      </c>
      <c r="AA81" s="2">
        <f t="shared" si="66"/>
        <v>4594972</v>
      </c>
      <c r="AB81" s="2">
        <f t="shared" si="66"/>
        <v>585653</v>
      </c>
      <c r="AC81" s="1">
        <f t="shared" si="66"/>
        <v>18817</v>
      </c>
      <c r="AD81" s="1">
        <f t="shared" si="66"/>
        <v>51255</v>
      </c>
      <c r="AE81" s="1">
        <f t="shared" si="66"/>
        <v>73913</v>
      </c>
      <c r="AF81" s="1"/>
      <c r="AG81" s="2">
        <f t="shared" si="66"/>
        <v>5324610</v>
      </c>
      <c r="AJ81" s="9">
        <v>1995</v>
      </c>
      <c r="AK81" s="1">
        <f t="shared" si="69"/>
        <v>81.15392215665297</v>
      </c>
      <c r="AL81" s="1">
        <f t="shared" si="70"/>
        <v>418.848703925362</v>
      </c>
      <c r="AM81" s="1">
        <f t="shared" si="71"/>
        <v>90.34383801881278</v>
      </c>
      <c r="AN81" s="1">
        <f t="shared" si="72"/>
        <v>11.706175007316359</v>
      </c>
      <c r="AO81" s="1">
        <f t="shared" si="73"/>
        <v>105.52947384086697</v>
      </c>
      <c r="AP81" s="1"/>
      <c r="AQ81" s="1">
        <f t="shared" si="74"/>
        <v>117.99925252741515</v>
      </c>
      <c r="AR81" s="1">
        <f t="shared" si="75"/>
        <v>70.1461957842831</v>
      </c>
    </row>
    <row r="82" spans="1:44" ht="12.75">
      <c r="A82" s="9">
        <v>1996</v>
      </c>
      <c r="B82">
        <v>4322</v>
      </c>
      <c r="C82">
        <v>2479</v>
      </c>
      <c r="D82">
        <v>24</v>
      </c>
      <c r="E82">
        <v>8</v>
      </c>
      <c r="F82">
        <v>86</v>
      </c>
      <c r="H82" s="2">
        <f t="shared" si="68"/>
        <v>6919</v>
      </c>
      <c r="J82" s="9">
        <v>1996</v>
      </c>
      <c r="K82" s="2">
        <f t="shared" si="64"/>
        <v>4322</v>
      </c>
      <c r="L82" s="2">
        <f t="shared" si="65"/>
        <v>2479</v>
      </c>
      <c r="M82" s="2">
        <f t="shared" si="61"/>
        <v>118</v>
      </c>
      <c r="N82" s="2">
        <f t="shared" si="67"/>
        <v>6919</v>
      </c>
      <c r="Z82" s="9">
        <v>1996</v>
      </c>
      <c r="AA82" s="2">
        <f t="shared" si="66"/>
        <v>4624391</v>
      </c>
      <c r="AB82" s="2">
        <f t="shared" si="66"/>
        <v>592902</v>
      </c>
      <c r="AC82" s="1">
        <f t="shared" si="66"/>
        <v>18812</v>
      </c>
      <c r="AD82" s="1">
        <f t="shared" si="66"/>
        <v>53859</v>
      </c>
      <c r="AE82" s="1">
        <f t="shared" si="66"/>
        <v>77924</v>
      </c>
      <c r="AF82" s="1"/>
      <c r="AG82" s="2">
        <f t="shared" si="66"/>
        <v>5367888</v>
      </c>
      <c r="AJ82" s="9">
        <v>1996</v>
      </c>
      <c r="AK82" s="1">
        <f t="shared" si="69"/>
        <v>93.46095518307168</v>
      </c>
      <c r="AL82" s="1">
        <f t="shared" si="70"/>
        <v>418.11294277975117</v>
      </c>
      <c r="AM82" s="1">
        <f t="shared" si="71"/>
        <v>127.57814161173718</v>
      </c>
      <c r="AN82" s="1">
        <f t="shared" si="72"/>
        <v>14.853599212759242</v>
      </c>
      <c r="AO82" s="1">
        <f t="shared" si="73"/>
        <v>110.36394435603923</v>
      </c>
      <c r="AP82" s="1"/>
      <c r="AQ82" s="1">
        <f t="shared" si="74"/>
        <v>128.89613196102454</v>
      </c>
      <c r="AR82" s="1">
        <f t="shared" si="75"/>
        <v>78.35585510807131</v>
      </c>
    </row>
    <row r="83" spans="1:44" ht="12.75">
      <c r="A83" s="9">
        <v>1997</v>
      </c>
      <c r="B83">
        <v>4470</v>
      </c>
      <c r="C83">
        <v>2596</v>
      </c>
      <c r="D83">
        <v>20</v>
      </c>
      <c r="E83">
        <v>4</v>
      </c>
      <c r="F83">
        <v>85</v>
      </c>
      <c r="H83" s="2">
        <f t="shared" si="68"/>
        <v>7175</v>
      </c>
      <c r="J83" s="9">
        <v>1997</v>
      </c>
      <c r="K83" s="2">
        <f t="shared" si="64"/>
        <v>4470</v>
      </c>
      <c r="L83" s="2">
        <f t="shared" si="65"/>
        <v>2596</v>
      </c>
      <c r="M83" s="2">
        <f t="shared" si="61"/>
        <v>109</v>
      </c>
      <c r="N83" s="2">
        <f t="shared" si="67"/>
        <v>7175</v>
      </c>
      <c r="Z83" s="9">
        <v>1997</v>
      </c>
      <c r="AA83" s="2">
        <f t="shared" si="66"/>
        <v>4649239</v>
      </c>
      <c r="AB83" s="2">
        <f t="shared" si="66"/>
        <v>600774</v>
      </c>
      <c r="AC83" s="1">
        <f t="shared" si="66"/>
        <v>18880</v>
      </c>
      <c r="AD83" s="1">
        <f t="shared" si="66"/>
        <v>55747</v>
      </c>
      <c r="AE83" s="1">
        <f t="shared" si="66"/>
        <v>82473</v>
      </c>
      <c r="AF83" s="1"/>
      <c r="AG83" s="2">
        <f t="shared" si="66"/>
        <v>5407113</v>
      </c>
      <c r="AJ83" s="9">
        <v>1997</v>
      </c>
      <c r="AK83" s="1">
        <f t="shared" si="69"/>
        <v>96.14476691776869</v>
      </c>
      <c r="AL83" s="1">
        <f t="shared" si="70"/>
        <v>432.1092457396625</v>
      </c>
      <c r="AM83" s="1">
        <f t="shared" si="71"/>
        <v>105.9322033898305</v>
      </c>
      <c r="AN83" s="1">
        <f t="shared" si="72"/>
        <v>7.175274005776095</v>
      </c>
      <c r="AO83" s="1">
        <f t="shared" si="73"/>
        <v>103.06403307749203</v>
      </c>
      <c r="AP83" s="1"/>
      <c r="AQ83" s="1">
        <f t="shared" si="74"/>
        <v>132.69558080254657</v>
      </c>
      <c r="AR83" s="1">
        <f t="shared" si="75"/>
        <v>69.38255887969446</v>
      </c>
    </row>
    <row r="84" spans="1:44" ht="12.75">
      <c r="A84" s="9">
        <v>1998</v>
      </c>
      <c r="B84">
        <v>7018</v>
      </c>
      <c r="C84">
        <v>3565</v>
      </c>
      <c r="D84">
        <v>30</v>
      </c>
      <c r="E84">
        <v>12</v>
      </c>
      <c r="F84">
        <v>155</v>
      </c>
      <c r="H84" s="2">
        <f t="shared" si="68"/>
        <v>10780</v>
      </c>
      <c r="J84" s="9">
        <v>1998</v>
      </c>
      <c r="K84" s="2">
        <f t="shared" si="64"/>
        <v>7018</v>
      </c>
      <c r="L84" s="2">
        <f t="shared" si="65"/>
        <v>3565</v>
      </c>
      <c r="M84" s="2">
        <f t="shared" si="61"/>
        <v>197</v>
      </c>
      <c r="N84" s="2">
        <f t="shared" si="67"/>
        <v>10780</v>
      </c>
      <c r="Z84" s="9">
        <v>1998</v>
      </c>
      <c r="AA84" s="2">
        <f t="shared" si="66"/>
        <v>4667910</v>
      </c>
      <c r="AB84" s="2">
        <f t="shared" si="66"/>
        <v>606197</v>
      </c>
      <c r="AC84" s="1">
        <f t="shared" si="66"/>
        <v>18843</v>
      </c>
      <c r="AD84" s="1">
        <f t="shared" si="66"/>
        <v>57290</v>
      </c>
      <c r="AE84" s="1">
        <f t="shared" si="66"/>
        <v>87322</v>
      </c>
      <c r="AF84" s="1"/>
      <c r="AG84" s="2">
        <f t="shared" si="66"/>
        <v>5437562</v>
      </c>
      <c r="AJ84" s="9">
        <v>1998</v>
      </c>
      <c r="AK84" s="1">
        <f t="shared" si="69"/>
        <v>150.34565790685767</v>
      </c>
      <c r="AL84" s="1">
        <f t="shared" si="70"/>
        <v>588.0926497491739</v>
      </c>
      <c r="AM84" s="1">
        <f t="shared" si="71"/>
        <v>159.2103168285305</v>
      </c>
      <c r="AN84" s="1">
        <f t="shared" si="72"/>
        <v>20.94606388549485</v>
      </c>
      <c r="AO84" s="1">
        <f t="shared" si="73"/>
        <v>177.50395089439087</v>
      </c>
      <c r="AP84" s="1"/>
      <c r="AQ84" s="1">
        <f t="shared" si="74"/>
        <v>198.25061305048106</v>
      </c>
      <c r="AR84" s="1">
        <f t="shared" si="75"/>
        <v>120.52246795754182</v>
      </c>
    </row>
    <row r="85" spans="1:44" ht="12.75">
      <c r="A85" s="9">
        <v>1999</v>
      </c>
      <c r="B85">
        <v>6935</v>
      </c>
      <c r="C85">
        <v>3603</v>
      </c>
      <c r="D85">
        <v>51</v>
      </c>
      <c r="E85">
        <v>23</v>
      </c>
      <c r="F85">
        <v>162</v>
      </c>
      <c r="H85" s="2">
        <f t="shared" si="68"/>
        <v>10774</v>
      </c>
      <c r="J85" s="9">
        <v>1999</v>
      </c>
      <c r="K85" s="2">
        <f t="shared" si="64"/>
        <v>6935</v>
      </c>
      <c r="L85" s="2">
        <f t="shared" si="65"/>
        <v>3603</v>
      </c>
      <c r="M85" s="2">
        <f t="shared" si="61"/>
        <v>236</v>
      </c>
      <c r="N85" s="2">
        <f t="shared" si="67"/>
        <v>10774</v>
      </c>
      <c r="Z85" s="9">
        <v>1999</v>
      </c>
      <c r="AA85" s="2">
        <f t="shared" si="66"/>
        <v>4688237</v>
      </c>
      <c r="AB85" s="2">
        <f t="shared" si="66"/>
        <v>610998</v>
      </c>
      <c r="AC85" s="1">
        <f t="shared" si="66"/>
        <v>18754</v>
      </c>
      <c r="AD85" s="1">
        <f t="shared" si="66"/>
        <v>58873</v>
      </c>
      <c r="AE85" s="1">
        <f t="shared" si="66"/>
        <v>91476</v>
      </c>
      <c r="AF85" s="1"/>
      <c r="AG85" s="2">
        <f t="shared" si="66"/>
        <v>5468338</v>
      </c>
      <c r="AJ85" s="9">
        <v>1999</v>
      </c>
      <c r="AK85" s="1">
        <f t="shared" si="69"/>
        <v>147.92340916212214</v>
      </c>
      <c r="AL85" s="1">
        <f>(C85/AB85)*100000</f>
        <v>589.6909646185421</v>
      </c>
      <c r="AM85" s="1">
        <f>(D85/AC85)*100000</f>
        <v>271.94198570971525</v>
      </c>
      <c r="AN85" s="1">
        <f>(E85/AD85)*100000</f>
        <v>39.06714453144905</v>
      </c>
      <c r="AO85" s="1">
        <f>(F85/AE85)*100000</f>
        <v>177.0956316410862</v>
      </c>
      <c r="AP85" s="1"/>
      <c r="AQ85" s="1">
        <f t="shared" si="74"/>
        <v>197.0251290245775</v>
      </c>
      <c r="AR85" s="1">
        <f t="shared" si="75"/>
        <v>139.55991318900314</v>
      </c>
    </row>
    <row r="86" spans="1:14" s="4" customFormat="1" ht="12.75">
      <c r="A86" s="13" t="s">
        <v>14</v>
      </c>
      <c r="B86" s="21">
        <f aca="true" t="shared" si="76" ref="B86:G86">SUM(B69:B85)</f>
        <v>43957</v>
      </c>
      <c r="C86" s="21">
        <f t="shared" si="76"/>
        <v>27032</v>
      </c>
      <c r="D86" s="4">
        <f t="shared" si="76"/>
        <v>215</v>
      </c>
      <c r="E86" s="4">
        <f t="shared" si="76"/>
        <v>68</v>
      </c>
      <c r="F86" s="4">
        <f t="shared" si="76"/>
        <v>752</v>
      </c>
      <c r="G86" s="4">
        <f t="shared" si="76"/>
        <v>0</v>
      </c>
      <c r="H86" s="21">
        <f t="shared" si="68"/>
        <v>72024</v>
      </c>
      <c r="J86" s="13" t="s">
        <v>14</v>
      </c>
      <c r="K86" s="21">
        <f>B86</f>
        <v>43957</v>
      </c>
      <c r="L86" s="21">
        <f>C86</f>
        <v>27032</v>
      </c>
      <c r="M86" s="21">
        <f t="shared" si="61"/>
        <v>1035</v>
      </c>
      <c r="N86" s="21">
        <f>H86</f>
        <v>72024</v>
      </c>
    </row>
    <row r="88" spans="1:44" s="27" customFormat="1" ht="29.25" customHeight="1">
      <c r="A88" s="31" t="str">
        <f>CONCATENATE("Other &amp; Not Known Admissions, All Races: ",$A$1)</f>
        <v>Other &amp; Not Known Admissions, All Races: MISSOURI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MISSOURI</v>
      </c>
      <c r="K88" s="31"/>
      <c r="L88" s="31"/>
      <c r="M88" s="31"/>
      <c r="N88" s="31"/>
      <c r="Z88" s="30" t="str">
        <f>CONCATENATE("Total Population, By Race: ",$A$1)</f>
        <v>Total Population, By Race: MISSOURI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MISSOURI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5</v>
      </c>
      <c r="C90">
        <v>5</v>
      </c>
      <c r="D90">
        <v>0</v>
      </c>
      <c r="E90">
        <v>0</v>
      </c>
      <c r="F90">
        <v>1</v>
      </c>
      <c r="H90" s="2">
        <f aca="true" t="shared" si="77" ref="H90:H107">SUM(B90:G90)</f>
        <v>11</v>
      </c>
      <c r="J90" s="9">
        <v>1983</v>
      </c>
      <c r="K90" s="2">
        <f>B90</f>
        <v>5</v>
      </c>
      <c r="L90" s="2">
        <f>C90</f>
        <v>5</v>
      </c>
      <c r="M90" s="2">
        <f>N90-K90-L90</f>
        <v>1</v>
      </c>
      <c r="N90" s="2">
        <f>H90</f>
        <v>11</v>
      </c>
      <c r="Z90" s="9">
        <v>1983</v>
      </c>
      <c r="AA90" s="2">
        <f>AA69</f>
        <v>4329370</v>
      </c>
      <c r="AB90" s="2">
        <f aca="true" t="shared" si="78" ref="AB90:AG90">AB69</f>
        <v>517582</v>
      </c>
      <c r="AC90" s="1">
        <f t="shared" si="78"/>
        <v>13397</v>
      </c>
      <c r="AD90" s="1">
        <f t="shared" si="78"/>
        <v>29767</v>
      </c>
      <c r="AE90" s="1">
        <f t="shared" si="78"/>
        <v>53618</v>
      </c>
      <c r="AF90" s="1"/>
      <c r="AG90" s="2">
        <f t="shared" si="78"/>
        <v>4943734</v>
      </c>
      <c r="AJ90" s="9">
        <v>1983</v>
      </c>
      <c r="AK90" s="1">
        <f aca="true" t="shared" si="79" ref="AK90:AO94">(B90/AA90)*100000</f>
        <v>0.1154902445390438</v>
      </c>
      <c r="AL90" s="1">
        <f t="shared" si="79"/>
        <v>0.9660305033791747</v>
      </c>
      <c r="AM90" s="1">
        <f t="shared" si="79"/>
        <v>0</v>
      </c>
      <c r="AN90" s="1">
        <f t="shared" si="79"/>
        <v>0</v>
      </c>
      <c r="AO90" s="1">
        <f t="shared" si="79"/>
        <v>1.8650453206012905</v>
      </c>
      <c r="AP90" s="1"/>
      <c r="AQ90" s="1">
        <f>(H90/AG90)*100000</f>
        <v>0.22250388066995513</v>
      </c>
      <c r="AR90" s="1">
        <f>(SUM(D90:F90)/SUM(AC90:AE90))*100000</f>
        <v>1.0332499845012504</v>
      </c>
    </row>
    <row r="91" spans="1:44" ht="12.75">
      <c r="A91" s="9">
        <v>1984</v>
      </c>
      <c r="B91">
        <v>4</v>
      </c>
      <c r="C91">
        <v>3</v>
      </c>
      <c r="D91">
        <v>0</v>
      </c>
      <c r="E91">
        <v>0</v>
      </c>
      <c r="F91">
        <v>0</v>
      </c>
      <c r="H91" s="2">
        <f t="shared" si="77"/>
        <v>7</v>
      </c>
      <c r="J91" s="9">
        <v>1984</v>
      </c>
      <c r="K91" s="2">
        <f aca="true" t="shared" si="80" ref="K91:K106">B91</f>
        <v>4</v>
      </c>
      <c r="L91" s="2">
        <f aca="true" t="shared" si="81" ref="L91:L106">C91</f>
        <v>3</v>
      </c>
      <c r="M91" s="2">
        <f aca="true" t="shared" si="82" ref="M91:M107">N91-K91-L91</f>
        <v>0</v>
      </c>
      <c r="N91" s="2">
        <f aca="true" t="shared" si="83" ref="N91:N106">H91</f>
        <v>7</v>
      </c>
      <c r="Z91" s="9">
        <v>1984</v>
      </c>
      <c r="AA91" s="2">
        <f aca="true" t="shared" si="84" ref="AA91:AG106">AA70</f>
        <v>4352758</v>
      </c>
      <c r="AB91" s="2">
        <f t="shared" si="84"/>
        <v>522587</v>
      </c>
      <c r="AC91" s="1">
        <f t="shared" si="84"/>
        <v>14033</v>
      </c>
      <c r="AD91" s="1">
        <f t="shared" si="84"/>
        <v>31171</v>
      </c>
      <c r="AE91" s="1">
        <f t="shared" si="84"/>
        <v>54741</v>
      </c>
      <c r="AF91" s="1"/>
      <c r="AG91" s="2">
        <f t="shared" si="84"/>
        <v>4975290</v>
      </c>
      <c r="AJ91" s="9">
        <v>1984</v>
      </c>
      <c r="AK91" s="1">
        <f t="shared" si="79"/>
        <v>0.09189575896477589</v>
      </c>
      <c r="AL91" s="1">
        <f t="shared" si="79"/>
        <v>0.5740670931347316</v>
      </c>
      <c r="AM91" s="1">
        <f t="shared" si="79"/>
        <v>0</v>
      </c>
      <c r="AN91" s="1">
        <f t="shared" si="79"/>
        <v>0</v>
      </c>
      <c r="AO91" s="1">
        <f t="shared" si="79"/>
        <v>0</v>
      </c>
      <c r="AP91" s="1"/>
      <c r="AQ91" s="1">
        <f>(H91/AG91)*100000</f>
        <v>0.14069531625292195</v>
      </c>
      <c r="AR91" s="1">
        <f>(SUM(D91:F91)/SUM(AC91:AE91))*100000</f>
        <v>0</v>
      </c>
    </row>
    <row r="92" spans="1:44" ht="12.75">
      <c r="A92" s="9">
        <v>1985</v>
      </c>
      <c r="B92">
        <v>224</v>
      </c>
      <c r="C92">
        <v>101</v>
      </c>
      <c r="D92">
        <v>0</v>
      </c>
      <c r="E92">
        <v>0</v>
      </c>
      <c r="F92">
        <v>2</v>
      </c>
      <c r="H92" s="2">
        <f t="shared" si="77"/>
        <v>327</v>
      </c>
      <c r="J92" s="9">
        <v>1985</v>
      </c>
      <c r="K92" s="2">
        <f t="shared" si="80"/>
        <v>224</v>
      </c>
      <c r="L92" s="2">
        <f t="shared" si="81"/>
        <v>101</v>
      </c>
      <c r="M92" s="2">
        <f t="shared" si="82"/>
        <v>2</v>
      </c>
      <c r="N92" s="2">
        <f t="shared" si="83"/>
        <v>327</v>
      </c>
      <c r="Z92" s="9">
        <v>1985</v>
      </c>
      <c r="AA92" s="2">
        <f t="shared" si="84"/>
        <v>4369450</v>
      </c>
      <c r="AB92" s="2">
        <f t="shared" si="84"/>
        <v>527579</v>
      </c>
      <c r="AC92" s="1">
        <f t="shared" si="84"/>
        <v>14774</v>
      </c>
      <c r="AD92" s="1">
        <f t="shared" si="84"/>
        <v>32736</v>
      </c>
      <c r="AE92" s="1">
        <f t="shared" si="84"/>
        <v>55725</v>
      </c>
      <c r="AF92" s="1"/>
      <c r="AG92" s="2">
        <f t="shared" si="84"/>
        <v>5000264</v>
      </c>
      <c r="AJ92" s="9">
        <v>1985</v>
      </c>
      <c r="AK92" s="1">
        <f t="shared" si="79"/>
        <v>5.126503335660095</v>
      </c>
      <c r="AL92" s="1">
        <f t="shared" si="79"/>
        <v>19.14405235993093</v>
      </c>
      <c r="AM92" s="1">
        <f t="shared" si="79"/>
        <v>0</v>
      </c>
      <c r="AN92" s="1">
        <f t="shared" si="79"/>
        <v>0</v>
      </c>
      <c r="AO92" s="1">
        <f t="shared" si="79"/>
        <v>3.589053387169134</v>
      </c>
      <c r="AP92" s="1"/>
      <c r="AQ92" s="1">
        <f>(H92/AG92)*100000</f>
        <v>6.539654706231511</v>
      </c>
      <c r="AR92" s="1">
        <f>(SUM(D92:F92)/SUM(AC92:AE92))*100000</f>
        <v>1.9373274567733814</v>
      </c>
    </row>
    <row r="93" spans="1:44" ht="12.75">
      <c r="A93" s="9">
        <v>1986</v>
      </c>
      <c r="B93">
        <v>250</v>
      </c>
      <c r="C93">
        <v>140</v>
      </c>
      <c r="D93">
        <v>1</v>
      </c>
      <c r="E93">
        <v>0</v>
      </c>
      <c r="F93">
        <v>0</v>
      </c>
      <c r="H93" s="2">
        <f t="shared" si="77"/>
        <v>391</v>
      </c>
      <c r="J93" s="9">
        <v>1986</v>
      </c>
      <c r="K93" s="2">
        <f aca="true" t="shared" si="85" ref="K93:K100">B93</f>
        <v>250</v>
      </c>
      <c r="L93" s="2">
        <f aca="true" t="shared" si="86" ref="L93:L100">C93</f>
        <v>140</v>
      </c>
      <c r="M93" s="2">
        <f aca="true" t="shared" si="87" ref="M93:M100">N93-K93-L93</f>
        <v>1</v>
      </c>
      <c r="N93" s="2">
        <f aca="true" t="shared" si="88" ref="N93:N100">H93</f>
        <v>391</v>
      </c>
      <c r="Z93" s="9">
        <v>1986</v>
      </c>
      <c r="AA93" s="2">
        <f t="shared" si="84"/>
        <v>4384536</v>
      </c>
      <c r="AB93" s="2">
        <f t="shared" si="84"/>
        <v>532006</v>
      </c>
      <c r="AC93" s="1">
        <f t="shared" si="84"/>
        <v>15519</v>
      </c>
      <c r="AD93" s="1">
        <f t="shared" si="84"/>
        <v>34265</v>
      </c>
      <c r="AE93" s="1">
        <f t="shared" si="84"/>
        <v>56756</v>
      </c>
      <c r="AF93" s="1"/>
      <c r="AG93" s="2">
        <f t="shared" si="84"/>
        <v>5023082</v>
      </c>
      <c r="AJ93" s="9">
        <v>1986</v>
      </c>
      <c r="AK93" s="1">
        <f t="shared" si="79"/>
        <v>5.701857619597604</v>
      </c>
      <c r="AL93" s="1">
        <f t="shared" si="79"/>
        <v>26.31549268241336</v>
      </c>
      <c r="AM93" s="1">
        <f t="shared" si="79"/>
        <v>6.443714156840002</v>
      </c>
      <c r="AN93" s="1">
        <f t="shared" si="79"/>
        <v>0</v>
      </c>
      <c r="AO93" s="1">
        <f t="shared" si="79"/>
        <v>0</v>
      </c>
      <c r="AP93" s="1"/>
      <c r="AQ93" s="1">
        <f>(H93/AG93)*100000</f>
        <v>7.784065639382356</v>
      </c>
      <c r="AR93" s="1">
        <f>(SUM(D93:F93)/SUM(AC93:AE93))*100000</f>
        <v>0.9386146048432513</v>
      </c>
    </row>
    <row r="94" spans="1:44" ht="12.75">
      <c r="A94" s="9">
        <v>1987</v>
      </c>
      <c r="B94">
        <v>301</v>
      </c>
      <c r="C94">
        <v>133</v>
      </c>
      <c r="D94">
        <v>3</v>
      </c>
      <c r="E94">
        <v>0</v>
      </c>
      <c r="F94">
        <v>1</v>
      </c>
      <c r="H94" s="2">
        <f t="shared" si="77"/>
        <v>438</v>
      </c>
      <c r="J94" s="9">
        <v>1987</v>
      </c>
      <c r="K94" s="2">
        <f t="shared" si="85"/>
        <v>301</v>
      </c>
      <c r="L94" s="2">
        <f t="shared" si="86"/>
        <v>133</v>
      </c>
      <c r="M94" s="2">
        <f t="shared" si="87"/>
        <v>4</v>
      </c>
      <c r="N94" s="2">
        <f t="shared" si="88"/>
        <v>438</v>
      </c>
      <c r="Z94" s="9">
        <v>1987</v>
      </c>
      <c r="AA94" s="2">
        <f t="shared" si="84"/>
        <v>4410631</v>
      </c>
      <c r="AB94" s="2">
        <f t="shared" si="84"/>
        <v>536023</v>
      </c>
      <c r="AC94" s="1">
        <f t="shared" si="84"/>
        <v>16317</v>
      </c>
      <c r="AD94" s="1">
        <f t="shared" si="84"/>
        <v>35688</v>
      </c>
      <c r="AE94" s="1">
        <f t="shared" si="84"/>
        <v>58044</v>
      </c>
      <c r="AF94" s="1"/>
      <c r="AG94" s="2">
        <f t="shared" si="84"/>
        <v>5056703</v>
      </c>
      <c r="AJ94" s="9">
        <v>1987</v>
      </c>
      <c r="AK94" s="1">
        <f t="shared" si="79"/>
        <v>6.824420360714828</v>
      </c>
      <c r="AL94" s="1">
        <f t="shared" si="79"/>
        <v>24.812368125994592</v>
      </c>
      <c r="AM94" s="1">
        <f t="shared" si="79"/>
        <v>18.38573267144696</v>
      </c>
      <c r="AN94" s="1">
        <f t="shared" si="79"/>
        <v>0</v>
      </c>
      <c r="AO94" s="1">
        <f t="shared" si="79"/>
        <v>1.7228309558266144</v>
      </c>
      <c r="AP94" s="1"/>
      <c r="AQ94" s="1">
        <f>(H94/AG94)*100000</f>
        <v>8.661770327424806</v>
      </c>
      <c r="AR94" s="1">
        <f>(SUM(D94:F94)/SUM(AC94:AE94))*100000</f>
        <v>3.6347445228943474</v>
      </c>
    </row>
    <row r="95" spans="1:44" ht="12.75">
      <c r="A95" s="9">
        <v>1988</v>
      </c>
      <c r="B95">
        <v>193</v>
      </c>
      <c r="C95">
        <v>126</v>
      </c>
      <c r="D95">
        <v>1</v>
      </c>
      <c r="E95">
        <v>0</v>
      </c>
      <c r="F95">
        <v>6</v>
      </c>
      <c r="H95" s="2">
        <f t="shared" si="77"/>
        <v>326</v>
      </c>
      <c r="J95" s="9">
        <v>1988</v>
      </c>
      <c r="K95" s="2">
        <f t="shared" si="85"/>
        <v>193</v>
      </c>
      <c r="L95" s="2">
        <f t="shared" si="86"/>
        <v>126</v>
      </c>
      <c r="M95" s="2">
        <f t="shared" si="87"/>
        <v>7</v>
      </c>
      <c r="N95" s="2">
        <f t="shared" si="88"/>
        <v>326</v>
      </c>
      <c r="Z95" s="9">
        <v>1988</v>
      </c>
      <c r="AA95" s="2">
        <f t="shared" si="84"/>
        <v>4427383</v>
      </c>
      <c r="AB95" s="2">
        <f t="shared" si="84"/>
        <v>540442</v>
      </c>
      <c r="AC95" s="1">
        <f t="shared" si="84"/>
        <v>17232</v>
      </c>
      <c r="AD95" s="1">
        <f t="shared" si="84"/>
        <v>37266</v>
      </c>
      <c r="AE95" s="1">
        <f t="shared" si="84"/>
        <v>59411</v>
      </c>
      <c r="AF95" s="1"/>
      <c r="AG95" s="2">
        <f t="shared" si="84"/>
        <v>5081734</v>
      </c>
      <c r="AJ95" s="9">
        <v>1988</v>
      </c>
      <c r="AK95" s="1">
        <f aca="true" t="shared" si="89" ref="AK95:AK106">(B95/AA95)*100000</f>
        <v>4.3592343377566385</v>
      </c>
      <c r="AL95" s="1">
        <f aca="true" t="shared" si="90" ref="AL95:AL105">(C95/AB95)*100000</f>
        <v>23.314250187809236</v>
      </c>
      <c r="AM95" s="1">
        <f aca="true" t="shared" si="91" ref="AM95:AM105">(D95/AC95)*100000</f>
        <v>5.8031569173630455</v>
      </c>
      <c r="AN95" s="1">
        <f aca="true" t="shared" si="92" ref="AN95:AN105">(E95/AD95)*100000</f>
        <v>0</v>
      </c>
      <c r="AO95" s="1">
        <f aca="true" t="shared" si="93" ref="AO95:AO105">(F95/AE95)*100000</f>
        <v>10.099139889919375</v>
      </c>
      <c r="AP95" s="1"/>
      <c r="AQ95" s="1">
        <f aca="true" t="shared" si="94" ref="AQ95:AQ106">(H95/AG95)*100000</f>
        <v>6.415133102204877</v>
      </c>
      <c r="AR95" s="1">
        <f aca="true" t="shared" si="95" ref="AR95:AR106">(SUM(D95:F95)/SUM(AC95:AE95))*100000</f>
        <v>6.145256301082442</v>
      </c>
    </row>
    <row r="96" spans="1:44" ht="12.75">
      <c r="A96" s="9">
        <v>1989</v>
      </c>
      <c r="B96">
        <v>536</v>
      </c>
      <c r="C96">
        <v>584</v>
      </c>
      <c r="D96">
        <v>4</v>
      </c>
      <c r="E96">
        <v>1</v>
      </c>
      <c r="F96">
        <v>147</v>
      </c>
      <c r="H96" s="2">
        <f t="shared" si="77"/>
        <v>1272</v>
      </c>
      <c r="J96" s="9">
        <v>1989</v>
      </c>
      <c r="K96" s="2">
        <f t="shared" si="85"/>
        <v>536</v>
      </c>
      <c r="L96" s="2">
        <f t="shared" si="86"/>
        <v>584</v>
      </c>
      <c r="M96" s="2">
        <f t="shared" si="87"/>
        <v>152</v>
      </c>
      <c r="N96" s="2">
        <f t="shared" si="88"/>
        <v>1272</v>
      </c>
      <c r="Z96" s="9">
        <v>1989</v>
      </c>
      <c r="AA96" s="2">
        <f t="shared" si="84"/>
        <v>4435185</v>
      </c>
      <c r="AB96" s="2">
        <f t="shared" si="84"/>
        <v>542961</v>
      </c>
      <c r="AC96" s="1">
        <f t="shared" si="84"/>
        <v>18165</v>
      </c>
      <c r="AD96" s="1">
        <f t="shared" si="84"/>
        <v>38920</v>
      </c>
      <c r="AE96" s="1">
        <f t="shared" si="84"/>
        <v>60589</v>
      </c>
      <c r="AF96" s="1"/>
      <c r="AG96" s="2">
        <f t="shared" si="84"/>
        <v>5095820</v>
      </c>
      <c r="AJ96" s="9">
        <v>1989</v>
      </c>
      <c r="AK96" s="1">
        <f aca="true" t="shared" si="96" ref="AK96:AO97">(B96/AA96)*100000</f>
        <v>12.085177957627472</v>
      </c>
      <c r="AL96" s="1">
        <f t="shared" si="96"/>
        <v>107.55836975399706</v>
      </c>
      <c r="AM96" s="1">
        <f t="shared" si="96"/>
        <v>22.02036884117809</v>
      </c>
      <c r="AN96" s="1">
        <f t="shared" si="96"/>
        <v>2.5693730729701953</v>
      </c>
      <c r="AO96" s="1">
        <f t="shared" si="96"/>
        <v>242.61829705061973</v>
      </c>
      <c r="AP96" s="1"/>
      <c r="AQ96" s="1">
        <f>(H96/AG96)*100000</f>
        <v>24.961635222594204</v>
      </c>
      <c r="AR96" s="1">
        <f>(SUM(D96:F96)/SUM(AC96:AE96))*100000</f>
        <v>129.17041997382597</v>
      </c>
    </row>
    <row r="97" spans="1:44" ht="12.75">
      <c r="A97" s="9">
        <v>1990</v>
      </c>
      <c r="B97">
        <v>320</v>
      </c>
      <c r="C97">
        <v>302</v>
      </c>
      <c r="D97">
        <v>2</v>
      </c>
      <c r="E97">
        <v>0</v>
      </c>
      <c r="F97">
        <v>5</v>
      </c>
      <c r="H97" s="2">
        <f t="shared" si="77"/>
        <v>629</v>
      </c>
      <c r="J97" s="9">
        <v>1990</v>
      </c>
      <c r="K97" s="2">
        <f t="shared" si="85"/>
        <v>320</v>
      </c>
      <c r="L97" s="2">
        <f t="shared" si="86"/>
        <v>302</v>
      </c>
      <c r="M97" s="2">
        <f t="shared" si="87"/>
        <v>7</v>
      </c>
      <c r="N97" s="2">
        <f t="shared" si="88"/>
        <v>629</v>
      </c>
      <c r="Z97" s="9">
        <v>1990</v>
      </c>
      <c r="AA97" s="2">
        <f t="shared" si="84"/>
        <v>4456718</v>
      </c>
      <c r="AB97" s="2">
        <f t="shared" si="84"/>
        <v>547882</v>
      </c>
      <c r="AC97" s="1">
        <f t="shared" si="84"/>
        <v>18968</v>
      </c>
      <c r="AD97" s="1">
        <f t="shared" si="84"/>
        <v>40653</v>
      </c>
      <c r="AE97" s="1">
        <f t="shared" si="84"/>
        <v>62149</v>
      </c>
      <c r="AF97" s="1"/>
      <c r="AG97" s="2">
        <f t="shared" si="84"/>
        <v>5126370</v>
      </c>
      <c r="AJ97" s="9">
        <v>1990</v>
      </c>
      <c r="AK97" s="1">
        <f t="shared" si="96"/>
        <v>7.180171597125957</v>
      </c>
      <c r="AL97" s="1">
        <f t="shared" si="96"/>
        <v>55.121358248673985</v>
      </c>
      <c r="AM97" s="1">
        <f t="shared" si="96"/>
        <v>10.54407423028258</v>
      </c>
      <c r="AN97" s="1">
        <f t="shared" si="96"/>
        <v>0</v>
      </c>
      <c r="AO97" s="1">
        <f t="shared" si="96"/>
        <v>8.04518174065552</v>
      </c>
      <c r="AP97" s="1"/>
      <c r="AQ97" s="1">
        <f>(H97/AG97)*100000</f>
        <v>12.269890780415771</v>
      </c>
      <c r="AR97" s="1">
        <f>(SUM(D97:F97)/SUM(AC97:AE97))*100000</f>
        <v>5.748542333908188</v>
      </c>
    </row>
    <row r="98" spans="1:44" ht="12.75">
      <c r="A98" s="9">
        <v>1991</v>
      </c>
      <c r="B98">
        <v>278</v>
      </c>
      <c r="C98">
        <v>260</v>
      </c>
      <c r="D98">
        <v>1</v>
      </c>
      <c r="E98">
        <v>0</v>
      </c>
      <c r="F98">
        <v>9</v>
      </c>
      <c r="H98" s="2">
        <f t="shared" si="77"/>
        <v>548</v>
      </c>
      <c r="J98" s="9">
        <v>1991</v>
      </c>
      <c r="K98" s="2">
        <f t="shared" si="85"/>
        <v>278</v>
      </c>
      <c r="L98" s="2">
        <f t="shared" si="86"/>
        <v>260</v>
      </c>
      <c r="M98" s="2">
        <f t="shared" si="87"/>
        <v>10</v>
      </c>
      <c r="N98" s="2">
        <f t="shared" si="88"/>
        <v>548</v>
      </c>
      <c r="Z98" s="9">
        <v>1991</v>
      </c>
      <c r="AA98" s="2">
        <f t="shared" si="84"/>
        <v>4478461</v>
      </c>
      <c r="AB98" s="2">
        <f t="shared" si="84"/>
        <v>554616</v>
      </c>
      <c r="AC98" s="1">
        <f t="shared" si="84"/>
        <v>18776</v>
      </c>
      <c r="AD98" s="1">
        <f t="shared" si="84"/>
        <v>42553</v>
      </c>
      <c r="AE98" s="1">
        <f t="shared" si="84"/>
        <v>63364</v>
      </c>
      <c r="AF98" s="1"/>
      <c r="AG98" s="2">
        <f t="shared" si="84"/>
        <v>5157770</v>
      </c>
      <c r="AJ98" s="9">
        <v>1991</v>
      </c>
      <c r="AK98" s="1">
        <f t="shared" si="89"/>
        <v>6.207489581800534</v>
      </c>
      <c r="AL98" s="1">
        <f t="shared" si="90"/>
        <v>46.879282242127886</v>
      </c>
      <c r="AM98" s="1">
        <f t="shared" si="91"/>
        <v>5.3259480187473365</v>
      </c>
      <c r="AN98" s="1">
        <f t="shared" si="92"/>
        <v>0</v>
      </c>
      <c r="AO98" s="1">
        <f t="shared" si="93"/>
        <v>14.203648759548008</v>
      </c>
      <c r="AP98" s="1"/>
      <c r="AQ98" s="1">
        <f t="shared" si="94"/>
        <v>10.624746741324254</v>
      </c>
      <c r="AR98" s="1">
        <f t="shared" si="95"/>
        <v>8.019696374295268</v>
      </c>
    </row>
    <row r="99" spans="1:44" ht="12.75">
      <c r="A99" s="9">
        <v>1992</v>
      </c>
      <c r="B99">
        <v>268</v>
      </c>
      <c r="C99">
        <v>256</v>
      </c>
      <c r="D99">
        <v>1</v>
      </c>
      <c r="E99">
        <v>0</v>
      </c>
      <c r="F99">
        <v>5</v>
      </c>
      <c r="H99" s="2">
        <f t="shared" si="77"/>
        <v>530</v>
      </c>
      <c r="J99" s="9">
        <v>1992</v>
      </c>
      <c r="K99" s="2">
        <f t="shared" si="85"/>
        <v>268</v>
      </c>
      <c r="L99" s="2">
        <f t="shared" si="86"/>
        <v>256</v>
      </c>
      <c r="M99" s="2">
        <f t="shared" si="87"/>
        <v>6</v>
      </c>
      <c r="N99" s="2">
        <f t="shared" si="88"/>
        <v>530</v>
      </c>
      <c r="Z99" s="9">
        <v>1992</v>
      </c>
      <c r="AA99" s="2">
        <f t="shared" si="84"/>
        <v>4501598</v>
      </c>
      <c r="AB99" s="2">
        <f t="shared" si="84"/>
        <v>562234</v>
      </c>
      <c r="AC99" s="1">
        <f t="shared" si="84"/>
        <v>18844</v>
      </c>
      <c r="AD99" s="1">
        <f t="shared" si="84"/>
        <v>45217</v>
      </c>
      <c r="AE99" s="1">
        <f t="shared" si="84"/>
        <v>65793</v>
      </c>
      <c r="AF99" s="1"/>
      <c r="AG99" s="2">
        <f t="shared" si="84"/>
        <v>5193686</v>
      </c>
      <c r="AJ99" s="9">
        <v>1992</v>
      </c>
      <c r="AK99" s="1">
        <f t="shared" si="89"/>
        <v>5.953441422357127</v>
      </c>
      <c r="AL99" s="1">
        <f t="shared" si="90"/>
        <v>45.532642992063806</v>
      </c>
      <c r="AM99" s="1">
        <f t="shared" si="91"/>
        <v>5.306728932286139</v>
      </c>
      <c r="AN99" s="1">
        <f t="shared" si="92"/>
        <v>0</v>
      </c>
      <c r="AO99" s="1">
        <f t="shared" si="93"/>
        <v>7.599592661833326</v>
      </c>
      <c r="AP99" s="1"/>
      <c r="AQ99" s="1">
        <f t="shared" si="94"/>
        <v>10.20469855127938</v>
      </c>
      <c r="AR99" s="1">
        <f t="shared" si="95"/>
        <v>4.620573875275309</v>
      </c>
    </row>
    <row r="100" spans="1:44" ht="12.75">
      <c r="A100" s="9">
        <v>1993</v>
      </c>
      <c r="B100">
        <v>346</v>
      </c>
      <c r="C100">
        <v>353</v>
      </c>
      <c r="D100">
        <v>1</v>
      </c>
      <c r="E100">
        <v>1</v>
      </c>
      <c r="F100">
        <v>8</v>
      </c>
      <c r="H100" s="2">
        <f t="shared" si="77"/>
        <v>709</v>
      </c>
      <c r="J100" s="9">
        <v>1993</v>
      </c>
      <c r="K100" s="2">
        <f t="shared" si="85"/>
        <v>346</v>
      </c>
      <c r="L100" s="2">
        <f t="shared" si="86"/>
        <v>353</v>
      </c>
      <c r="M100" s="2">
        <f t="shared" si="87"/>
        <v>10</v>
      </c>
      <c r="N100" s="2">
        <f t="shared" si="88"/>
        <v>709</v>
      </c>
      <c r="Z100" s="9">
        <v>1993</v>
      </c>
      <c r="AA100" s="2">
        <f t="shared" si="84"/>
        <v>4532411</v>
      </c>
      <c r="AB100" s="2">
        <f t="shared" si="84"/>
        <v>570911</v>
      </c>
      <c r="AC100" s="1">
        <f t="shared" si="84"/>
        <v>18792</v>
      </c>
      <c r="AD100" s="1">
        <f t="shared" si="84"/>
        <v>47419</v>
      </c>
      <c r="AE100" s="1">
        <f t="shared" si="84"/>
        <v>68224</v>
      </c>
      <c r="AF100" s="1"/>
      <c r="AG100" s="2">
        <f t="shared" si="84"/>
        <v>5237757</v>
      </c>
      <c r="AJ100" s="9">
        <v>1993</v>
      </c>
      <c r="AK100" s="1">
        <f t="shared" si="89"/>
        <v>7.633906104278716</v>
      </c>
      <c r="AL100" s="1">
        <f t="shared" si="90"/>
        <v>61.83100343135795</v>
      </c>
      <c r="AM100" s="1">
        <f t="shared" si="91"/>
        <v>5.321413367390379</v>
      </c>
      <c r="AN100" s="1">
        <f t="shared" si="92"/>
        <v>2.1088593179948965</v>
      </c>
      <c r="AO100" s="1">
        <f t="shared" si="93"/>
        <v>11.726078799249532</v>
      </c>
      <c r="AP100" s="1"/>
      <c r="AQ100" s="1">
        <f t="shared" si="94"/>
        <v>13.536328623110998</v>
      </c>
      <c r="AR100" s="1">
        <f t="shared" si="95"/>
        <v>7.4385390709264705</v>
      </c>
    </row>
    <row r="101" spans="1:44" ht="12.75">
      <c r="A101" s="9">
        <v>1994</v>
      </c>
      <c r="B101">
        <v>413</v>
      </c>
      <c r="C101">
        <v>556</v>
      </c>
      <c r="D101">
        <v>7</v>
      </c>
      <c r="E101">
        <v>0</v>
      </c>
      <c r="F101">
        <v>4</v>
      </c>
      <c r="H101" s="2">
        <f t="shared" si="77"/>
        <v>980</v>
      </c>
      <c r="J101" s="9">
        <v>1994</v>
      </c>
      <c r="K101" s="2">
        <f t="shared" si="80"/>
        <v>413</v>
      </c>
      <c r="L101" s="2">
        <f t="shared" si="81"/>
        <v>556</v>
      </c>
      <c r="M101" s="2">
        <f t="shared" si="82"/>
        <v>11</v>
      </c>
      <c r="N101" s="2">
        <f t="shared" si="83"/>
        <v>980</v>
      </c>
      <c r="Z101" s="9">
        <v>1994</v>
      </c>
      <c r="AA101" s="2">
        <f t="shared" si="84"/>
        <v>4562756</v>
      </c>
      <c r="AB101" s="2">
        <f t="shared" si="84"/>
        <v>579103</v>
      </c>
      <c r="AC101" s="1">
        <f t="shared" si="84"/>
        <v>18861</v>
      </c>
      <c r="AD101" s="1">
        <f t="shared" si="84"/>
        <v>49372</v>
      </c>
      <c r="AE101" s="1">
        <f t="shared" si="84"/>
        <v>71114</v>
      </c>
      <c r="AF101" s="1"/>
      <c r="AG101" s="2">
        <f t="shared" si="84"/>
        <v>5281206</v>
      </c>
      <c r="AJ101" s="9">
        <v>1994</v>
      </c>
      <c r="AK101" s="1">
        <f t="shared" si="89"/>
        <v>9.051546915942907</v>
      </c>
      <c r="AL101" s="1">
        <f t="shared" si="90"/>
        <v>96.01055425373379</v>
      </c>
      <c r="AM101" s="1">
        <f t="shared" si="91"/>
        <v>37.11362069879646</v>
      </c>
      <c r="AN101" s="1">
        <f t="shared" si="92"/>
        <v>0</v>
      </c>
      <c r="AO101" s="1">
        <f t="shared" si="93"/>
        <v>5.62477149365807</v>
      </c>
      <c r="AP101" s="1"/>
      <c r="AQ101" s="1">
        <f t="shared" si="94"/>
        <v>18.556367617547963</v>
      </c>
      <c r="AR101" s="1">
        <f t="shared" si="95"/>
        <v>7.893962553912176</v>
      </c>
    </row>
    <row r="102" spans="1:44" ht="12.75">
      <c r="A102" s="9">
        <v>1995</v>
      </c>
      <c r="B102">
        <v>721</v>
      </c>
      <c r="C102">
        <v>995</v>
      </c>
      <c r="D102">
        <v>8</v>
      </c>
      <c r="E102">
        <v>2</v>
      </c>
      <c r="F102">
        <v>9</v>
      </c>
      <c r="H102" s="2">
        <f t="shared" si="77"/>
        <v>1735</v>
      </c>
      <c r="J102" s="9">
        <v>1995</v>
      </c>
      <c r="K102" s="2">
        <f t="shared" si="80"/>
        <v>721</v>
      </c>
      <c r="L102" s="2">
        <f t="shared" si="81"/>
        <v>995</v>
      </c>
      <c r="M102" s="2">
        <f t="shared" si="82"/>
        <v>19</v>
      </c>
      <c r="N102" s="2">
        <f t="shared" si="83"/>
        <v>1735</v>
      </c>
      <c r="Z102" s="9">
        <v>1995</v>
      </c>
      <c r="AA102" s="2">
        <f t="shared" si="84"/>
        <v>4594972</v>
      </c>
      <c r="AB102" s="2">
        <f t="shared" si="84"/>
        <v>585653</v>
      </c>
      <c r="AC102" s="1">
        <f t="shared" si="84"/>
        <v>18817</v>
      </c>
      <c r="AD102" s="1">
        <f t="shared" si="84"/>
        <v>51255</v>
      </c>
      <c r="AE102" s="1">
        <f t="shared" si="84"/>
        <v>73913</v>
      </c>
      <c r="AF102" s="1"/>
      <c r="AG102" s="2">
        <f t="shared" si="84"/>
        <v>5324610</v>
      </c>
      <c r="AJ102" s="9">
        <v>1995</v>
      </c>
      <c r="AK102" s="1">
        <f t="shared" si="89"/>
        <v>15.69106405871461</v>
      </c>
      <c r="AL102" s="1">
        <f t="shared" si="90"/>
        <v>169.89582568517537</v>
      </c>
      <c r="AM102" s="1">
        <f t="shared" si="91"/>
        <v>42.51474730297072</v>
      </c>
      <c r="AN102" s="1">
        <f t="shared" si="92"/>
        <v>3.90205833577212</v>
      </c>
      <c r="AO102" s="1">
        <f t="shared" si="93"/>
        <v>12.176477750869266</v>
      </c>
      <c r="AP102" s="1"/>
      <c r="AQ102" s="1">
        <f t="shared" si="94"/>
        <v>32.58454609821189</v>
      </c>
      <c r="AR102" s="1">
        <f t="shared" si="95"/>
        <v>13.19581900892454</v>
      </c>
    </row>
    <row r="103" spans="1:44" ht="12.75">
      <c r="A103" s="9">
        <v>1996</v>
      </c>
      <c r="B103">
        <v>901</v>
      </c>
      <c r="C103">
        <v>1073</v>
      </c>
      <c r="D103">
        <v>8</v>
      </c>
      <c r="E103">
        <v>2</v>
      </c>
      <c r="F103">
        <v>21</v>
      </c>
      <c r="H103" s="2">
        <f t="shared" si="77"/>
        <v>2005</v>
      </c>
      <c r="J103" s="9">
        <v>1996</v>
      </c>
      <c r="K103" s="2">
        <f t="shared" si="80"/>
        <v>901</v>
      </c>
      <c r="L103" s="2">
        <f t="shared" si="81"/>
        <v>1073</v>
      </c>
      <c r="M103" s="2">
        <f t="shared" si="82"/>
        <v>31</v>
      </c>
      <c r="N103" s="2">
        <f t="shared" si="83"/>
        <v>2005</v>
      </c>
      <c r="Z103" s="9">
        <v>1996</v>
      </c>
      <c r="AA103" s="2">
        <f t="shared" si="84"/>
        <v>4624391</v>
      </c>
      <c r="AB103" s="2">
        <f t="shared" si="84"/>
        <v>592902</v>
      </c>
      <c r="AC103" s="1">
        <f t="shared" si="84"/>
        <v>18812</v>
      </c>
      <c r="AD103" s="1">
        <f t="shared" si="84"/>
        <v>53859</v>
      </c>
      <c r="AE103" s="1">
        <f t="shared" si="84"/>
        <v>77924</v>
      </c>
      <c r="AF103" s="1"/>
      <c r="AG103" s="2">
        <f t="shared" si="84"/>
        <v>5367888</v>
      </c>
      <c r="AJ103" s="9">
        <v>1996</v>
      </c>
      <c r="AK103" s="1">
        <f t="shared" si="89"/>
        <v>19.48364660341221</v>
      </c>
      <c r="AL103" s="1">
        <f t="shared" si="90"/>
        <v>180.97425881511614</v>
      </c>
      <c r="AM103" s="1">
        <f t="shared" si="91"/>
        <v>42.52604720391239</v>
      </c>
      <c r="AN103" s="1">
        <f t="shared" si="92"/>
        <v>3.7133998031898106</v>
      </c>
      <c r="AO103" s="1">
        <f t="shared" si="93"/>
        <v>26.949335249730506</v>
      </c>
      <c r="AP103" s="1"/>
      <c r="AQ103" s="1">
        <f t="shared" si="94"/>
        <v>37.35174802454895</v>
      </c>
      <c r="AR103" s="1">
        <f t="shared" si="95"/>
        <v>20.585012782628908</v>
      </c>
    </row>
    <row r="104" spans="1:44" ht="12.75">
      <c r="A104" s="9">
        <v>1997</v>
      </c>
      <c r="B104">
        <v>831</v>
      </c>
      <c r="C104">
        <v>962</v>
      </c>
      <c r="D104">
        <v>7</v>
      </c>
      <c r="E104">
        <v>2</v>
      </c>
      <c r="F104">
        <v>11</v>
      </c>
      <c r="H104" s="2">
        <f t="shared" si="77"/>
        <v>1813</v>
      </c>
      <c r="J104" s="9">
        <v>1997</v>
      </c>
      <c r="K104" s="2">
        <f t="shared" si="80"/>
        <v>831</v>
      </c>
      <c r="L104" s="2">
        <f t="shared" si="81"/>
        <v>962</v>
      </c>
      <c r="M104" s="2">
        <f t="shared" si="82"/>
        <v>20</v>
      </c>
      <c r="N104" s="2">
        <f t="shared" si="83"/>
        <v>1813</v>
      </c>
      <c r="Z104" s="9">
        <v>1997</v>
      </c>
      <c r="AA104" s="2">
        <f t="shared" si="84"/>
        <v>4649239</v>
      </c>
      <c r="AB104" s="2">
        <f t="shared" si="84"/>
        <v>600774</v>
      </c>
      <c r="AC104" s="1">
        <f t="shared" si="84"/>
        <v>18880</v>
      </c>
      <c r="AD104" s="1">
        <f t="shared" si="84"/>
        <v>55747</v>
      </c>
      <c r="AE104" s="1">
        <f t="shared" si="84"/>
        <v>82473</v>
      </c>
      <c r="AF104" s="1"/>
      <c r="AG104" s="2">
        <f t="shared" si="84"/>
        <v>5407113</v>
      </c>
      <c r="AJ104" s="9">
        <v>1997</v>
      </c>
      <c r="AK104" s="1">
        <f t="shared" si="89"/>
        <v>17.873892910216057</v>
      </c>
      <c r="AL104" s="1">
        <f t="shared" si="90"/>
        <v>160.12676980029096</v>
      </c>
      <c r="AM104" s="1">
        <f t="shared" si="91"/>
        <v>37.07627118644068</v>
      </c>
      <c r="AN104" s="1">
        <f t="shared" si="92"/>
        <v>3.5876370028880475</v>
      </c>
      <c r="AO104" s="1">
        <f t="shared" si="93"/>
        <v>13.337698398263674</v>
      </c>
      <c r="AP104" s="1"/>
      <c r="AQ104" s="1">
        <f t="shared" si="94"/>
        <v>33.52990773449714</v>
      </c>
      <c r="AR104" s="1">
        <f t="shared" si="95"/>
        <v>12.73074474856779</v>
      </c>
    </row>
    <row r="105" spans="1:44" ht="12.75">
      <c r="A105" s="9">
        <v>1998</v>
      </c>
      <c r="B105">
        <v>1724</v>
      </c>
      <c r="C105">
        <v>1424</v>
      </c>
      <c r="D105">
        <v>12</v>
      </c>
      <c r="E105">
        <v>2</v>
      </c>
      <c r="F105">
        <v>14</v>
      </c>
      <c r="H105" s="2">
        <f t="shared" si="77"/>
        <v>3176</v>
      </c>
      <c r="J105" s="9">
        <v>1998</v>
      </c>
      <c r="K105" s="2">
        <f t="shared" si="80"/>
        <v>1724</v>
      </c>
      <c r="L105" s="2">
        <f t="shared" si="81"/>
        <v>1424</v>
      </c>
      <c r="M105" s="2">
        <f t="shared" si="82"/>
        <v>28</v>
      </c>
      <c r="N105" s="2">
        <f t="shared" si="83"/>
        <v>3176</v>
      </c>
      <c r="Z105" s="9">
        <v>1998</v>
      </c>
      <c r="AA105" s="2">
        <f t="shared" si="84"/>
        <v>4667910</v>
      </c>
      <c r="AB105" s="2">
        <f t="shared" si="84"/>
        <v>606197</v>
      </c>
      <c r="AC105" s="1">
        <f t="shared" si="84"/>
        <v>18843</v>
      </c>
      <c r="AD105" s="1">
        <f t="shared" si="84"/>
        <v>57290</v>
      </c>
      <c r="AE105" s="1">
        <f t="shared" si="84"/>
        <v>87322</v>
      </c>
      <c r="AF105" s="1"/>
      <c r="AG105" s="2">
        <f t="shared" si="84"/>
        <v>5437562</v>
      </c>
      <c r="AJ105" s="9">
        <v>1998</v>
      </c>
      <c r="AK105" s="1">
        <f t="shared" si="89"/>
        <v>36.933017131864155</v>
      </c>
      <c r="AL105" s="1">
        <f t="shared" si="90"/>
        <v>234.9071341494597</v>
      </c>
      <c r="AM105" s="1">
        <f t="shared" si="91"/>
        <v>63.6841267314122</v>
      </c>
      <c r="AN105" s="1">
        <f t="shared" si="92"/>
        <v>3.491010647582475</v>
      </c>
      <c r="AO105" s="1">
        <f t="shared" si="93"/>
        <v>16.03261491949337</v>
      </c>
      <c r="AP105" s="1"/>
      <c r="AQ105" s="1">
        <f t="shared" si="94"/>
        <v>58.40852941079109</v>
      </c>
      <c r="AR105" s="1">
        <f t="shared" si="95"/>
        <v>17.130096968584624</v>
      </c>
    </row>
    <row r="106" spans="1:44" ht="12.75">
      <c r="A106" s="9">
        <v>1999</v>
      </c>
      <c r="B106">
        <v>2245</v>
      </c>
      <c r="C106">
        <v>1715</v>
      </c>
      <c r="D106">
        <v>22</v>
      </c>
      <c r="E106">
        <v>2</v>
      </c>
      <c r="F106">
        <v>30</v>
      </c>
      <c r="H106" s="2">
        <f t="shared" si="77"/>
        <v>4014</v>
      </c>
      <c r="J106" s="9">
        <v>1999</v>
      </c>
      <c r="K106" s="2">
        <f t="shared" si="80"/>
        <v>2245</v>
      </c>
      <c r="L106" s="2">
        <f t="shared" si="81"/>
        <v>1715</v>
      </c>
      <c r="M106" s="2">
        <f t="shared" si="82"/>
        <v>54</v>
      </c>
      <c r="N106" s="2">
        <f t="shared" si="83"/>
        <v>4014</v>
      </c>
      <c r="Z106" s="9">
        <v>1999</v>
      </c>
      <c r="AA106" s="2">
        <f t="shared" si="84"/>
        <v>4688237</v>
      </c>
      <c r="AB106" s="2">
        <f t="shared" si="84"/>
        <v>610998</v>
      </c>
      <c r="AC106" s="1">
        <f t="shared" si="84"/>
        <v>18754</v>
      </c>
      <c r="AD106" s="1">
        <f t="shared" si="84"/>
        <v>58873</v>
      </c>
      <c r="AE106" s="1">
        <f t="shared" si="84"/>
        <v>91476</v>
      </c>
      <c r="AF106" s="1"/>
      <c r="AG106" s="2">
        <f t="shared" si="84"/>
        <v>5468338</v>
      </c>
      <c r="AJ106" s="9">
        <v>1999</v>
      </c>
      <c r="AK106" s="1">
        <f t="shared" si="89"/>
        <v>47.885804407925626</v>
      </c>
      <c r="AL106" s="1">
        <f>(C106/AB106)*100000</f>
        <v>280.68831649203435</v>
      </c>
      <c r="AM106" s="1">
        <f>(D106/AC106)*100000</f>
        <v>117.30830756105364</v>
      </c>
      <c r="AN106" s="1">
        <f>(E106/AD106)*100000</f>
        <v>3.3971430027347003</v>
      </c>
      <c r="AO106" s="1">
        <f>(F106/AE106)*100000</f>
        <v>32.79548734094189</v>
      </c>
      <c r="AP106" s="1"/>
      <c r="AQ106" s="1">
        <f t="shared" si="94"/>
        <v>73.40438721966346</v>
      </c>
      <c r="AR106" s="1">
        <f t="shared" si="95"/>
        <v>31.933200475449873</v>
      </c>
    </row>
    <row r="107" spans="1:14" s="4" customFormat="1" ht="12.75">
      <c r="A107" s="13" t="s">
        <v>14</v>
      </c>
      <c r="B107" s="21">
        <f aca="true" t="shared" si="97" ref="B107:G107">SUM(B90:B106)</f>
        <v>9560</v>
      </c>
      <c r="C107" s="21">
        <f t="shared" si="97"/>
        <v>8988</v>
      </c>
      <c r="D107" s="4">
        <f t="shared" si="97"/>
        <v>78</v>
      </c>
      <c r="E107" s="4">
        <f t="shared" si="97"/>
        <v>12</v>
      </c>
      <c r="F107" s="4">
        <f t="shared" si="97"/>
        <v>273</v>
      </c>
      <c r="G107" s="4">
        <f t="shared" si="97"/>
        <v>0</v>
      </c>
      <c r="H107" s="21">
        <f t="shared" si="77"/>
        <v>18911</v>
      </c>
      <c r="J107" s="13" t="s">
        <v>14</v>
      </c>
      <c r="K107" s="21">
        <f>B107</f>
        <v>9560</v>
      </c>
      <c r="L107" s="21">
        <f>C107</f>
        <v>8988</v>
      </c>
      <c r="M107" s="21">
        <f t="shared" si="82"/>
        <v>363</v>
      </c>
      <c r="N107" s="21">
        <f>H107</f>
        <v>18911</v>
      </c>
    </row>
    <row r="109" spans="26:33" ht="12.75">
      <c r="Z109" s="30" t="str">
        <f>CONCATENATE("Percent of Total Population, By Race: ",$A$1)</f>
        <v>Percent of Total Population, By Race: MISSOURI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98" ref="AA111:AE120">(AA90/$AG90)*100</f>
        <v>87.57287507782578</v>
      </c>
      <c r="AB111" s="2">
        <f t="shared" si="98"/>
        <v>10.469454869537884</v>
      </c>
      <c r="AC111" s="1">
        <f t="shared" si="98"/>
        <v>0.2709894990304899</v>
      </c>
      <c r="AD111" s="1">
        <f t="shared" si="98"/>
        <v>0.602115728718414</v>
      </c>
      <c r="AE111" s="1">
        <f t="shared" si="98"/>
        <v>1.0845648248874231</v>
      </c>
      <c r="AF111" s="1">
        <f>100-AA111-AB111</f>
        <v>1.957670052636331</v>
      </c>
      <c r="AG111" s="26">
        <f>AB111/AA111</f>
        <v>0.11955134349801473</v>
      </c>
    </row>
    <row r="112" spans="26:33" ht="12.75">
      <c r="Z112" s="9">
        <v>1984</v>
      </c>
      <c r="AA112" s="2">
        <f t="shared" si="98"/>
        <v>87.48752334034799</v>
      </c>
      <c r="AB112" s="2">
        <f t="shared" si="98"/>
        <v>10.503649033523674</v>
      </c>
      <c r="AC112" s="1">
        <f t="shared" si="98"/>
        <v>0.2820539104253219</v>
      </c>
      <c r="AD112" s="1">
        <f t="shared" si="98"/>
        <v>0.6265162432742614</v>
      </c>
      <c r="AE112" s="1">
        <f t="shared" si="98"/>
        <v>1.1002574724287428</v>
      </c>
      <c r="AF112" s="1">
        <f aca="true" t="shared" si="99" ref="AF112:AF127">100-AA112-AB112</f>
        <v>2.008827626128335</v>
      </c>
      <c r="AG112" s="26">
        <f aca="true" t="shared" si="100" ref="AG112:AG127">AB112/AA112</f>
        <v>0.12005882247531337</v>
      </c>
    </row>
    <row r="113" spans="26:33" ht="12.75">
      <c r="Z113" s="9">
        <v>1985</v>
      </c>
      <c r="AA113" s="2">
        <f t="shared" si="98"/>
        <v>87.3843861044137</v>
      </c>
      <c r="AB113" s="2">
        <f t="shared" si="98"/>
        <v>10.551022905990564</v>
      </c>
      <c r="AC113" s="1">
        <f t="shared" si="98"/>
        <v>0.2954643994797075</v>
      </c>
      <c r="AD113" s="1">
        <f t="shared" si="98"/>
        <v>0.6546854326091582</v>
      </c>
      <c r="AE113" s="1">
        <f t="shared" si="98"/>
        <v>1.1144411575068836</v>
      </c>
      <c r="AF113" s="1">
        <f t="shared" si="99"/>
        <v>2.064590989595743</v>
      </c>
      <c r="AG113" s="26">
        <f t="shared" si="100"/>
        <v>0.12074265639840254</v>
      </c>
    </row>
    <row r="114" spans="26:33" ht="12.75">
      <c r="Z114" s="9">
        <v>1986</v>
      </c>
      <c r="AA114" s="2">
        <f t="shared" si="98"/>
        <v>87.28776476274925</v>
      </c>
      <c r="AB114" s="2">
        <f t="shared" si="98"/>
        <v>10.591226661241047</v>
      </c>
      <c r="AC114" s="1">
        <f t="shared" si="98"/>
        <v>0.30895374592730124</v>
      </c>
      <c r="AD114" s="1">
        <f t="shared" si="98"/>
        <v>0.6821509184998373</v>
      </c>
      <c r="AE114" s="1">
        <f t="shared" si="98"/>
        <v>1.1299039115825702</v>
      </c>
      <c r="AF114" s="1">
        <f t="shared" si="99"/>
        <v>2.1210085760097055</v>
      </c>
      <c r="AG114" s="26">
        <f t="shared" si="100"/>
        <v>0.1213368985908657</v>
      </c>
    </row>
    <row r="115" spans="26:33" ht="12.75">
      <c r="Z115" s="9">
        <v>1987</v>
      </c>
      <c r="AA115" s="2">
        <f t="shared" si="98"/>
        <v>87.22345370095891</v>
      </c>
      <c r="AB115" s="2">
        <f t="shared" si="98"/>
        <v>10.600246840678599</v>
      </c>
      <c r="AC115" s="1">
        <f t="shared" si="98"/>
        <v>0.32268060829358575</v>
      </c>
      <c r="AD115" s="1">
        <f t="shared" si="98"/>
        <v>0.7057563001030513</v>
      </c>
      <c r="AE115" s="1">
        <f t="shared" si="98"/>
        <v>1.1478625499658572</v>
      </c>
      <c r="AF115" s="1">
        <f t="shared" si="99"/>
        <v>2.1762994583624877</v>
      </c>
      <c r="AG115" s="26">
        <f t="shared" si="100"/>
        <v>0.12152977657845326</v>
      </c>
    </row>
    <row r="116" spans="26:33" ht="12.75">
      <c r="Z116" s="9">
        <v>1988</v>
      </c>
      <c r="AA116" s="2">
        <f t="shared" si="98"/>
        <v>87.12347005962926</v>
      </c>
      <c r="AB116" s="2">
        <f t="shared" si="98"/>
        <v>10.634991914177325</v>
      </c>
      <c r="AC116" s="1">
        <f t="shared" si="98"/>
        <v>0.339096851586486</v>
      </c>
      <c r="AD116" s="1">
        <f t="shared" si="98"/>
        <v>0.733332362536095</v>
      </c>
      <c r="AE116" s="1">
        <f t="shared" si="98"/>
        <v>1.1691088120708404</v>
      </c>
      <c r="AF116" s="1">
        <f t="shared" si="99"/>
        <v>2.2415380261934192</v>
      </c>
      <c r="AG116" s="26">
        <f t="shared" si="100"/>
        <v>0.12206804787387943</v>
      </c>
    </row>
    <row r="117" spans="26:33" ht="12.75">
      <c r="Z117" s="9">
        <v>1989</v>
      </c>
      <c r="AA117" s="2">
        <f t="shared" si="98"/>
        <v>87.03574694553575</v>
      </c>
      <c r="AB117" s="2">
        <f t="shared" si="98"/>
        <v>10.655027061395419</v>
      </c>
      <c r="AC117" s="1">
        <f t="shared" si="98"/>
        <v>0.35646863507737714</v>
      </c>
      <c r="AD117" s="1">
        <f t="shared" si="98"/>
        <v>0.7637632412447849</v>
      </c>
      <c r="AE117" s="1">
        <f t="shared" si="98"/>
        <v>1.1889941167466669</v>
      </c>
      <c r="AF117" s="1">
        <f t="shared" si="99"/>
        <v>2.309225993068832</v>
      </c>
      <c r="AG117" s="26">
        <f t="shared" si="100"/>
        <v>0.1224212744226002</v>
      </c>
    </row>
    <row r="118" spans="26:33" ht="12.75">
      <c r="Z118" s="9">
        <v>1990</v>
      </c>
      <c r="AA118" s="2">
        <f t="shared" si="98"/>
        <v>86.93711144533071</v>
      </c>
      <c r="AB118" s="2">
        <f t="shared" si="98"/>
        <v>10.687523530295316</v>
      </c>
      <c r="AC118" s="1">
        <f t="shared" si="98"/>
        <v>0.37000840750862696</v>
      </c>
      <c r="AD118" s="1">
        <f t="shared" si="98"/>
        <v>0.7930172812340897</v>
      </c>
      <c r="AE118" s="1">
        <f t="shared" si="98"/>
        <v>1.2123393356312557</v>
      </c>
      <c r="AF118" s="1">
        <f t="shared" si="99"/>
        <v>2.37536502437397</v>
      </c>
      <c r="AG118" s="26">
        <f t="shared" si="100"/>
        <v>0.1229339617180176</v>
      </c>
    </row>
    <row r="119" spans="26:33" ht="12.75">
      <c r="Z119" s="9">
        <v>1991</v>
      </c>
      <c r="AA119" s="2">
        <f t="shared" si="98"/>
        <v>86.82940495601783</v>
      </c>
      <c r="AB119" s="2">
        <f t="shared" si="98"/>
        <v>10.753019231179366</v>
      </c>
      <c r="AC119" s="1">
        <f t="shared" si="98"/>
        <v>0.36403329345821933</v>
      </c>
      <c r="AD119" s="1">
        <f t="shared" si="98"/>
        <v>0.8250270950430127</v>
      </c>
      <c r="AE119" s="1">
        <f t="shared" si="98"/>
        <v>1.2285154243015879</v>
      </c>
      <c r="AF119" s="1">
        <f t="shared" si="99"/>
        <v>2.4175758128028093</v>
      </c>
      <c r="AG119" s="26">
        <f t="shared" si="100"/>
        <v>0.12384075690287354</v>
      </c>
    </row>
    <row r="120" spans="26:33" ht="12.75">
      <c r="Z120" s="9">
        <v>1992</v>
      </c>
      <c r="AA120" s="2">
        <f t="shared" si="98"/>
        <v>86.67443507366444</v>
      </c>
      <c r="AB120" s="2">
        <f t="shared" si="98"/>
        <v>10.825336764679266</v>
      </c>
      <c r="AC120" s="1">
        <f t="shared" si="98"/>
        <v>0.3628251688685069</v>
      </c>
      <c r="AD120" s="1">
        <f t="shared" si="98"/>
        <v>0.8706148196098109</v>
      </c>
      <c r="AE120" s="1">
        <f t="shared" si="98"/>
        <v>1.2667881731779704</v>
      </c>
      <c r="AF120" s="1">
        <f t="shared" si="99"/>
        <v>2.5002281616562936</v>
      </c>
      <c r="AG120" s="26">
        <f t="shared" si="100"/>
        <v>0.12489653674095288</v>
      </c>
    </row>
    <row r="121" spans="26:33" ht="12.75">
      <c r="Z121" s="9">
        <v>1993</v>
      </c>
      <c r="AA121" s="2">
        <f aca="true" t="shared" si="101" ref="AA121:AE127">(AA100/$AG100)*100</f>
        <v>86.53343406347412</v>
      </c>
      <c r="AB121" s="2">
        <f t="shared" si="101"/>
        <v>10.899913837163504</v>
      </c>
      <c r="AC121" s="1">
        <f t="shared" si="101"/>
        <v>0.35877953100917054</v>
      </c>
      <c r="AD121" s="1">
        <f t="shared" si="101"/>
        <v>0.9053302778269401</v>
      </c>
      <c r="AE121" s="1">
        <f t="shared" si="101"/>
        <v>1.3025422905262691</v>
      </c>
      <c r="AF121" s="1">
        <f t="shared" si="99"/>
        <v>2.5666520993623774</v>
      </c>
      <c r="AG121" s="26">
        <f t="shared" si="100"/>
        <v>0.12596187768496725</v>
      </c>
    </row>
    <row r="122" spans="26:33" ht="12.75">
      <c r="Z122" s="9">
        <v>1994</v>
      </c>
      <c r="AA122" s="2">
        <f t="shared" si="101"/>
        <v>86.39609967874762</v>
      </c>
      <c r="AB122" s="2">
        <f t="shared" si="101"/>
        <v>10.965355261658038</v>
      </c>
      <c r="AC122" s="1">
        <f t="shared" si="101"/>
        <v>0.35713433636180825</v>
      </c>
      <c r="AD122" s="1">
        <f t="shared" si="101"/>
        <v>0.9348622265444673</v>
      </c>
      <c r="AE122" s="1">
        <f t="shared" si="101"/>
        <v>1.346548496688067</v>
      </c>
      <c r="AF122" s="1">
        <f t="shared" si="99"/>
        <v>2.6385450595943443</v>
      </c>
      <c r="AG122" s="26">
        <f t="shared" si="100"/>
        <v>0.12691956352695608</v>
      </c>
    </row>
    <row r="123" spans="26:33" ht="12.75">
      <c r="Z123" s="9">
        <v>1995</v>
      </c>
      <c r="AA123" s="2">
        <f t="shared" si="101"/>
        <v>86.29687432506795</v>
      </c>
      <c r="AB123" s="2">
        <f t="shared" si="101"/>
        <v>10.998983963144719</v>
      </c>
      <c r="AC123" s="1">
        <f t="shared" si="101"/>
        <v>0.35339677459945423</v>
      </c>
      <c r="AD123" s="1">
        <f t="shared" si="101"/>
        <v>0.962605711967637</v>
      </c>
      <c r="AE123" s="1">
        <f t="shared" si="101"/>
        <v>1.388139225220251</v>
      </c>
      <c r="AF123" s="1">
        <f t="shared" si="99"/>
        <v>2.7041417117873348</v>
      </c>
      <c r="AG123" s="26">
        <f t="shared" si="100"/>
        <v>0.12745518362244643</v>
      </c>
    </row>
    <row r="124" spans="26:33" ht="12.75">
      <c r="Z124" s="9">
        <v>1996</v>
      </c>
      <c r="AA124" s="2">
        <f t="shared" si="101"/>
        <v>86.14917077256456</v>
      </c>
      <c r="AB124" s="2">
        <f t="shared" si="101"/>
        <v>11.045349679426993</v>
      </c>
      <c r="AC124" s="1">
        <f t="shared" si="101"/>
        <v>0.350454405904147</v>
      </c>
      <c r="AD124" s="1">
        <f t="shared" si="101"/>
        <v>1.0033555096529585</v>
      </c>
      <c r="AE124" s="1">
        <f t="shared" si="101"/>
        <v>1.4516696324513478</v>
      </c>
      <c r="AF124" s="1">
        <f t="shared" si="99"/>
        <v>2.8054795480084476</v>
      </c>
      <c r="AG124" s="26">
        <f t="shared" si="100"/>
        <v>0.12821190941682914</v>
      </c>
    </row>
    <row r="125" spans="26:33" ht="12.75">
      <c r="Z125" s="9">
        <v>1997</v>
      </c>
      <c r="AA125" s="2">
        <f t="shared" si="101"/>
        <v>85.98375880067607</v>
      </c>
      <c r="AB125" s="2">
        <f t="shared" si="101"/>
        <v>11.11080903987026</v>
      </c>
      <c r="AC125" s="1">
        <f t="shared" si="101"/>
        <v>0.34916969554732813</v>
      </c>
      <c r="AD125" s="1">
        <f t="shared" si="101"/>
        <v>1.0309938039023783</v>
      </c>
      <c r="AE125" s="1">
        <f t="shared" si="101"/>
        <v>1.5252686600039616</v>
      </c>
      <c r="AF125" s="1">
        <f t="shared" si="99"/>
        <v>2.905432159453669</v>
      </c>
      <c r="AG125" s="26">
        <f t="shared" si="100"/>
        <v>0.12921985727126525</v>
      </c>
    </row>
    <row r="126" spans="26:33" ht="12.75">
      <c r="Z126" s="9">
        <v>1998</v>
      </c>
      <c r="AA126" s="2">
        <f t="shared" si="101"/>
        <v>85.84564185199176</v>
      </c>
      <c r="AB126" s="2">
        <f t="shared" si="101"/>
        <v>11.14832345819689</v>
      </c>
      <c r="AC126" s="1">
        <f t="shared" si="101"/>
        <v>0.3465339797504838</v>
      </c>
      <c r="AD126" s="1">
        <f t="shared" si="101"/>
        <v>1.053597181972362</v>
      </c>
      <c r="AE126" s="1">
        <f t="shared" si="101"/>
        <v>1.6059035280885072</v>
      </c>
      <c r="AF126" s="1">
        <f t="shared" si="99"/>
        <v>3.0060346898113526</v>
      </c>
      <c r="AG126" s="26">
        <f t="shared" si="100"/>
        <v>0.12986475746104786</v>
      </c>
    </row>
    <row r="127" spans="26:33" ht="12.75">
      <c r="Z127" s="9">
        <v>1999</v>
      </c>
      <c r="AA127" s="2">
        <f t="shared" si="101"/>
        <v>85.73422125698887</v>
      </c>
      <c r="AB127" s="2">
        <f t="shared" si="101"/>
        <v>11.173376627414033</v>
      </c>
      <c r="AC127" s="1">
        <f t="shared" si="101"/>
        <v>0.34295612304872153</v>
      </c>
      <c r="AD127" s="1">
        <f t="shared" si="101"/>
        <v>1.0766159663137136</v>
      </c>
      <c r="AE127" s="1">
        <f t="shared" si="101"/>
        <v>1.6728300262346623</v>
      </c>
      <c r="AF127" s="1">
        <f t="shared" si="99"/>
        <v>3.0924021155970927</v>
      </c>
      <c r="AG127" s="26">
        <f t="shared" si="100"/>
        <v>0.13032574931685406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76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0</v>
      </c>
    </row>
    <row r="2" spans="1:14" ht="12.75">
      <c r="A2" s="31" t="str">
        <f>CONCATENATE("New Admissions for Violent Offenses, BW Only: ",$A$1)</f>
        <v>New Admissions for Violent Offenses, BW Only: MISSOURI</v>
      </c>
      <c r="B2" s="31"/>
      <c r="C2" s="31"/>
      <c r="D2" s="31"/>
      <c r="F2" s="31" t="str">
        <f>CONCATENATE("Total Population, BW Only: ",$A$1)</f>
        <v>Total Population, BW Only: MISSOURI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MISSOURI</v>
      </c>
      <c r="L2" s="31"/>
      <c r="M2" s="31"/>
      <c r="N2" s="31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156</v>
      </c>
      <c r="C4">
        <v>108</v>
      </c>
      <c r="D4">
        <v>264</v>
      </c>
      <c r="F4" s="9">
        <v>1983</v>
      </c>
      <c r="G4">
        <v>4329370</v>
      </c>
      <c r="H4">
        <v>517582</v>
      </c>
      <c r="I4" s="1">
        <f>G4+H4</f>
        <v>4846952</v>
      </c>
      <c r="J4" s="1"/>
      <c r="K4" s="9">
        <f>F4</f>
        <v>1983</v>
      </c>
      <c r="L4" s="1">
        <f aca="true" t="shared" si="0" ref="L4:N7">(B4/G4)*100000</f>
        <v>3.603295629618166</v>
      </c>
      <c r="M4" s="1">
        <f t="shared" si="0"/>
        <v>20.866258872990173</v>
      </c>
      <c r="N4" s="1">
        <f t="shared" si="0"/>
        <v>5.446721981154342</v>
      </c>
      <c r="P4" s="6"/>
      <c r="Q4" s="6"/>
      <c r="R4" s="6"/>
      <c r="S4" s="6"/>
    </row>
    <row r="5" spans="1:19" ht="12.75">
      <c r="A5" s="9">
        <v>1984</v>
      </c>
      <c r="B5">
        <v>355</v>
      </c>
      <c r="C5">
        <v>230</v>
      </c>
      <c r="D5">
        <v>585</v>
      </c>
      <c r="F5" s="9">
        <v>1984</v>
      </c>
      <c r="G5">
        <v>4352758</v>
      </c>
      <c r="H5">
        <v>522587</v>
      </c>
      <c r="I5" s="1">
        <f aca="true" t="shared" si="1" ref="I5:I20">G5+H5</f>
        <v>4875345</v>
      </c>
      <c r="K5" s="9">
        <f aca="true" t="shared" si="2" ref="K5:K20">F5</f>
        <v>1984</v>
      </c>
      <c r="L5" s="1">
        <f t="shared" si="0"/>
        <v>8.155748608123861</v>
      </c>
      <c r="M5" s="1">
        <f t="shared" si="0"/>
        <v>44.01181047366276</v>
      </c>
      <c r="N5" s="1">
        <f t="shared" si="0"/>
        <v>11.999150829325924</v>
      </c>
      <c r="P5" s="6"/>
      <c r="Q5" s="6"/>
      <c r="R5" s="6"/>
      <c r="S5" s="6"/>
    </row>
    <row r="6" spans="1:19" ht="12.75">
      <c r="A6" s="9">
        <v>1985</v>
      </c>
      <c r="B6">
        <v>347</v>
      </c>
      <c r="C6">
        <v>255</v>
      </c>
      <c r="D6">
        <v>602</v>
      </c>
      <c r="F6" s="9">
        <v>1985</v>
      </c>
      <c r="G6">
        <v>4369450</v>
      </c>
      <c r="H6">
        <v>527579</v>
      </c>
      <c r="I6" s="1">
        <f t="shared" si="1"/>
        <v>4897029</v>
      </c>
      <c r="K6" s="9">
        <f t="shared" si="2"/>
        <v>1985</v>
      </c>
      <c r="L6" s="1">
        <f t="shared" si="0"/>
        <v>7.9415029351520205</v>
      </c>
      <c r="M6" s="1">
        <f t="shared" si="0"/>
        <v>48.333993582003835</v>
      </c>
      <c r="N6" s="1">
        <f t="shared" si="0"/>
        <v>12.29316795959346</v>
      </c>
      <c r="P6" s="6"/>
      <c r="Q6" s="6"/>
      <c r="R6" s="6"/>
      <c r="S6" s="6"/>
    </row>
    <row r="7" spans="1:19" ht="12.75">
      <c r="A7" s="9">
        <v>1986</v>
      </c>
      <c r="B7">
        <v>342</v>
      </c>
      <c r="C7">
        <v>227</v>
      </c>
      <c r="D7">
        <v>569</v>
      </c>
      <c r="F7" s="9">
        <v>1986</v>
      </c>
      <c r="G7">
        <v>4384536</v>
      </c>
      <c r="H7">
        <v>532006</v>
      </c>
      <c r="I7" s="1">
        <f t="shared" si="1"/>
        <v>4916542</v>
      </c>
      <c r="K7" s="9">
        <f t="shared" si="2"/>
        <v>1986</v>
      </c>
      <c r="L7" s="1">
        <f t="shared" si="0"/>
        <v>7.800141223609522</v>
      </c>
      <c r="M7" s="1">
        <f t="shared" si="0"/>
        <v>42.668691706484516</v>
      </c>
      <c r="N7" s="1">
        <f t="shared" si="0"/>
        <v>11.573174804567925</v>
      </c>
      <c r="P7" s="6"/>
      <c r="Q7" s="6"/>
      <c r="R7" s="6"/>
      <c r="S7" s="6"/>
    </row>
    <row r="8" spans="1:19" ht="12.75">
      <c r="A8" s="9">
        <v>1987</v>
      </c>
      <c r="B8">
        <v>364</v>
      </c>
      <c r="C8">
        <v>289</v>
      </c>
      <c r="D8">
        <v>653</v>
      </c>
      <c r="F8" s="9">
        <v>1987</v>
      </c>
      <c r="G8">
        <v>4410631</v>
      </c>
      <c r="H8">
        <v>536023</v>
      </c>
      <c r="I8" s="1">
        <f t="shared" si="1"/>
        <v>4946654</v>
      </c>
      <c r="K8" s="9">
        <f t="shared" si="2"/>
        <v>1987</v>
      </c>
      <c r="L8" s="1">
        <f aca="true" t="shared" si="3" ref="L8:L20">(B8/G8)*100000</f>
        <v>8.252787412957467</v>
      </c>
      <c r="M8" s="1">
        <f aca="true" t="shared" si="4" ref="M8:N19">(C8/H8)*100000</f>
        <v>53.91559690535667</v>
      </c>
      <c r="N8" s="1">
        <f t="shared" si="4"/>
        <v>13.200842428033171</v>
      </c>
      <c r="P8" s="6"/>
      <c r="Q8" s="6"/>
      <c r="R8" s="6"/>
      <c r="S8" s="6"/>
    </row>
    <row r="9" spans="1:19" ht="12.75">
      <c r="A9" s="9">
        <v>1988</v>
      </c>
      <c r="B9">
        <v>443</v>
      </c>
      <c r="C9">
        <v>271</v>
      </c>
      <c r="D9">
        <v>714</v>
      </c>
      <c r="F9" s="9">
        <v>1988</v>
      </c>
      <c r="G9">
        <v>4427383</v>
      </c>
      <c r="H9">
        <v>540442</v>
      </c>
      <c r="I9" s="1">
        <f t="shared" si="1"/>
        <v>4967825</v>
      </c>
      <c r="K9" s="9">
        <f t="shared" si="2"/>
        <v>1988</v>
      </c>
      <c r="L9" s="1">
        <f t="shared" si="3"/>
        <v>10.005910941068347</v>
      </c>
      <c r="M9" s="1">
        <f t="shared" si="4"/>
        <v>50.144141276954784</v>
      </c>
      <c r="N9" s="1">
        <f t="shared" si="4"/>
        <v>14.372486953546069</v>
      </c>
      <c r="P9" s="6"/>
      <c r="Q9" s="6"/>
      <c r="R9" s="6"/>
      <c r="S9" s="6"/>
    </row>
    <row r="10" spans="1:19" ht="12.75">
      <c r="A10" s="9">
        <v>1989</v>
      </c>
      <c r="B10">
        <v>366</v>
      </c>
      <c r="C10">
        <v>268</v>
      </c>
      <c r="D10">
        <v>634</v>
      </c>
      <c r="F10" s="9">
        <v>1989</v>
      </c>
      <c r="G10">
        <v>4435185</v>
      </c>
      <c r="H10">
        <v>542961</v>
      </c>
      <c r="I10" s="1">
        <f t="shared" si="1"/>
        <v>4978146</v>
      </c>
      <c r="K10" s="9">
        <f t="shared" si="2"/>
        <v>1989</v>
      </c>
      <c r="L10" s="1">
        <f t="shared" si="3"/>
        <v>8.252192411365026</v>
      </c>
      <c r="M10" s="1">
        <f t="shared" si="4"/>
        <v>49.35897790080687</v>
      </c>
      <c r="N10" s="1">
        <f t="shared" si="4"/>
        <v>12.735665044777715</v>
      </c>
      <c r="P10" s="6"/>
      <c r="Q10" s="6"/>
      <c r="R10" s="6"/>
      <c r="S10" s="6"/>
    </row>
    <row r="11" spans="1:19" ht="12.75">
      <c r="A11" s="9">
        <v>1990</v>
      </c>
      <c r="B11">
        <v>474</v>
      </c>
      <c r="C11">
        <v>311</v>
      </c>
      <c r="D11">
        <v>785</v>
      </c>
      <c r="F11" s="9">
        <v>1990</v>
      </c>
      <c r="G11">
        <v>4456718</v>
      </c>
      <c r="H11">
        <v>547882</v>
      </c>
      <c r="I11" s="1">
        <f t="shared" si="1"/>
        <v>5004600</v>
      </c>
      <c r="K11" s="9">
        <f t="shared" si="2"/>
        <v>1990</v>
      </c>
      <c r="L11" s="1">
        <f t="shared" si="3"/>
        <v>10.635629178242825</v>
      </c>
      <c r="M11" s="1">
        <f t="shared" si="4"/>
        <v>56.764047732905986</v>
      </c>
      <c r="N11" s="1">
        <f t="shared" si="4"/>
        <v>15.685569276265834</v>
      </c>
      <c r="P11" s="6"/>
      <c r="Q11" s="6"/>
      <c r="R11" s="6"/>
      <c r="S11" s="6"/>
    </row>
    <row r="12" spans="1:19" ht="12.75">
      <c r="A12" s="9">
        <v>1991</v>
      </c>
      <c r="B12">
        <v>516</v>
      </c>
      <c r="C12">
        <v>330</v>
      </c>
      <c r="D12">
        <v>846</v>
      </c>
      <c r="F12" s="9">
        <v>1991</v>
      </c>
      <c r="G12">
        <v>4478461</v>
      </c>
      <c r="H12">
        <v>554616</v>
      </c>
      <c r="I12" s="1">
        <f t="shared" si="1"/>
        <v>5033077</v>
      </c>
      <c r="K12" s="9">
        <f t="shared" si="2"/>
        <v>1991</v>
      </c>
      <c r="L12" s="1">
        <f t="shared" si="3"/>
        <v>11.521815194996673</v>
      </c>
      <c r="M12" s="1">
        <f t="shared" si="4"/>
        <v>59.50062746116232</v>
      </c>
      <c r="N12" s="1">
        <f t="shared" si="4"/>
        <v>16.808803044340472</v>
      </c>
      <c r="P12" s="6"/>
      <c r="Q12" s="6"/>
      <c r="R12" s="6"/>
      <c r="S12" s="6"/>
    </row>
    <row r="13" spans="1:19" ht="12.75">
      <c r="A13" s="9">
        <v>1992</v>
      </c>
      <c r="B13">
        <v>572</v>
      </c>
      <c r="C13">
        <v>311</v>
      </c>
      <c r="D13">
        <v>883</v>
      </c>
      <c r="F13" s="9">
        <v>1992</v>
      </c>
      <c r="G13">
        <v>4501598</v>
      </c>
      <c r="H13">
        <v>562234</v>
      </c>
      <c r="I13" s="1">
        <f t="shared" si="1"/>
        <v>5063832</v>
      </c>
      <c r="K13" s="9">
        <f t="shared" si="2"/>
        <v>1992</v>
      </c>
      <c r="L13" s="1">
        <f t="shared" si="3"/>
        <v>12.706598856672676</v>
      </c>
      <c r="M13" s="1">
        <f t="shared" si="4"/>
        <v>55.31504675989001</v>
      </c>
      <c r="N13" s="1">
        <f t="shared" si="4"/>
        <v>17.437387338284523</v>
      </c>
      <c r="P13" s="6"/>
      <c r="Q13" s="6"/>
      <c r="R13" s="6"/>
      <c r="S13" s="6"/>
    </row>
    <row r="14" spans="1:19" ht="12.75">
      <c r="A14" s="9">
        <v>1993</v>
      </c>
      <c r="B14">
        <v>595</v>
      </c>
      <c r="C14">
        <v>361</v>
      </c>
      <c r="D14">
        <v>956</v>
      </c>
      <c r="F14" s="9">
        <v>1993</v>
      </c>
      <c r="G14">
        <v>4532411</v>
      </c>
      <c r="H14">
        <v>570911</v>
      </c>
      <c r="I14" s="1">
        <f t="shared" si="1"/>
        <v>5103322</v>
      </c>
      <c r="K14" s="9">
        <f t="shared" si="2"/>
        <v>1993</v>
      </c>
      <c r="L14" s="1">
        <f t="shared" si="3"/>
        <v>13.12767090186658</v>
      </c>
      <c r="M14" s="1">
        <f t="shared" si="4"/>
        <v>63.23227263093547</v>
      </c>
      <c r="N14" s="1">
        <f t="shared" si="4"/>
        <v>18.73289594503345</v>
      </c>
      <c r="P14" s="6"/>
      <c r="Q14" s="6"/>
      <c r="R14" s="6"/>
      <c r="S14" s="6"/>
    </row>
    <row r="15" spans="1:19" ht="12.75">
      <c r="A15" s="9">
        <v>1994</v>
      </c>
      <c r="B15">
        <v>589</v>
      </c>
      <c r="C15">
        <v>361</v>
      </c>
      <c r="D15">
        <v>950</v>
      </c>
      <c r="F15" s="9">
        <v>1994</v>
      </c>
      <c r="G15">
        <v>4562756</v>
      </c>
      <c r="H15">
        <v>579103</v>
      </c>
      <c r="I15" s="1">
        <f t="shared" si="1"/>
        <v>5141859</v>
      </c>
      <c r="K15" s="9">
        <f t="shared" si="2"/>
        <v>1994</v>
      </c>
      <c r="L15" s="1">
        <f t="shared" si="3"/>
        <v>12.908864730000902</v>
      </c>
      <c r="M15" s="1">
        <f t="shared" si="4"/>
        <v>62.33778792373723</v>
      </c>
      <c r="N15" s="1">
        <f t="shared" si="4"/>
        <v>18.47580806863821</v>
      </c>
      <c r="P15" s="6"/>
      <c r="Q15" s="6"/>
      <c r="R15" s="6"/>
      <c r="S15" s="6"/>
    </row>
    <row r="16" spans="1:19" ht="12.75">
      <c r="A16" s="9">
        <v>1995</v>
      </c>
      <c r="B16">
        <v>511</v>
      </c>
      <c r="C16">
        <v>369</v>
      </c>
      <c r="D16">
        <v>880</v>
      </c>
      <c r="F16" s="9">
        <v>1995</v>
      </c>
      <c r="G16">
        <v>4594972</v>
      </c>
      <c r="H16">
        <v>585653</v>
      </c>
      <c r="I16" s="1">
        <f t="shared" si="1"/>
        <v>5180625</v>
      </c>
      <c r="K16" s="9">
        <f t="shared" si="2"/>
        <v>1995</v>
      </c>
      <c r="L16" s="1">
        <f t="shared" si="3"/>
        <v>11.120851226079289</v>
      </c>
      <c r="M16" s="1">
        <f t="shared" si="4"/>
        <v>63.00659264103488</v>
      </c>
      <c r="N16" s="1">
        <f t="shared" si="4"/>
        <v>16.986367474966823</v>
      </c>
      <c r="P16" s="6"/>
      <c r="Q16" s="6"/>
      <c r="R16" s="6"/>
      <c r="S16" s="6"/>
    </row>
    <row r="17" spans="1:19" ht="12.75">
      <c r="A17" s="9">
        <v>1996</v>
      </c>
      <c r="B17">
        <v>464</v>
      </c>
      <c r="C17">
        <v>336</v>
      </c>
      <c r="D17">
        <v>800</v>
      </c>
      <c r="F17" s="9">
        <v>1996</v>
      </c>
      <c r="G17">
        <v>4624391</v>
      </c>
      <c r="H17">
        <v>592902</v>
      </c>
      <c r="I17" s="1">
        <f t="shared" si="1"/>
        <v>5217293</v>
      </c>
      <c r="K17" s="9">
        <f t="shared" si="2"/>
        <v>1996</v>
      </c>
      <c r="L17" s="1">
        <f t="shared" si="3"/>
        <v>10.033753633721716</v>
      </c>
      <c r="M17" s="1">
        <f t="shared" si="4"/>
        <v>56.67041096167663</v>
      </c>
      <c r="N17" s="1">
        <f t="shared" si="4"/>
        <v>15.333622244332455</v>
      </c>
      <c r="P17" s="6"/>
      <c r="Q17" s="6"/>
      <c r="R17" s="6"/>
      <c r="S17" s="6"/>
    </row>
    <row r="18" spans="1:19" ht="12.75">
      <c r="A18" s="9">
        <v>1997</v>
      </c>
      <c r="B18">
        <v>530</v>
      </c>
      <c r="C18">
        <v>285</v>
      </c>
      <c r="D18">
        <v>815</v>
      </c>
      <c r="F18" s="9">
        <v>1997</v>
      </c>
      <c r="G18">
        <v>4649239</v>
      </c>
      <c r="H18">
        <v>600774</v>
      </c>
      <c r="I18" s="1">
        <f t="shared" si="1"/>
        <v>5250013</v>
      </c>
      <c r="K18" s="9">
        <f t="shared" si="2"/>
        <v>1997</v>
      </c>
      <c r="L18" s="1">
        <f t="shared" si="3"/>
        <v>11.399715093158257</v>
      </c>
      <c r="M18" s="1">
        <f t="shared" si="4"/>
        <v>47.43880394291364</v>
      </c>
      <c r="N18" s="1">
        <f t="shared" si="4"/>
        <v>15.523771083995412</v>
      </c>
      <c r="P18" s="6"/>
      <c r="Q18" s="6"/>
      <c r="R18" s="6"/>
      <c r="S18" s="6"/>
    </row>
    <row r="19" spans="1:19" ht="12.75">
      <c r="A19" s="9">
        <v>1998</v>
      </c>
      <c r="B19">
        <v>18</v>
      </c>
      <c r="C19">
        <v>6</v>
      </c>
      <c r="D19">
        <v>24</v>
      </c>
      <c r="F19" s="9">
        <v>1998</v>
      </c>
      <c r="G19">
        <v>4667910</v>
      </c>
      <c r="H19">
        <v>606197</v>
      </c>
      <c r="I19" s="1">
        <f t="shared" si="1"/>
        <v>5274107</v>
      </c>
      <c r="K19" s="9">
        <f t="shared" si="2"/>
        <v>1998</v>
      </c>
      <c r="L19" s="1">
        <f t="shared" si="3"/>
        <v>0.3856115477804842</v>
      </c>
      <c r="M19" s="1">
        <f t="shared" si="4"/>
        <v>0.9897772506297458</v>
      </c>
      <c r="N19" s="1">
        <f t="shared" si="4"/>
        <v>0.45505333888751215</v>
      </c>
      <c r="P19" s="6"/>
      <c r="Q19" s="6"/>
      <c r="R19" s="6"/>
      <c r="S19" s="6"/>
    </row>
    <row r="20" spans="1:14" ht="12.75">
      <c r="A20" s="9">
        <v>1999</v>
      </c>
      <c r="B20">
        <v>23</v>
      </c>
      <c r="C20">
        <v>8</v>
      </c>
      <c r="D20">
        <v>31</v>
      </c>
      <c r="F20" s="9">
        <v>1999</v>
      </c>
      <c r="G20">
        <v>4688237</v>
      </c>
      <c r="H20">
        <v>610998</v>
      </c>
      <c r="I20" s="1">
        <f t="shared" si="1"/>
        <v>5299235</v>
      </c>
      <c r="K20" s="9">
        <f t="shared" si="2"/>
        <v>1999</v>
      </c>
      <c r="L20" s="1">
        <f t="shared" si="3"/>
        <v>0.49058953290970575</v>
      </c>
      <c r="M20" s="1">
        <f>(C20/H20)*100000</f>
        <v>1.309333254773338</v>
      </c>
      <c r="N20" s="1">
        <f>(D20/I20)*100000</f>
        <v>0.584990097627299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MISSOURI</v>
      </c>
      <c r="B22" s="31"/>
      <c r="C22" s="31"/>
      <c r="D22" s="31"/>
      <c r="F22" s="31" t="str">
        <f>CONCATENATE("Total Population, BW Only: ",$A$1)</f>
        <v>Total Population, BW Only: MISSOURI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MISSOURI</v>
      </c>
      <c r="L22" s="31"/>
      <c r="M22" s="31"/>
      <c r="N22" s="31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317</v>
      </c>
      <c r="C24">
        <v>273</v>
      </c>
      <c r="D24">
        <v>590</v>
      </c>
      <c r="F24" s="9">
        <f>F4</f>
        <v>1983</v>
      </c>
      <c r="G24" s="1">
        <f>G4</f>
        <v>4329370</v>
      </c>
      <c r="H24" s="1">
        <f>H4</f>
        <v>517582</v>
      </c>
      <c r="I24" s="1">
        <f>I4</f>
        <v>4846952</v>
      </c>
      <c r="K24" s="9">
        <f>F24</f>
        <v>1983</v>
      </c>
      <c r="L24" s="1">
        <f aca="true" t="shared" si="5" ref="L24:N27">(B24/G24)*100000</f>
        <v>7.322081503775377</v>
      </c>
      <c r="M24" s="1">
        <f t="shared" si="5"/>
        <v>52.745265484502944</v>
      </c>
      <c r="N24" s="1">
        <f t="shared" si="5"/>
        <v>12.172598366973718</v>
      </c>
    </row>
    <row r="25" spans="1:14" ht="12.75">
      <c r="A25" s="9">
        <v>1984</v>
      </c>
      <c r="B25">
        <v>664</v>
      </c>
      <c r="C25">
        <v>498</v>
      </c>
      <c r="D25">
        <v>1162</v>
      </c>
      <c r="F25" s="9">
        <f aca="true" t="shared" si="6" ref="F25:F40">F5</f>
        <v>1984</v>
      </c>
      <c r="G25" s="1">
        <f aca="true" t="shared" si="7" ref="G25:I40">G5</f>
        <v>4352758</v>
      </c>
      <c r="H25" s="1">
        <f t="shared" si="7"/>
        <v>522587</v>
      </c>
      <c r="I25" s="1">
        <f t="shared" si="7"/>
        <v>4875345</v>
      </c>
      <c r="K25" s="9">
        <f aca="true" t="shared" si="8" ref="K25:K40">F25</f>
        <v>1984</v>
      </c>
      <c r="L25" s="1">
        <f t="shared" si="5"/>
        <v>15.254695988152799</v>
      </c>
      <c r="M25" s="1">
        <f t="shared" si="5"/>
        <v>95.29513746036545</v>
      </c>
      <c r="N25" s="1">
        <f t="shared" si="5"/>
        <v>23.8342107071397</v>
      </c>
    </row>
    <row r="26" spans="1:14" ht="12.75">
      <c r="A26" s="9">
        <v>1985</v>
      </c>
      <c r="B26">
        <v>620</v>
      </c>
      <c r="C26">
        <v>436</v>
      </c>
      <c r="D26">
        <v>1056</v>
      </c>
      <c r="F26" s="9">
        <f t="shared" si="6"/>
        <v>1985</v>
      </c>
      <c r="G26" s="1">
        <f t="shared" si="7"/>
        <v>4369450</v>
      </c>
      <c r="H26" s="1">
        <f t="shared" si="7"/>
        <v>527579</v>
      </c>
      <c r="I26" s="1">
        <f t="shared" si="7"/>
        <v>4897029</v>
      </c>
      <c r="K26" s="9">
        <f t="shared" si="8"/>
        <v>1985</v>
      </c>
      <c r="L26" s="1">
        <f t="shared" si="5"/>
        <v>14.189428875487762</v>
      </c>
      <c r="M26" s="1">
        <f t="shared" si="5"/>
        <v>82.64165177158303</v>
      </c>
      <c r="N26" s="1">
        <f t="shared" si="5"/>
        <v>21.564095291247</v>
      </c>
    </row>
    <row r="27" spans="1:14" ht="12.75">
      <c r="A27" s="9">
        <v>1986</v>
      </c>
      <c r="B27">
        <v>611</v>
      </c>
      <c r="C27">
        <v>437</v>
      </c>
      <c r="D27">
        <v>1048</v>
      </c>
      <c r="F27" s="9">
        <f t="shared" si="6"/>
        <v>1986</v>
      </c>
      <c r="G27" s="1">
        <f t="shared" si="7"/>
        <v>4384536</v>
      </c>
      <c r="H27" s="1">
        <f t="shared" si="7"/>
        <v>532006</v>
      </c>
      <c r="I27" s="1">
        <f t="shared" si="7"/>
        <v>4916542</v>
      </c>
      <c r="K27" s="9">
        <f t="shared" si="8"/>
        <v>1986</v>
      </c>
      <c r="L27" s="1">
        <f t="shared" si="5"/>
        <v>13.935340022296543</v>
      </c>
      <c r="M27" s="1">
        <f t="shared" si="5"/>
        <v>82.14193073010455</v>
      </c>
      <c r="N27" s="1">
        <f t="shared" si="5"/>
        <v>21.315794719133894</v>
      </c>
    </row>
    <row r="28" spans="1:14" ht="12.75">
      <c r="A28" s="9">
        <v>1987</v>
      </c>
      <c r="B28">
        <v>404</v>
      </c>
      <c r="C28">
        <v>383</v>
      </c>
      <c r="D28">
        <v>787</v>
      </c>
      <c r="F28" s="9">
        <f t="shared" si="6"/>
        <v>1987</v>
      </c>
      <c r="G28" s="1">
        <f t="shared" si="7"/>
        <v>4410631</v>
      </c>
      <c r="H28" s="1">
        <f t="shared" si="7"/>
        <v>536023</v>
      </c>
      <c r="I28" s="1">
        <f t="shared" si="7"/>
        <v>4946654</v>
      </c>
      <c r="K28" s="9">
        <f t="shared" si="8"/>
        <v>1987</v>
      </c>
      <c r="L28" s="1">
        <f aca="true" t="shared" si="9" ref="L28:L40">(B28/G28)*100000</f>
        <v>9.159687128667077</v>
      </c>
      <c r="M28" s="1">
        <f aca="true" t="shared" si="10" ref="M28:M40">(C28/H28)*100000</f>
        <v>71.45215783651075</v>
      </c>
      <c r="N28" s="1">
        <f aca="true" t="shared" si="11" ref="N28:N40">(D28/I28)*100000</f>
        <v>15.909744243280407</v>
      </c>
    </row>
    <row r="29" spans="1:14" ht="12.75">
      <c r="A29" s="9">
        <v>1988</v>
      </c>
      <c r="B29">
        <v>496</v>
      </c>
      <c r="C29">
        <v>403</v>
      </c>
      <c r="D29">
        <v>899</v>
      </c>
      <c r="F29" s="9">
        <f t="shared" si="6"/>
        <v>1988</v>
      </c>
      <c r="G29" s="1">
        <f t="shared" si="7"/>
        <v>4427383</v>
      </c>
      <c r="H29" s="1">
        <f t="shared" si="7"/>
        <v>540442</v>
      </c>
      <c r="I29" s="1">
        <f t="shared" si="7"/>
        <v>4967825</v>
      </c>
      <c r="K29" s="9">
        <f t="shared" si="8"/>
        <v>1988</v>
      </c>
      <c r="L29" s="1">
        <f t="shared" si="9"/>
        <v>11.203006380970429</v>
      </c>
      <c r="M29" s="1">
        <f t="shared" si="10"/>
        <v>74.56859385465971</v>
      </c>
      <c r="N29" s="1">
        <f t="shared" si="11"/>
        <v>18.096450659997082</v>
      </c>
    </row>
    <row r="30" spans="1:14" ht="12.75">
      <c r="A30" s="9">
        <v>1989</v>
      </c>
      <c r="B30">
        <v>359</v>
      </c>
      <c r="C30">
        <v>302</v>
      </c>
      <c r="D30">
        <v>661</v>
      </c>
      <c r="F30" s="9">
        <f t="shared" si="6"/>
        <v>1989</v>
      </c>
      <c r="G30" s="1">
        <f t="shared" si="7"/>
        <v>4435185</v>
      </c>
      <c r="H30" s="1">
        <f t="shared" si="7"/>
        <v>542961</v>
      </c>
      <c r="I30" s="1">
        <f t="shared" si="7"/>
        <v>4978146</v>
      </c>
      <c r="K30" s="9">
        <f t="shared" si="8"/>
        <v>1989</v>
      </c>
      <c r="L30" s="1">
        <f t="shared" si="9"/>
        <v>8.09436359475422</v>
      </c>
      <c r="M30" s="1">
        <f t="shared" si="10"/>
        <v>55.620937783745056</v>
      </c>
      <c r="N30" s="1">
        <f t="shared" si="11"/>
        <v>13.278035638167301</v>
      </c>
    </row>
    <row r="31" spans="1:14" ht="12.75">
      <c r="A31" s="9">
        <v>1990</v>
      </c>
      <c r="B31">
        <v>518</v>
      </c>
      <c r="C31">
        <v>366</v>
      </c>
      <c r="D31">
        <v>884</v>
      </c>
      <c r="F31" s="9">
        <f t="shared" si="6"/>
        <v>1990</v>
      </c>
      <c r="G31" s="1">
        <f t="shared" si="7"/>
        <v>4456718</v>
      </c>
      <c r="H31" s="1">
        <f t="shared" si="7"/>
        <v>547882</v>
      </c>
      <c r="I31" s="1">
        <f t="shared" si="7"/>
        <v>5004600</v>
      </c>
      <c r="K31" s="9">
        <f t="shared" si="8"/>
        <v>1990</v>
      </c>
      <c r="L31" s="1">
        <f t="shared" si="9"/>
        <v>11.622902772847644</v>
      </c>
      <c r="M31" s="1">
        <f t="shared" si="10"/>
        <v>66.80270569210158</v>
      </c>
      <c r="N31" s="1">
        <f t="shared" si="11"/>
        <v>17.66374935059745</v>
      </c>
    </row>
    <row r="32" spans="1:14" ht="12.75">
      <c r="A32" s="9">
        <v>1991</v>
      </c>
      <c r="B32">
        <v>585</v>
      </c>
      <c r="C32">
        <v>418</v>
      </c>
      <c r="D32">
        <v>1003</v>
      </c>
      <c r="F32" s="9">
        <f t="shared" si="6"/>
        <v>1991</v>
      </c>
      <c r="G32" s="1">
        <f t="shared" si="7"/>
        <v>4478461</v>
      </c>
      <c r="H32" s="1">
        <f t="shared" si="7"/>
        <v>554616</v>
      </c>
      <c r="I32" s="1">
        <f t="shared" si="7"/>
        <v>5033077</v>
      </c>
      <c r="K32" s="9">
        <f t="shared" si="8"/>
        <v>1991</v>
      </c>
      <c r="L32" s="1">
        <f t="shared" si="9"/>
        <v>13.062523040839253</v>
      </c>
      <c r="M32" s="1">
        <f t="shared" si="10"/>
        <v>75.3674614508056</v>
      </c>
      <c r="N32" s="1">
        <f t="shared" si="11"/>
        <v>19.928167202687344</v>
      </c>
    </row>
    <row r="33" spans="1:14" ht="12.75">
      <c r="A33" s="9">
        <v>1992</v>
      </c>
      <c r="B33">
        <v>453</v>
      </c>
      <c r="C33">
        <v>422</v>
      </c>
      <c r="D33">
        <v>875</v>
      </c>
      <c r="F33" s="9">
        <f t="shared" si="6"/>
        <v>1992</v>
      </c>
      <c r="G33" s="1">
        <f t="shared" si="7"/>
        <v>4501598</v>
      </c>
      <c r="H33" s="1">
        <f t="shared" si="7"/>
        <v>562234</v>
      </c>
      <c r="I33" s="1">
        <f t="shared" si="7"/>
        <v>5063832</v>
      </c>
      <c r="K33" s="9">
        <f t="shared" si="8"/>
        <v>1992</v>
      </c>
      <c r="L33" s="1">
        <f t="shared" si="9"/>
        <v>10.063093150476787</v>
      </c>
      <c r="M33" s="1">
        <f t="shared" si="10"/>
        <v>75.05771618223018</v>
      </c>
      <c r="N33" s="1">
        <f t="shared" si="11"/>
        <v>17.279404214041854</v>
      </c>
    </row>
    <row r="34" spans="1:14" ht="12.75">
      <c r="A34" s="9">
        <v>1993</v>
      </c>
      <c r="B34">
        <v>408</v>
      </c>
      <c r="C34">
        <v>388</v>
      </c>
      <c r="D34">
        <v>796</v>
      </c>
      <c r="F34" s="9">
        <f t="shared" si="6"/>
        <v>1993</v>
      </c>
      <c r="G34" s="1">
        <f t="shared" si="7"/>
        <v>4532411</v>
      </c>
      <c r="H34" s="1">
        <f t="shared" si="7"/>
        <v>570911</v>
      </c>
      <c r="I34" s="1">
        <f t="shared" si="7"/>
        <v>5103322</v>
      </c>
      <c r="K34" s="9">
        <f t="shared" si="8"/>
        <v>1993</v>
      </c>
      <c r="L34" s="1">
        <f t="shared" si="9"/>
        <v>9.001831475565654</v>
      </c>
      <c r="M34" s="1">
        <f t="shared" si="10"/>
        <v>67.9615561795096</v>
      </c>
      <c r="N34" s="1">
        <f t="shared" si="11"/>
        <v>15.597683234567603</v>
      </c>
    </row>
    <row r="35" spans="1:14" ht="12.75">
      <c r="A35" s="9">
        <v>1994</v>
      </c>
      <c r="B35">
        <v>411</v>
      </c>
      <c r="C35">
        <v>414</v>
      </c>
      <c r="D35">
        <v>825</v>
      </c>
      <c r="F35" s="9">
        <f t="shared" si="6"/>
        <v>1994</v>
      </c>
      <c r="G35" s="1">
        <f t="shared" si="7"/>
        <v>4562756</v>
      </c>
      <c r="H35" s="1">
        <f t="shared" si="7"/>
        <v>579103</v>
      </c>
      <c r="I35" s="1">
        <f t="shared" si="7"/>
        <v>5141859</v>
      </c>
      <c r="K35" s="9">
        <f t="shared" si="8"/>
        <v>1994</v>
      </c>
      <c r="L35" s="1">
        <f t="shared" si="9"/>
        <v>9.007713758964977</v>
      </c>
      <c r="M35" s="1">
        <f t="shared" si="10"/>
        <v>71.48987313137732</v>
      </c>
      <c r="N35" s="1">
        <f t="shared" si="11"/>
        <v>16.044780691185814</v>
      </c>
    </row>
    <row r="36" spans="1:14" ht="12.75">
      <c r="A36" s="9">
        <v>1995</v>
      </c>
      <c r="B36">
        <v>269</v>
      </c>
      <c r="C36">
        <v>324</v>
      </c>
      <c r="D36">
        <v>593</v>
      </c>
      <c r="F36" s="9">
        <f t="shared" si="6"/>
        <v>1995</v>
      </c>
      <c r="G36" s="1">
        <f t="shared" si="7"/>
        <v>4594972</v>
      </c>
      <c r="H36" s="1">
        <f t="shared" si="7"/>
        <v>585653</v>
      </c>
      <c r="I36" s="1">
        <f t="shared" si="7"/>
        <v>5180625</v>
      </c>
      <c r="K36" s="9">
        <f t="shared" si="8"/>
        <v>1995</v>
      </c>
      <c r="L36" s="1">
        <f t="shared" si="9"/>
        <v>5.8542250094233435</v>
      </c>
      <c r="M36" s="1">
        <f t="shared" si="10"/>
        <v>55.32286183115258</v>
      </c>
      <c r="N36" s="1">
        <f t="shared" si="11"/>
        <v>11.446495355290145</v>
      </c>
    </row>
    <row r="37" spans="1:14" ht="12.75">
      <c r="A37" s="9">
        <v>1996</v>
      </c>
      <c r="B37">
        <v>302</v>
      </c>
      <c r="C37">
        <v>329</v>
      </c>
      <c r="D37">
        <v>631</v>
      </c>
      <c r="F37" s="9">
        <f t="shared" si="6"/>
        <v>1996</v>
      </c>
      <c r="G37" s="1">
        <f t="shared" si="7"/>
        <v>4624391</v>
      </c>
      <c r="H37" s="1">
        <f t="shared" si="7"/>
        <v>592902</v>
      </c>
      <c r="I37" s="1">
        <f t="shared" si="7"/>
        <v>5217293</v>
      </c>
      <c r="K37" s="9">
        <f t="shared" si="8"/>
        <v>1996</v>
      </c>
      <c r="L37" s="1">
        <f t="shared" si="9"/>
        <v>6.5305896495343925</v>
      </c>
      <c r="M37" s="1">
        <f t="shared" si="10"/>
        <v>55.48977739997504</v>
      </c>
      <c r="N37" s="1">
        <f t="shared" si="11"/>
        <v>12.094394545217222</v>
      </c>
    </row>
    <row r="38" spans="1:14" ht="12.75">
      <c r="A38" s="9">
        <v>1997</v>
      </c>
      <c r="B38">
        <v>262</v>
      </c>
      <c r="C38">
        <v>262</v>
      </c>
      <c r="D38">
        <v>524</v>
      </c>
      <c r="F38" s="9">
        <f t="shared" si="6"/>
        <v>1997</v>
      </c>
      <c r="G38" s="1">
        <f t="shared" si="7"/>
        <v>4649239</v>
      </c>
      <c r="H38" s="1">
        <f t="shared" si="7"/>
        <v>600774</v>
      </c>
      <c r="I38" s="1">
        <f t="shared" si="7"/>
        <v>5250013</v>
      </c>
      <c r="K38" s="9">
        <f t="shared" si="8"/>
        <v>1997</v>
      </c>
      <c r="L38" s="1">
        <f t="shared" si="9"/>
        <v>5.635330857372572</v>
      </c>
      <c r="M38" s="1">
        <f t="shared" si="10"/>
        <v>43.61040923874868</v>
      </c>
      <c r="N38" s="1">
        <f t="shared" si="11"/>
        <v>9.98092766627435</v>
      </c>
    </row>
    <row r="39" spans="1:14" ht="12.75">
      <c r="A39" s="9">
        <v>1998</v>
      </c>
      <c r="B39">
        <v>8</v>
      </c>
      <c r="C39">
        <v>3</v>
      </c>
      <c r="D39">
        <v>11</v>
      </c>
      <c r="F39" s="9">
        <f t="shared" si="6"/>
        <v>1998</v>
      </c>
      <c r="G39" s="1">
        <f t="shared" si="7"/>
        <v>4667910</v>
      </c>
      <c r="H39" s="1">
        <f t="shared" si="7"/>
        <v>606197</v>
      </c>
      <c r="I39" s="1">
        <f t="shared" si="7"/>
        <v>5274107</v>
      </c>
      <c r="K39" s="9">
        <f t="shared" si="8"/>
        <v>1998</v>
      </c>
      <c r="L39" s="1">
        <f t="shared" si="9"/>
        <v>0.17138291012465964</v>
      </c>
      <c r="M39" s="1">
        <f t="shared" si="10"/>
        <v>0.4948886253148729</v>
      </c>
      <c r="N39" s="1">
        <f t="shared" si="11"/>
        <v>0.20856611365677638</v>
      </c>
    </row>
    <row r="40" spans="1:14" ht="12.75">
      <c r="A40" s="9">
        <v>1999</v>
      </c>
      <c r="B40">
        <v>8</v>
      </c>
      <c r="C40">
        <v>0</v>
      </c>
      <c r="D40">
        <v>8</v>
      </c>
      <c r="F40" s="9">
        <f t="shared" si="6"/>
        <v>1999</v>
      </c>
      <c r="G40" s="1">
        <f t="shared" si="7"/>
        <v>4688237</v>
      </c>
      <c r="H40" s="1">
        <f t="shared" si="7"/>
        <v>610998</v>
      </c>
      <c r="I40" s="1">
        <f t="shared" si="7"/>
        <v>5299235</v>
      </c>
      <c r="K40" s="9">
        <f t="shared" si="8"/>
        <v>1999</v>
      </c>
      <c r="L40" s="1">
        <f t="shared" si="9"/>
        <v>0.17063983753381068</v>
      </c>
      <c r="M40" s="1">
        <f t="shared" si="10"/>
        <v>0</v>
      </c>
      <c r="N40" s="1">
        <f t="shared" si="11"/>
        <v>0.15096518648446428</v>
      </c>
    </row>
    <row r="42" spans="1:14" ht="29.25" customHeight="1">
      <c r="A42" s="31" t="str">
        <f>CONCATENATE("New Admissions for Larceny / Theft Offenses, BW Only: ",$A$1)</f>
        <v>New Admissions for Larceny / Theft Offenses, BW Only: MISSOURI</v>
      </c>
      <c r="B42" s="31"/>
      <c r="C42" s="31"/>
      <c r="D42" s="31"/>
      <c r="F42" s="31" t="str">
        <f>CONCATENATE("Total Population, BW Only: ",$A$1)</f>
        <v>Total Population, BW Only: MISSOURI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MISSOURI</v>
      </c>
      <c r="L42" s="31"/>
      <c r="M42" s="31"/>
      <c r="N42" s="31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202</v>
      </c>
      <c r="C44">
        <v>82</v>
      </c>
      <c r="D44">
        <v>284</v>
      </c>
      <c r="F44" s="9">
        <f>F4</f>
        <v>1983</v>
      </c>
      <c r="G44" s="1">
        <f>G4</f>
        <v>4329370</v>
      </c>
      <c r="H44" s="1">
        <f>H4</f>
        <v>517582</v>
      </c>
      <c r="I44" s="1">
        <f>I4</f>
        <v>4846952</v>
      </c>
      <c r="K44" s="9">
        <f>F44</f>
        <v>1983</v>
      </c>
      <c r="L44" s="1">
        <f aca="true" t="shared" si="12" ref="L44:N47">(B44/G44)*100000</f>
        <v>4.665805879377369</v>
      </c>
      <c r="M44" s="1">
        <f t="shared" si="12"/>
        <v>15.842900255418465</v>
      </c>
      <c r="N44" s="1">
        <f t="shared" si="12"/>
        <v>5.859352434272095</v>
      </c>
    </row>
    <row r="45" spans="1:14" ht="12.75">
      <c r="A45" s="9">
        <v>1984</v>
      </c>
      <c r="B45">
        <v>498</v>
      </c>
      <c r="C45">
        <v>229</v>
      </c>
      <c r="D45">
        <v>727</v>
      </c>
      <c r="F45" s="9">
        <f aca="true" t="shared" si="13" ref="F45:F60">F5</f>
        <v>1984</v>
      </c>
      <c r="G45" s="1">
        <f aca="true" t="shared" si="14" ref="G45:I60">G5</f>
        <v>4352758</v>
      </c>
      <c r="H45" s="1">
        <f t="shared" si="14"/>
        <v>522587</v>
      </c>
      <c r="I45" s="1">
        <f t="shared" si="14"/>
        <v>4875345</v>
      </c>
      <c r="K45" s="9">
        <f aca="true" t="shared" si="15" ref="K45:K60">F45</f>
        <v>1984</v>
      </c>
      <c r="L45" s="1">
        <f t="shared" si="12"/>
        <v>11.4410219911146</v>
      </c>
      <c r="M45" s="1">
        <f t="shared" si="12"/>
        <v>43.820454775951184</v>
      </c>
      <c r="N45" s="1">
        <f t="shared" si="12"/>
        <v>14.911765218666577</v>
      </c>
    </row>
    <row r="46" spans="1:14" ht="12.75">
      <c r="A46" s="9">
        <v>1985</v>
      </c>
      <c r="B46">
        <v>398</v>
      </c>
      <c r="C46">
        <v>216</v>
      </c>
      <c r="D46">
        <v>614</v>
      </c>
      <c r="F46" s="9">
        <f t="shared" si="13"/>
        <v>1985</v>
      </c>
      <c r="G46" s="1">
        <f t="shared" si="14"/>
        <v>4369450</v>
      </c>
      <c r="H46" s="1">
        <f t="shared" si="14"/>
        <v>527579</v>
      </c>
      <c r="I46" s="1">
        <f t="shared" si="14"/>
        <v>4897029</v>
      </c>
      <c r="K46" s="9">
        <f t="shared" si="15"/>
        <v>1985</v>
      </c>
      <c r="L46" s="1">
        <f t="shared" si="12"/>
        <v>9.108697891038918</v>
      </c>
      <c r="M46" s="1">
        <f t="shared" si="12"/>
        <v>40.941735740050305</v>
      </c>
      <c r="N46" s="1">
        <f t="shared" si="12"/>
        <v>12.538214496993994</v>
      </c>
    </row>
    <row r="47" spans="1:14" ht="12.75">
      <c r="A47" s="9">
        <v>1986</v>
      </c>
      <c r="B47">
        <v>409</v>
      </c>
      <c r="C47">
        <v>212</v>
      </c>
      <c r="D47">
        <v>621</v>
      </c>
      <c r="F47" s="9">
        <f t="shared" si="13"/>
        <v>1986</v>
      </c>
      <c r="G47" s="1">
        <f t="shared" si="14"/>
        <v>4384536</v>
      </c>
      <c r="H47" s="1">
        <f t="shared" si="14"/>
        <v>532006</v>
      </c>
      <c r="I47" s="1">
        <f t="shared" si="14"/>
        <v>4916542</v>
      </c>
      <c r="K47" s="9">
        <f t="shared" si="15"/>
        <v>1986</v>
      </c>
      <c r="L47" s="1">
        <f t="shared" si="12"/>
        <v>9.32823906566168</v>
      </c>
      <c r="M47" s="1">
        <f t="shared" si="12"/>
        <v>39.8491746333688</v>
      </c>
      <c r="N47" s="1">
        <f t="shared" si="12"/>
        <v>12.630828741013502</v>
      </c>
    </row>
    <row r="48" spans="1:14" ht="12.75">
      <c r="A48" s="9">
        <v>1987</v>
      </c>
      <c r="B48">
        <v>324</v>
      </c>
      <c r="C48">
        <v>207</v>
      </c>
      <c r="D48">
        <v>531</v>
      </c>
      <c r="F48" s="9">
        <f t="shared" si="13"/>
        <v>1987</v>
      </c>
      <c r="G48" s="1">
        <f t="shared" si="14"/>
        <v>4410631</v>
      </c>
      <c r="H48" s="1">
        <f t="shared" si="14"/>
        <v>536023</v>
      </c>
      <c r="I48" s="1">
        <f t="shared" si="14"/>
        <v>4946654</v>
      </c>
      <c r="K48" s="9">
        <f t="shared" si="15"/>
        <v>1987</v>
      </c>
      <c r="L48" s="1">
        <f aca="true" t="shared" si="16" ref="L48:L60">(B48/G48)*100000</f>
        <v>7.3458876972478535</v>
      </c>
      <c r="M48" s="1">
        <f aca="true" t="shared" si="17" ref="M48:M60">(C48/H48)*100000</f>
        <v>38.617745880307375</v>
      </c>
      <c r="N48" s="1">
        <f aca="true" t="shared" si="18" ref="N48:N60">(D48/I48)*100000</f>
        <v>10.734528835046882</v>
      </c>
    </row>
    <row r="49" spans="1:14" ht="12.75">
      <c r="A49" s="9">
        <v>1988</v>
      </c>
      <c r="B49">
        <v>377</v>
      </c>
      <c r="C49">
        <v>276</v>
      </c>
      <c r="D49">
        <v>653</v>
      </c>
      <c r="F49" s="9">
        <f t="shared" si="13"/>
        <v>1988</v>
      </c>
      <c r="G49" s="1">
        <f t="shared" si="14"/>
        <v>4427383</v>
      </c>
      <c r="H49" s="1">
        <f t="shared" si="14"/>
        <v>540442</v>
      </c>
      <c r="I49" s="1">
        <f t="shared" si="14"/>
        <v>4967825</v>
      </c>
      <c r="K49" s="9">
        <f t="shared" si="15"/>
        <v>1988</v>
      </c>
      <c r="L49" s="1">
        <f t="shared" si="16"/>
        <v>8.515188317794056</v>
      </c>
      <c r="M49" s="1">
        <f t="shared" si="17"/>
        <v>51.06930993520118</v>
      </c>
      <c r="N49" s="1">
        <f t="shared" si="18"/>
        <v>13.144585407094654</v>
      </c>
    </row>
    <row r="50" spans="1:14" ht="12.75">
      <c r="A50" s="9">
        <v>1989</v>
      </c>
      <c r="B50">
        <v>283</v>
      </c>
      <c r="C50">
        <v>205</v>
      </c>
      <c r="D50">
        <v>488</v>
      </c>
      <c r="F50" s="9">
        <f t="shared" si="13"/>
        <v>1989</v>
      </c>
      <c r="G50" s="1">
        <f t="shared" si="14"/>
        <v>4435185</v>
      </c>
      <c r="H50" s="1">
        <f t="shared" si="14"/>
        <v>542961</v>
      </c>
      <c r="I50" s="1">
        <f t="shared" si="14"/>
        <v>4978146</v>
      </c>
      <c r="K50" s="9">
        <f t="shared" si="15"/>
        <v>1989</v>
      </c>
      <c r="L50" s="1">
        <f t="shared" si="16"/>
        <v>6.380793585836893</v>
      </c>
      <c r="M50" s="1">
        <f t="shared" si="17"/>
        <v>37.75593458830376</v>
      </c>
      <c r="N50" s="1">
        <f t="shared" si="18"/>
        <v>9.802846280522909</v>
      </c>
    </row>
    <row r="51" spans="1:14" ht="12.75">
      <c r="A51" s="9">
        <v>1990</v>
      </c>
      <c r="B51">
        <v>480</v>
      </c>
      <c r="C51">
        <v>252</v>
      </c>
      <c r="D51">
        <v>732</v>
      </c>
      <c r="F51" s="9">
        <f t="shared" si="13"/>
        <v>1990</v>
      </c>
      <c r="G51" s="1">
        <f t="shared" si="14"/>
        <v>4456718</v>
      </c>
      <c r="H51" s="1">
        <f t="shared" si="14"/>
        <v>547882</v>
      </c>
      <c r="I51" s="1">
        <f t="shared" si="14"/>
        <v>5004600</v>
      </c>
      <c r="K51" s="9">
        <f t="shared" si="15"/>
        <v>1990</v>
      </c>
      <c r="L51" s="1">
        <f t="shared" si="16"/>
        <v>10.770257395688935</v>
      </c>
      <c r="M51" s="1">
        <f t="shared" si="17"/>
        <v>45.99530555849618</v>
      </c>
      <c r="N51" s="1">
        <f t="shared" si="18"/>
        <v>14.626543579906485</v>
      </c>
    </row>
    <row r="52" spans="1:14" ht="12.75">
      <c r="A52" s="9">
        <v>1991</v>
      </c>
      <c r="B52">
        <v>494</v>
      </c>
      <c r="C52">
        <v>290</v>
      </c>
      <c r="D52">
        <v>784</v>
      </c>
      <c r="F52" s="9">
        <f t="shared" si="13"/>
        <v>1991</v>
      </c>
      <c r="G52" s="1">
        <f t="shared" si="14"/>
        <v>4478461</v>
      </c>
      <c r="H52" s="1">
        <f t="shared" si="14"/>
        <v>554616</v>
      </c>
      <c r="I52" s="1">
        <f t="shared" si="14"/>
        <v>5033077</v>
      </c>
      <c r="K52" s="9">
        <f t="shared" si="15"/>
        <v>1991</v>
      </c>
      <c r="L52" s="1">
        <f t="shared" si="16"/>
        <v>11.030575012264258</v>
      </c>
      <c r="M52" s="1">
        <f t="shared" si="17"/>
        <v>52.28843019314264</v>
      </c>
      <c r="N52" s="1">
        <f t="shared" si="18"/>
        <v>15.576952230216229</v>
      </c>
    </row>
    <row r="53" spans="1:14" ht="12.75">
      <c r="A53" s="9">
        <v>1992</v>
      </c>
      <c r="B53">
        <v>408</v>
      </c>
      <c r="C53">
        <v>275</v>
      </c>
      <c r="D53">
        <v>683</v>
      </c>
      <c r="F53" s="9">
        <f t="shared" si="13"/>
        <v>1992</v>
      </c>
      <c r="G53" s="1">
        <f t="shared" si="14"/>
        <v>4501598</v>
      </c>
      <c r="H53" s="1">
        <f t="shared" si="14"/>
        <v>562234</v>
      </c>
      <c r="I53" s="1">
        <f t="shared" si="14"/>
        <v>5063832</v>
      </c>
      <c r="K53" s="9">
        <f t="shared" si="15"/>
        <v>1992</v>
      </c>
      <c r="L53" s="1">
        <f t="shared" si="16"/>
        <v>9.06344813552876</v>
      </c>
      <c r="M53" s="1">
        <f t="shared" si="17"/>
        <v>48.912018839131036</v>
      </c>
      <c r="N53" s="1">
        <f t="shared" si="18"/>
        <v>13.487809232217815</v>
      </c>
    </row>
    <row r="54" spans="1:14" ht="12.75">
      <c r="A54" s="9">
        <v>1993</v>
      </c>
      <c r="B54">
        <v>418</v>
      </c>
      <c r="C54">
        <v>275</v>
      </c>
      <c r="D54">
        <v>693</v>
      </c>
      <c r="F54" s="9">
        <f t="shared" si="13"/>
        <v>1993</v>
      </c>
      <c r="G54" s="1">
        <f t="shared" si="14"/>
        <v>4532411</v>
      </c>
      <c r="H54" s="1">
        <f t="shared" si="14"/>
        <v>570911</v>
      </c>
      <c r="I54" s="1">
        <f t="shared" si="14"/>
        <v>5103322</v>
      </c>
      <c r="K54" s="9">
        <f t="shared" si="15"/>
        <v>1993</v>
      </c>
      <c r="L54" s="1">
        <f t="shared" si="16"/>
        <v>9.222464599966774</v>
      </c>
      <c r="M54" s="1">
        <f t="shared" si="17"/>
        <v>48.16862873547716</v>
      </c>
      <c r="N54" s="1">
        <f t="shared" si="18"/>
        <v>13.579390052205211</v>
      </c>
    </row>
    <row r="55" spans="1:14" ht="12.75">
      <c r="A55" s="9">
        <v>1994</v>
      </c>
      <c r="B55">
        <v>386</v>
      </c>
      <c r="C55">
        <v>229</v>
      </c>
      <c r="D55">
        <v>615</v>
      </c>
      <c r="F55" s="9">
        <f t="shared" si="13"/>
        <v>1994</v>
      </c>
      <c r="G55" s="1">
        <f t="shared" si="14"/>
        <v>4562756</v>
      </c>
      <c r="H55" s="1">
        <f t="shared" si="14"/>
        <v>579103</v>
      </c>
      <c r="I55" s="1">
        <f t="shared" si="14"/>
        <v>5141859</v>
      </c>
      <c r="K55" s="9">
        <f t="shared" si="15"/>
        <v>1994</v>
      </c>
      <c r="L55" s="1">
        <f t="shared" si="16"/>
        <v>8.45979929674083</v>
      </c>
      <c r="M55" s="1">
        <f t="shared" si="17"/>
        <v>39.543915331124175</v>
      </c>
      <c r="N55" s="1">
        <f t="shared" si="18"/>
        <v>11.960654697065788</v>
      </c>
    </row>
    <row r="56" spans="1:14" ht="12.75">
      <c r="A56" s="9">
        <v>1995</v>
      </c>
      <c r="B56">
        <v>287</v>
      </c>
      <c r="C56">
        <v>167</v>
      </c>
      <c r="D56">
        <v>454</v>
      </c>
      <c r="F56" s="9">
        <f t="shared" si="13"/>
        <v>1995</v>
      </c>
      <c r="G56" s="1">
        <f t="shared" si="14"/>
        <v>4594972</v>
      </c>
      <c r="H56" s="1">
        <f t="shared" si="14"/>
        <v>585653</v>
      </c>
      <c r="I56" s="1">
        <f t="shared" si="14"/>
        <v>5180625</v>
      </c>
      <c r="K56" s="9">
        <f t="shared" si="15"/>
        <v>1995</v>
      </c>
      <c r="L56" s="1">
        <f t="shared" si="16"/>
        <v>6.245957537934943</v>
      </c>
      <c r="M56" s="1">
        <f t="shared" si="17"/>
        <v>28.515178783340986</v>
      </c>
      <c r="N56" s="1">
        <f t="shared" si="18"/>
        <v>8.763421401857885</v>
      </c>
    </row>
    <row r="57" spans="1:14" ht="12.75">
      <c r="A57" s="9">
        <v>1996</v>
      </c>
      <c r="B57">
        <v>333</v>
      </c>
      <c r="C57">
        <v>186</v>
      </c>
      <c r="D57">
        <v>519</v>
      </c>
      <c r="F57" s="9">
        <f t="shared" si="13"/>
        <v>1996</v>
      </c>
      <c r="G57" s="1">
        <f t="shared" si="14"/>
        <v>4624391</v>
      </c>
      <c r="H57" s="1">
        <f t="shared" si="14"/>
        <v>592902</v>
      </c>
      <c r="I57" s="1">
        <f t="shared" si="14"/>
        <v>5217293</v>
      </c>
      <c r="K57" s="9">
        <f t="shared" si="15"/>
        <v>1996</v>
      </c>
      <c r="L57" s="1">
        <f t="shared" si="16"/>
        <v>7.200948189718387</v>
      </c>
      <c r="M57" s="1">
        <f t="shared" si="17"/>
        <v>31.37112035378528</v>
      </c>
      <c r="N57" s="1">
        <f t="shared" si="18"/>
        <v>9.94768743101068</v>
      </c>
    </row>
    <row r="58" spans="1:14" ht="12.75">
      <c r="A58" s="9">
        <v>1997</v>
      </c>
      <c r="B58">
        <v>297</v>
      </c>
      <c r="C58">
        <v>158</v>
      </c>
      <c r="D58">
        <v>455</v>
      </c>
      <c r="F58" s="9">
        <f t="shared" si="13"/>
        <v>1997</v>
      </c>
      <c r="G58" s="1">
        <f t="shared" si="14"/>
        <v>4649239</v>
      </c>
      <c r="H58" s="1">
        <f t="shared" si="14"/>
        <v>600774</v>
      </c>
      <c r="I58" s="1">
        <f t="shared" si="14"/>
        <v>5250013</v>
      </c>
      <c r="K58" s="9">
        <f t="shared" si="15"/>
        <v>1997</v>
      </c>
      <c r="L58" s="1">
        <f t="shared" si="16"/>
        <v>6.388142231449061</v>
      </c>
      <c r="M58" s="1">
        <f t="shared" si="17"/>
        <v>26.299407098176687</v>
      </c>
      <c r="N58" s="1">
        <f t="shared" si="18"/>
        <v>8.666645206402347</v>
      </c>
    </row>
    <row r="59" spans="1:14" ht="12.75">
      <c r="A59" s="9">
        <v>1998</v>
      </c>
      <c r="B59">
        <v>16</v>
      </c>
      <c r="C59">
        <v>7</v>
      </c>
      <c r="D59">
        <v>23</v>
      </c>
      <c r="F59" s="9">
        <f t="shared" si="13"/>
        <v>1998</v>
      </c>
      <c r="G59" s="1">
        <f t="shared" si="14"/>
        <v>4667910</v>
      </c>
      <c r="H59" s="1">
        <f t="shared" si="14"/>
        <v>606197</v>
      </c>
      <c r="I59" s="1">
        <f t="shared" si="14"/>
        <v>5274107</v>
      </c>
      <c r="K59" s="9">
        <f t="shared" si="15"/>
        <v>1998</v>
      </c>
      <c r="L59" s="1">
        <f t="shared" si="16"/>
        <v>0.3427658202493193</v>
      </c>
      <c r="M59" s="1">
        <f t="shared" si="17"/>
        <v>1.1547401257347034</v>
      </c>
      <c r="N59" s="1">
        <f t="shared" si="18"/>
        <v>0.43609278310053246</v>
      </c>
    </row>
    <row r="60" spans="1:14" ht="12.75">
      <c r="A60" s="9">
        <v>1999</v>
      </c>
      <c r="B60">
        <v>15</v>
      </c>
      <c r="C60">
        <v>5</v>
      </c>
      <c r="D60">
        <v>20</v>
      </c>
      <c r="F60" s="9">
        <f t="shared" si="13"/>
        <v>1999</v>
      </c>
      <c r="G60" s="1">
        <f t="shared" si="14"/>
        <v>4688237</v>
      </c>
      <c r="H60" s="1">
        <f t="shared" si="14"/>
        <v>610998</v>
      </c>
      <c r="I60" s="1">
        <f t="shared" si="14"/>
        <v>5299235</v>
      </c>
      <c r="K60" s="9">
        <f t="shared" si="15"/>
        <v>1999</v>
      </c>
      <c r="L60" s="1">
        <f t="shared" si="16"/>
        <v>0.319949695375895</v>
      </c>
      <c r="M60" s="1">
        <f t="shared" si="17"/>
        <v>0.8183332842333362</v>
      </c>
      <c r="N60" s="1">
        <f t="shared" si="18"/>
        <v>0.37741296621116066</v>
      </c>
    </row>
    <row r="63" spans="1:14" ht="30.75" customHeight="1">
      <c r="A63" s="31" t="str">
        <f>CONCATENATE("New Admissions for Drug Offenses, BW Only: ",$A$1)</f>
        <v>New Admissions for Drug Offenses, BW Only: MISSOURI</v>
      </c>
      <c r="B63" s="31"/>
      <c r="C63" s="31"/>
      <c r="D63" s="31"/>
      <c r="F63" s="31" t="str">
        <f>CONCATENATE("Total Population, BW Only: ",$A$1)</f>
        <v>Total Population, BW Only: MISSOURI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MISSOURI</v>
      </c>
      <c r="L63" s="31"/>
      <c r="M63" s="31"/>
      <c r="N63" s="31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76</v>
      </c>
      <c r="C65">
        <v>29</v>
      </c>
      <c r="D65">
        <v>105</v>
      </c>
      <c r="F65" s="9">
        <f>F4</f>
        <v>1983</v>
      </c>
      <c r="G65" s="1">
        <f>G4</f>
        <v>4329370</v>
      </c>
      <c r="H65" s="1">
        <f>H4</f>
        <v>517582</v>
      </c>
      <c r="I65" s="1">
        <f>I4</f>
        <v>4846952</v>
      </c>
      <c r="K65" s="9">
        <f>F65</f>
        <v>1983</v>
      </c>
      <c r="L65" s="1">
        <f aca="true" t="shared" si="19" ref="L65:N68">(B65/G65)*100000</f>
        <v>1.7554517169934656</v>
      </c>
      <c r="M65" s="1">
        <f t="shared" si="19"/>
        <v>5.602976919599214</v>
      </c>
      <c r="N65" s="1">
        <f t="shared" si="19"/>
        <v>2.166309878868204</v>
      </c>
    </row>
    <row r="66" spans="1:14" ht="12.75">
      <c r="A66" s="9">
        <v>1984</v>
      </c>
      <c r="B66">
        <v>259</v>
      </c>
      <c r="C66">
        <v>86</v>
      </c>
      <c r="D66">
        <v>345</v>
      </c>
      <c r="F66" s="9">
        <f aca="true" t="shared" si="20" ref="F66:I81">F5</f>
        <v>1984</v>
      </c>
      <c r="G66" s="1">
        <f t="shared" si="20"/>
        <v>4352758</v>
      </c>
      <c r="H66" s="1">
        <f t="shared" si="20"/>
        <v>522587</v>
      </c>
      <c r="I66" s="1">
        <f t="shared" si="20"/>
        <v>4875345</v>
      </c>
      <c r="K66" s="9">
        <f aca="true" t="shared" si="21" ref="K66:K81">F66</f>
        <v>1984</v>
      </c>
      <c r="L66" s="1">
        <f t="shared" si="19"/>
        <v>5.95025039296924</v>
      </c>
      <c r="M66" s="1">
        <f t="shared" si="19"/>
        <v>16.456590003195643</v>
      </c>
      <c r="N66" s="1">
        <f t="shared" si="19"/>
        <v>7.076422283961443</v>
      </c>
    </row>
    <row r="67" spans="1:14" ht="12.75">
      <c r="A67" s="9">
        <v>1985</v>
      </c>
      <c r="B67">
        <v>173</v>
      </c>
      <c r="C67">
        <v>97</v>
      </c>
      <c r="D67">
        <v>270</v>
      </c>
      <c r="F67" s="9">
        <f t="shared" si="20"/>
        <v>1985</v>
      </c>
      <c r="G67" s="1">
        <f t="shared" si="20"/>
        <v>4369450</v>
      </c>
      <c r="H67" s="1">
        <f t="shared" si="20"/>
        <v>527579</v>
      </c>
      <c r="I67" s="1">
        <f t="shared" si="20"/>
        <v>4897029</v>
      </c>
      <c r="K67" s="9">
        <f t="shared" si="21"/>
        <v>1985</v>
      </c>
      <c r="L67" s="1">
        <f t="shared" si="19"/>
        <v>3.9593083797731983</v>
      </c>
      <c r="M67" s="1">
        <f t="shared" si="19"/>
        <v>18.385872068448517</v>
      </c>
      <c r="N67" s="1">
        <f t="shared" si="19"/>
        <v>5.513547091512017</v>
      </c>
    </row>
    <row r="68" spans="1:14" ht="12.75">
      <c r="A68" s="9">
        <v>1986</v>
      </c>
      <c r="B68">
        <v>217</v>
      </c>
      <c r="C68">
        <v>113</v>
      </c>
      <c r="D68">
        <v>330</v>
      </c>
      <c r="F68" s="9">
        <f t="shared" si="20"/>
        <v>1986</v>
      </c>
      <c r="G68" s="1">
        <f t="shared" si="20"/>
        <v>4384536</v>
      </c>
      <c r="H68" s="1">
        <f t="shared" si="20"/>
        <v>532006</v>
      </c>
      <c r="I68" s="1">
        <f t="shared" si="20"/>
        <v>4916542</v>
      </c>
      <c r="K68" s="9">
        <f t="shared" si="21"/>
        <v>1986</v>
      </c>
      <c r="L68" s="1">
        <f t="shared" si="19"/>
        <v>4.94921241381072</v>
      </c>
      <c r="M68" s="1">
        <f t="shared" si="19"/>
        <v>21.240361950805067</v>
      </c>
      <c r="N68" s="1">
        <f t="shared" si="19"/>
        <v>6.712034596673841</v>
      </c>
    </row>
    <row r="69" spans="1:14" ht="12.75">
      <c r="A69" s="9">
        <v>1987</v>
      </c>
      <c r="B69">
        <v>223</v>
      </c>
      <c r="C69">
        <v>130</v>
      </c>
      <c r="D69">
        <v>353</v>
      </c>
      <c r="F69" s="9">
        <f t="shared" si="20"/>
        <v>1987</v>
      </c>
      <c r="G69" s="1">
        <f t="shared" si="20"/>
        <v>4410631</v>
      </c>
      <c r="H69" s="1">
        <f t="shared" si="20"/>
        <v>536023</v>
      </c>
      <c r="I69" s="1">
        <f t="shared" si="20"/>
        <v>4946654</v>
      </c>
      <c r="K69" s="9">
        <f t="shared" si="21"/>
        <v>1987</v>
      </c>
      <c r="L69" s="1">
        <f aca="true" t="shared" si="22" ref="L69:L81">(B69/G69)*100000</f>
        <v>5.055965915081084</v>
      </c>
      <c r="M69" s="1">
        <f aca="true" t="shared" si="23" ref="M69:M81">(C69/H69)*100000</f>
        <v>24.2526906494684</v>
      </c>
      <c r="N69" s="1">
        <f aca="true" t="shared" si="24" ref="N69:N81">(D69/I69)*100000</f>
        <v>7.136136871509509</v>
      </c>
    </row>
    <row r="70" spans="1:14" ht="12.75">
      <c r="A70" s="9">
        <v>1988</v>
      </c>
      <c r="B70">
        <v>297</v>
      </c>
      <c r="C70">
        <v>164</v>
      </c>
      <c r="D70">
        <v>461</v>
      </c>
      <c r="F70" s="9">
        <f t="shared" si="20"/>
        <v>1988</v>
      </c>
      <c r="G70" s="1">
        <f t="shared" si="20"/>
        <v>4427383</v>
      </c>
      <c r="H70" s="1">
        <f t="shared" si="20"/>
        <v>540442</v>
      </c>
      <c r="I70" s="1">
        <f t="shared" si="20"/>
        <v>4967825</v>
      </c>
      <c r="K70" s="9">
        <f t="shared" si="21"/>
        <v>1988</v>
      </c>
      <c r="L70" s="1">
        <f t="shared" si="22"/>
        <v>6.708251804734309</v>
      </c>
      <c r="M70" s="1">
        <f t="shared" si="23"/>
        <v>30.345531990481867</v>
      </c>
      <c r="N70" s="1">
        <f t="shared" si="24"/>
        <v>9.279714965804954</v>
      </c>
    </row>
    <row r="71" spans="1:14" ht="12.75">
      <c r="A71" s="9">
        <v>1989</v>
      </c>
      <c r="B71">
        <v>328</v>
      </c>
      <c r="C71">
        <v>207</v>
      </c>
      <c r="D71">
        <v>535</v>
      </c>
      <c r="F71" s="9">
        <f t="shared" si="20"/>
        <v>1989</v>
      </c>
      <c r="G71" s="1">
        <f t="shared" si="20"/>
        <v>4435185</v>
      </c>
      <c r="H71" s="1">
        <f t="shared" si="20"/>
        <v>542961</v>
      </c>
      <c r="I71" s="1">
        <f t="shared" si="20"/>
        <v>4978146</v>
      </c>
      <c r="K71" s="9">
        <f t="shared" si="21"/>
        <v>1989</v>
      </c>
      <c r="L71" s="1">
        <f t="shared" si="22"/>
        <v>7.395407406906363</v>
      </c>
      <c r="M71" s="1">
        <f t="shared" si="23"/>
        <v>38.12428516965307</v>
      </c>
      <c r="N71" s="1">
        <f t="shared" si="24"/>
        <v>10.746972869015895</v>
      </c>
    </row>
    <row r="72" spans="1:14" ht="12.75">
      <c r="A72" s="9">
        <v>1990</v>
      </c>
      <c r="B72">
        <v>500</v>
      </c>
      <c r="C72">
        <v>474</v>
      </c>
      <c r="D72">
        <v>974</v>
      </c>
      <c r="F72" s="9">
        <f t="shared" si="20"/>
        <v>1990</v>
      </c>
      <c r="G72" s="1">
        <f t="shared" si="20"/>
        <v>4456718</v>
      </c>
      <c r="H72" s="1">
        <f t="shared" si="20"/>
        <v>547882</v>
      </c>
      <c r="I72" s="1">
        <f t="shared" si="20"/>
        <v>5004600</v>
      </c>
      <c r="K72" s="9">
        <f t="shared" si="21"/>
        <v>1990</v>
      </c>
      <c r="L72" s="1">
        <f t="shared" si="22"/>
        <v>11.219018120509308</v>
      </c>
      <c r="M72" s="1">
        <f t="shared" si="23"/>
        <v>86.51497950288567</v>
      </c>
      <c r="N72" s="1">
        <f t="shared" si="24"/>
        <v>19.4620948727171</v>
      </c>
    </row>
    <row r="73" spans="1:14" ht="12.75">
      <c r="A73" s="9">
        <v>1991</v>
      </c>
      <c r="B73">
        <v>520</v>
      </c>
      <c r="C73">
        <v>491</v>
      </c>
      <c r="D73">
        <v>1011</v>
      </c>
      <c r="F73" s="9">
        <f t="shared" si="20"/>
        <v>1991</v>
      </c>
      <c r="G73" s="1">
        <f t="shared" si="20"/>
        <v>4478461</v>
      </c>
      <c r="H73" s="1">
        <f t="shared" si="20"/>
        <v>554616</v>
      </c>
      <c r="I73" s="1">
        <f t="shared" si="20"/>
        <v>5033077</v>
      </c>
      <c r="K73" s="9">
        <f t="shared" si="21"/>
        <v>1991</v>
      </c>
      <c r="L73" s="1">
        <f t="shared" si="22"/>
        <v>11.611131591857113</v>
      </c>
      <c r="M73" s="1">
        <f t="shared" si="23"/>
        <v>88.5297214649415</v>
      </c>
      <c r="N73" s="1">
        <f t="shared" si="24"/>
        <v>20.087115694832406</v>
      </c>
    </row>
    <row r="74" spans="1:14" ht="12.75">
      <c r="A74" s="9">
        <v>1992</v>
      </c>
      <c r="B74">
        <v>516</v>
      </c>
      <c r="C74">
        <v>506</v>
      </c>
      <c r="D74">
        <v>1022</v>
      </c>
      <c r="F74" s="9">
        <f t="shared" si="20"/>
        <v>1992</v>
      </c>
      <c r="G74" s="1">
        <f t="shared" si="20"/>
        <v>4501598</v>
      </c>
      <c r="H74" s="1">
        <f t="shared" si="20"/>
        <v>562234</v>
      </c>
      <c r="I74" s="1">
        <f t="shared" si="20"/>
        <v>5063832</v>
      </c>
      <c r="K74" s="9">
        <f t="shared" si="21"/>
        <v>1992</v>
      </c>
      <c r="L74" s="1">
        <f t="shared" si="22"/>
        <v>11.462596171404021</v>
      </c>
      <c r="M74" s="1">
        <f t="shared" si="23"/>
        <v>89.99811466400111</v>
      </c>
      <c r="N74" s="1">
        <f t="shared" si="24"/>
        <v>20.182344122000888</v>
      </c>
    </row>
    <row r="75" spans="1:14" ht="12.75">
      <c r="A75" s="9">
        <v>1993</v>
      </c>
      <c r="B75">
        <v>495</v>
      </c>
      <c r="C75">
        <v>569</v>
      </c>
      <c r="D75">
        <v>1064</v>
      </c>
      <c r="F75" s="9">
        <f t="shared" si="20"/>
        <v>1993</v>
      </c>
      <c r="G75" s="1">
        <f t="shared" si="20"/>
        <v>4532411</v>
      </c>
      <c r="H75" s="1">
        <f t="shared" si="20"/>
        <v>570911</v>
      </c>
      <c r="I75" s="1">
        <f t="shared" si="20"/>
        <v>5103322</v>
      </c>
      <c r="K75" s="9">
        <f t="shared" si="21"/>
        <v>1993</v>
      </c>
      <c r="L75" s="1">
        <f t="shared" si="22"/>
        <v>10.92133965785539</v>
      </c>
      <c r="M75" s="1">
        <f t="shared" si="23"/>
        <v>99.66527181995092</v>
      </c>
      <c r="N75" s="1">
        <f t="shared" si="24"/>
        <v>20.8491645245979</v>
      </c>
    </row>
    <row r="76" spans="1:14" ht="12.75">
      <c r="A76" s="9">
        <v>1994</v>
      </c>
      <c r="B76">
        <v>439</v>
      </c>
      <c r="C76">
        <v>467</v>
      </c>
      <c r="D76">
        <v>906</v>
      </c>
      <c r="F76" s="9">
        <f t="shared" si="20"/>
        <v>1994</v>
      </c>
      <c r="G76" s="1">
        <f t="shared" si="20"/>
        <v>4562756</v>
      </c>
      <c r="H76" s="1">
        <f t="shared" si="20"/>
        <v>579103</v>
      </c>
      <c r="I76" s="1">
        <f t="shared" si="20"/>
        <v>5141859</v>
      </c>
      <c r="K76" s="9">
        <f t="shared" si="21"/>
        <v>1994</v>
      </c>
      <c r="L76" s="1">
        <f t="shared" si="22"/>
        <v>9.621377956656021</v>
      </c>
      <c r="M76" s="1">
        <f t="shared" si="23"/>
        <v>80.6419583390174</v>
      </c>
      <c r="N76" s="1">
        <f t="shared" si="24"/>
        <v>17.62008643177497</v>
      </c>
    </row>
    <row r="77" spans="1:14" ht="12.75">
      <c r="A77" s="9">
        <v>1995</v>
      </c>
      <c r="B77">
        <v>335</v>
      </c>
      <c r="C77">
        <v>286</v>
      </c>
      <c r="D77">
        <v>621</v>
      </c>
      <c r="F77" s="9">
        <f t="shared" si="20"/>
        <v>1995</v>
      </c>
      <c r="G77" s="1">
        <f t="shared" si="20"/>
        <v>4594972</v>
      </c>
      <c r="H77" s="1">
        <f t="shared" si="20"/>
        <v>585653</v>
      </c>
      <c r="I77" s="1">
        <f t="shared" si="20"/>
        <v>5180625</v>
      </c>
      <c r="K77" s="9">
        <f t="shared" si="21"/>
        <v>1995</v>
      </c>
      <c r="L77" s="1">
        <f t="shared" si="22"/>
        <v>7.290577613965874</v>
      </c>
      <c r="M77" s="1">
        <f t="shared" si="23"/>
        <v>48.834378036140855</v>
      </c>
      <c r="N77" s="1">
        <f t="shared" si="24"/>
        <v>11.986970684039088</v>
      </c>
    </row>
    <row r="78" spans="1:14" ht="12.75">
      <c r="A78" s="9">
        <v>1996</v>
      </c>
      <c r="B78">
        <v>400</v>
      </c>
      <c r="C78">
        <v>275</v>
      </c>
      <c r="D78">
        <v>675</v>
      </c>
      <c r="F78" s="9">
        <f t="shared" si="20"/>
        <v>1996</v>
      </c>
      <c r="G78" s="1">
        <f t="shared" si="20"/>
        <v>4624391</v>
      </c>
      <c r="H78" s="1">
        <f t="shared" si="20"/>
        <v>592902</v>
      </c>
      <c r="I78" s="1">
        <f t="shared" si="20"/>
        <v>5217293</v>
      </c>
      <c r="K78" s="9">
        <f t="shared" si="21"/>
        <v>1996</v>
      </c>
      <c r="L78" s="1">
        <f t="shared" si="22"/>
        <v>8.649787615277342</v>
      </c>
      <c r="M78" s="1">
        <f t="shared" si="23"/>
        <v>46.38203278113415</v>
      </c>
      <c r="N78" s="1">
        <f t="shared" si="24"/>
        <v>12.937743768655507</v>
      </c>
    </row>
    <row r="79" spans="1:14" ht="12.75">
      <c r="A79" s="9">
        <v>1997</v>
      </c>
      <c r="B79">
        <v>557</v>
      </c>
      <c r="C79">
        <v>274</v>
      </c>
      <c r="D79">
        <v>831</v>
      </c>
      <c r="F79" s="9">
        <f t="shared" si="20"/>
        <v>1997</v>
      </c>
      <c r="G79" s="1">
        <f t="shared" si="20"/>
        <v>4649239</v>
      </c>
      <c r="H79" s="1">
        <f t="shared" si="20"/>
        <v>600774</v>
      </c>
      <c r="I79" s="1">
        <f t="shared" si="20"/>
        <v>5250013</v>
      </c>
      <c r="K79" s="9">
        <f t="shared" si="21"/>
        <v>1997</v>
      </c>
      <c r="L79" s="1">
        <f t="shared" si="22"/>
        <v>11.980455296017263</v>
      </c>
      <c r="M79" s="1">
        <f t="shared" si="23"/>
        <v>45.60783256266084</v>
      </c>
      <c r="N79" s="1">
        <f t="shared" si="24"/>
        <v>15.828532234110659</v>
      </c>
    </row>
    <row r="80" spans="1:14" ht="12.75">
      <c r="A80" s="9">
        <v>1998</v>
      </c>
      <c r="B80">
        <v>43</v>
      </c>
      <c r="C80">
        <v>6</v>
      </c>
      <c r="D80">
        <v>49</v>
      </c>
      <c r="F80" s="9">
        <f t="shared" si="20"/>
        <v>1998</v>
      </c>
      <c r="G80" s="1">
        <f t="shared" si="20"/>
        <v>4667910</v>
      </c>
      <c r="H80" s="1">
        <f t="shared" si="20"/>
        <v>606197</v>
      </c>
      <c r="I80" s="1">
        <f t="shared" si="20"/>
        <v>5274107</v>
      </c>
      <c r="K80" s="9">
        <f t="shared" si="21"/>
        <v>1998</v>
      </c>
      <c r="L80" s="1">
        <f t="shared" si="22"/>
        <v>0.9211831419200457</v>
      </c>
      <c r="M80" s="1">
        <f t="shared" si="23"/>
        <v>0.9897772506297458</v>
      </c>
      <c r="N80" s="1">
        <f t="shared" si="24"/>
        <v>0.929067233562004</v>
      </c>
    </row>
    <row r="81" spans="1:14" ht="12.75">
      <c r="A81" s="9">
        <v>1999</v>
      </c>
      <c r="B81">
        <v>50</v>
      </c>
      <c r="C81">
        <v>14</v>
      </c>
      <c r="D81">
        <v>64</v>
      </c>
      <c r="F81" s="9">
        <f t="shared" si="20"/>
        <v>1999</v>
      </c>
      <c r="G81" s="1">
        <f t="shared" si="20"/>
        <v>4688237</v>
      </c>
      <c r="H81" s="1">
        <f t="shared" si="20"/>
        <v>610998</v>
      </c>
      <c r="I81" s="1">
        <f t="shared" si="20"/>
        <v>5299235</v>
      </c>
      <c r="K81" s="9">
        <f t="shared" si="21"/>
        <v>1999</v>
      </c>
      <c r="L81" s="1">
        <f t="shared" si="22"/>
        <v>1.0664989845863169</v>
      </c>
      <c r="M81" s="1">
        <f t="shared" si="23"/>
        <v>2.2913331958533414</v>
      </c>
      <c r="N81" s="1">
        <f t="shared" si="24"/>
        <v>1.2077214918757142</v>
      </c>
    </row>
    <row r="83" spans="1:14" ht="27" customHeight="1">
      <c r="A83" s="31" t="str">
        <f>CONCATENATE("New Admissions for Other / Unknown Offenses, BW Only: ",$A$1)</f>
        <v>New Admissions for Other / Unknown Offenses, BW Only: MISSOURI</v>
      </c>
      <c r="B83" s="31"/>
      <c r="C83" s="31"/>
      <c r="D83" s="31"/>
      <c r="F83" s="31" t="str">
        <f>CONCATENATE("Total Population, BW Only: ",$A$1)</f>
        <v>Total Population, BW Only: MISSOURI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MISSOURI</v>
      </c>
      <c r="L83" s="31"/>
      <c r="M83" s="31"/>
      <c r="N83" s="31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90</v>
      </c>
      <c r="C85">
        <v>42</v>
      </c>
      <c r="D85">
        <v>132</v>
      </c>
      <c r="F85" s="9">
        <f aca="true" t="shared" si="25" ref="F85:I99">F4</f>
        <v>1983</v>
      </c>
      <c r="G85" s="1">
        <f t="shared" si="25"/>
        <v>4329370</v>
      </c>
      <c r="H85" s="1">
        <f t="shared" si="25"/>
        <v>517582</v>
      </c>
      <c r="I85" s="1">
        <f t="shared" si="25"/>
        <v>4846952</v>
      </c>
      <c r="K85" s="9">
        <f>F85</f>
        <v>1983</v>
      </c>
      <c r="L85" s="1">
        <f aca="true" t="shared" si="26" ref="L85:N88">(B85/G85)*100000</f>
        <v>2.0788244017027884</v>
      </c>
      <c r="M85" s="1">
        <f t="shared" si="26"/>
        <v>8.114656228385067</v>
      </c>
      <c r="N85" s="1">
        <f t="shared" si="26"/>
        <v>2.723360990577171</v>
      </c>
    </row>
    <row r="86" spans="1:14" ht="12.75">
      <c r="A86" s="9">
        <v>1984</v>
      </c>
      <c r="B86">
        <v>234</v>
      </c>
      <c r="C86">
        <v>102</v>
      </c>
      <c r="D86">
        <v>336</v>
      </c>
      <c r="F86" s="9">
        <f t="shared" si="25"/>
        <v>1984</v>
      </c>
      <c r="G86" s="1">
        <f t="shared" si="25"/>
        <v>4352758</v>
      </c>
      <c r="H86" s="1">
        <f t="shared" si="25"/>
        <v>522587</v>
      </c>
      <c r="I86" s="1">
        <f t="shared" si="25"/>
        <v>4875345</v>
      </c>
      <c r="K86" s="9">
        <f aca="true" t="shared" si="27" ref="K86:K101">F86</f>
        <v>1984</v>
      </c>
      <c r="L86" s="1">
        <f t="shared" si="26"/>
        <v>5.37590189943939</v>
      </c>
      <c r="M86" s="1">
        <f t="shared" si="26"/>
        <v>19.518281166580874</v>
      </c>
      <c r="N86" s="1">
        <f t="shared" si="26"/>
        <v>6.891819963510274</v>
      </c>
    </row>
    <row r="87" spans="1:14" ht="12.75">
      <c r="A87" s="9">
        <v>1985</v>
      </c>
      <c r="B87">
        <v>253</v>
      </c>
      <c r="C87">
        <v>114</v>
      </c>
      <c r="D87">
        <v>367</v>
      </c>
      <c r="F87" s="9">
        <f t="shared" si="25"/>
        <v>1985</v>
      </c>
      <c r="G87" s="1">
        <f t="shared" si="25"/>
        <v>4369450</v>
      </c>
      <c r="H87" s="1">
        <f t="shared" si="25"/>
        <v>527579</v>
      </c>
      <c r="I87" s="1">
        <f t="shared" si="25"/>
        <v>4897029</v>
      </c>
      <c r="K87" s="9">
        <f t="shared" si="27"/>
        <v>1985</v>
      </c>
      <c r="L87" s="1">
        <f t="shared" si="26"/>
        <v>5.790202428223232</v>
      </c>
      <c r="M87" s="1">
        <f t="shared" si="26"/>
        <v>21.608138307248772</v>
      </c>
      <c r="N87" s="1">
        <f t="shared" si="26"/>
        <v>7.494339935499666</v>
      </c>
    </row>
    <row r="88" spans="1:14" ht="12.75">
      <c r="A88" s="9">
        <v>1986</v>
      </c>
      <c r="B88">
        <v>270</v>
      </c>
      <c r="C88">
        <v>125</v>
      </c>
      <c r="D88">
        <v>395</v>
      </c>
      <c r="F88" s="9">
        <f t="shared" si="25"/>
        <v>1986</v>
      </c>
      <c r="G88" s="1">
        <f t="shared" si="25"/>
        <v>4384536</v>
      </c>
      <c r="H88" s="1">
        <f t="shared" si="25"/>
        <v>532006</v>
      </c>
      <c r="I88" s="1">
        <f t="shared" si="25"/>
        <v>4916542</v>
      </c>
      <c r="K88" s="9">
        <f t="shared" si="27"/>
        <v>1986</v>
      </c>
      <c r="L88" s="1">
        <f t="shared" si="26"/>
        <v>6.158006229165412</v>
      </c>
      <c r="M88" s="1">
        <f t="shared" si="26"/>
        <v>23.495975609297638</v>
      </c>
      <c r="N88" s="1">
        <f t="shared" si="26"/>
        <v>8.03410201723081</v>
      </c>
    </row>
    <row r="89" spans="1:14" ht="12.75">
      <c r="A89" s="9">
        <v>1987</v>
      </c>
      <c r="B89">
        <v>249</v>
      </c>
      <c r="C89">
        <v>146</v>
      </c>
      <c r="D89">
        <v>395</v>
      </c>
      <c r="F89" s="9">
        <f t="shared" si="25"/>
        <v>1987</v>
      </c>
      <c r="G89" s="1">
        <f t="shared" si="25"/>
        <v>4410631</v>
      </c>
      <c r="H89" s="1">
        <f t="shared" si="25"/>
        <v>536023</v>
      </c>
      <c r="I89" s="1">
        <f t="shared" si="25"/>
        <v>4946654</v>
      </c>
      <c r="K89" s="9">
        <f t="shared" si="27"/>
        <v>1987</v>
      </c>
      <c r="L89" s="1">
        <f aca="true" t="shared" si="28" ref="L89:L101">(B89/G89)*100000</f>
        <v>5.645450730292332</v>
      </c>
      <c r="M89" s="1">
        <f aca="true" t="shared" si="29" ref="M89:M101">(C89/H89)*100000</f>
        <v>27.237637190941435</v>
      </c>
      <c r="N89" s="1">
        <f aca="true" t="shared" si="30" ref="N89:N101">(D89/I89)*100000</f>
        <v>7.985195649422821</v>
      </c>
    </row>
    <row r="90" spans="1:14" ht="12.75">
      <c r="A90" s="9">
        <v>1988</v>
      </c>
      <c r="B90">
        <v>312</v>
      </c>
      <c r="C90">
        <v>153</v>
      </c>
      <c r="D90">
        <v>465</v>
      </c>
      <c r="F90" s="9">
        <f t="shared" si="25"/>
        <v>1988</v>
      </c>
      <c r="G90" s="1">
        <f t="shared" si="25"/>
        <v>4427383</v>
      </c>
      <c r="H90" s="1">
        <f t="shared" si="25"/>
        <v>540442</v>
      </c>
      <c r="I90" s="1">
        <f t="shared" si="25"/>
        <v>4967825</v>
      </c>
      <c r="K90" s="9">
        <f t="shared" si="27"/>
        <v>1988</v>
      </c>
      <c r="L90" s="1">
        <f t="shared" si="28"/>
        <v>7.047052400933012</v>
      </c>
      <c r="M90" s="1">
        <f t="shared" si="29"/>
        <v>28.310160942339788</v>
      </c>
      <c r="N90" s="1">
        <f t="shared" si="30"/>
        <v>9.36023309999849</v>
      </c>
    </row>
    <row r="91" spans="1:14" ht="12.75">
      <c r="A91" s="9">
        <v>1989</v>
      </c>
      <c r="B91">
        <v>251</v>
      </c>
      <c r="C91">
        <v>130</v>
      </c>
      <c r="D91">
        <v>381</v>
      </c>
      <c r="F91" s="9">
        <f t="shared" si="25"/>
        <v>1989</v>
      </c>
      <c r="G91" s="1">
        <f t="shared" si="25"/>
        <v>4435185</v>
      </c>
      <c r="H91" s="1">
        <f t="shared" si="25"/>
        <v>542961</v>
      </c>
      <c r="I91" s="1">
        <f t="shared" si="25"/>
        <v>4978146</v>
      </c>
      <c r="K91" s="9">
        <f t="shared" si="27"/>
        <v>1989</v>
      </c>
      <c r="L91" s="1">
        <f t="shared" si="28"/>
        <v>5.659290424187492</v>
      </c>
      <c r="M91" s="1">
        <f t="shared" si="29"/>
        <v>23.942787787704823</v>
      </c>
      <c r="N91" s="1">
        <f t="shared" si="30"/>
        <v>7.653451706719731</v>
      </c>
    </row>
    <row r="92" spans="1:14" ht="12.75">
      <c r="A92" s="9">
        <v>1990</v>
      </c>
      <c r="B92">
        <v>472</v>
      </c>
      <c r="C92">
        <v>163</v>
      </c>
      <c r="D92">
        <v>635</v>
      </c>
      <c r="F92" s="9">
        <f t="shared" si="25"/>
        <v>1990</v>
      </c>
      <c r="G92" s="1">
        <f t="shared" si="25"/>
        <v>4456718</v>
      </c>
      <c r="H92" s="1">
        <f t="shared" si="25"/>
        <v>547882</v>
      </c>
      <c r="I92" s="1">
        <f t="shared" si="25"/>
        <v>5004600</v>
      </c>
      <c r="K92" s="9">
        <f t="shared" si="27"/>
        <v>1990</v>
      </c>
      <c r="L92" s="1">
        <f t="shared" si="28"/>
        <v>10.590753105760786</v>
      </c>
      <c r="M92" s="1">
        <f t="shared" si="29"/>
        <v>29.750931769979665</v>
      </c>
      <c r="N92" s="1">
        <f t="shared" si="30"/>
        <v>12.688326739399752</v>
      </c>
    </row>
    <row r="93" spans="1:14" ht="12.75">
      <c r="A93" s="9">
        <v>1991</v>
      </c>
      <c r="B93">
        <v>525</v>
      </c>
      <c r="C93">
        <v>155</v>
      </c>
      <c r="D93">
        <v>680</v>
      </c>
      <c r="F93" s="9">
        <f t="shared" si="25"/>
        <v>1991</v>
      </c>
      <c r="G93" s="1">
        <f t="shared" si="25"/>
        <v>4478461</v>
      </c>
      <c r="H93" s="1">
        <f t="shared" si="25"/>
        <v>554616</v>
      </c>
      <c r="I93" s="1">
        <f t="shared" si="25"/>
        <v>5033077</v>
      </c>
      <c r="K93" s="9">
        <f t="shared" si="27"/>
        <v>1991</v>
      </c>
      <c r="L93" s="1">
        <f t="shared" si="28"/>
        <v>11.722777087932663</v>
      </c>
      <c r="M93" s="1">
        <f t="shared" si="29"/>
        <v>27.947264413576242</v>
      </c>
      <c r="N93" s="1">
        <f t="shared" si="30"/>
        <v>13.5106218323304</v>
      </c>
    </row>
    <row r="94" spans="1:14" ht="12.75">
      <c r="A94" s="9">
        <v>1992</v>
      </c>
      <c r="B94">
        <v>461</v>
      </c>
      <c r="C94">
        <v>127</v>
      </c>
      <c r="D94">
        <v>588</v>
      </c>
      <c r="F94" s="9">
        <f t="shared" si="25"/>
        <v>1992</v>
      </c>
      <c r="G94" s="1">
        <f t="shared" si="25"/>
        <v>4501598</v>
      </c>
      <c r="H94" s="1">
        <f t="shared" si="25"/>
        <v>562234</v>
      </c>
      <c r="I94" s="1">
        <f t="shared" si="25"/>
        <v>5063832</v>
      </c>
      <c r="K94" s="9">
        <f t="shared" si="27"/>
        <v>1992</v>
      </c>
      <c r="L94" s="1">
        <f t="shared" si="28"/>
        <v>10.24080781980088</v>
      </c>
      <c r="M94" s="1">
        <f t="shared" si="29"/>
        <v>22.588459609344152</v>
      </c>
      <c r="N94" s="1">
        <f t="shared" si="30"/>
        <v>11.611759631836126</v>
      </c>
    </row>
    <row r="95" spans="1:14" ht="12.75">
      <c r="A95" s="9">
        <v>1993</v>
      </c>
      <c r="B95">
        <v>430</v>
      </c>
      <c r="C95">
        <v>120</v>
      </c>
      <c r="D95">
        <v>550</v>
      </c>
      <c r="F95" s="9">
        <f t="shared" si="25"/>
        <v>1993</v>
      </c>
      <c r="G95" s="1">
        <f t="shared" si="25"/>
        <v>4532411</v>
      </c>
      <c r="H95" s="1">
        <f t="shared" si="25"/>
        <v>570911</v>
      </c>
      <c r="I95" s="1">
        <f t="shared" si="25"/>
        <v>5103322</v>
      </c>
      <c r="K95" s="9">
        <f t="shared" si="27"/>
        <v>1993</v>
      </c>
      <c r="L95" s="1">
        <f t="shared" si="28"/>
        <v>9.487224349248114</v>
      </c>
      <c r="M95" s="1">
        <f t="shared" si="29"/>
        <v>21.01903799366276</v>
      </c>
      <c r="N95" s="1">
        <f t="shared" si="30"/>
        <v>10.777293692226358</v>
      </c>
    </row>
    <row r="96" spans="1:14" ht="12.75">
      <c r="A96" s="9">
        <v>1994</v>
      </c>
      <c r="B96">
        <v>632</v>
      </c>
      <c r="C96">
        <v>153</v>
      </c>
      <c r="D96">
        <v>785</v>
      </c>
      <c r="F96" s="9">
        <f t="shared" si="25"/>
        <v>1994</v>
      </c>
      <c r="G96" s="1">
        <f t="shared" si="25"/>
        <v>4562756</v>
      </c>
      <c r="H96" s="1">
        <f t="shared" si="25"/>
        <v>579103</v>
      </c>
      <c r="I96" s="1">
        <f t="shared" si="25"/>
        <v>5141859</v>
      </c>
      <c r="K96" s="9">
        <f t="shared" si="27"/>
        <v>1994</v>
      </c>
      <c r="L96" s="1">
        <f t="shared" si="28"/>
        <v>13.851277605026436</v>
      </c>
      <c r="M96" s="1">
        <f t="shared" si="29"/>
        <v>26.42017050507423</v>
      </c>
      <c r="N96" s="1">
        <f t="shared" si="30"/>
        <v>15.266851930401048</v>
      </c>
    </row>
    <row r="97" spans="1:14" ht="12.75">
      <c r="A97" s="9">
        <v>1995</v>
      </c>
      <c r="B97">
        <v>466</v>
      </c>
      <c r="C97">
        <v>120</v>
      </c>
      <c r="D97">
        <v>586</v>
      </c>
      <c r="F97" s="9">
        <f t="shared" si="25"/>
        <v>1995</v>
      </c>
      <c r="G97" s="1">
        <f t="shared" si="25"/>
        <v>4594972</v>
      </c>
      <c r="H97" s="1">
        <f t="shared" si="25"/>
        <v>585653</v>
      </c>
      <c r="I97" s="1">
        <f t="shared" si="25"/>
        <v>5180625</v>
      </c>
      <c r="K97" s="9">
        <f t="shared" si="27"/>
        <v>1995</v>
      </c>
      <c r="L97" s="1">
        <f t="shared" si="28"/>
        <v>10.14151990480029</v>
      </c>
      <c r="M97" s="1">
        <f t="shared" si="29"/>
        <v>20.489948826352805</v>
      </c>
      <c r="N97" s="1">
        <f t="shared" si="30"/>
        <v>11.311376523102906</v>
      </c>
    </row>
    <row r="98" spans="1:14" ht="12.75">
      <c r="A98" s="9">
        <v>1996</v>
      </c>
      <c r="B98">
        <v>617</v>
      </c>
      <c r="C98">
        <v>145</v>
      </c>
      <c r="D98">
        <v>762</v>
      </c>
      <c r="F98" s="9">
        <f t="shared" si="25"/>
        <v>1996</v>
      </c>
      <c r="G98" s="1">
        <f t="shared" si="25"/>
        <v>4624391</v>
      </c>
      <c r="H98" s="1">
        <f t="shared" si="25"/>
        <v>592902</v>
      </c>
      <c r="I98" s="1">
        <f t="shared" si="25"/>
        <v>5217293</v>
      </c>
      <c r="K98" s="9">
        <f t="shared" si="27"/>
        <v>1996</v>
      </c>
      <c r="L98" s="1">
        <f t="shared" si="28"/>
        <v>13.342297396565298</v>
      </c>
      <c r="M98" s="1">
        <f t="shared" si="29"/>
        <v>24.45598092096164</v>
      </c>
      <c r="N98" s="1">
        <f t="shared" si="30"/>
        <v>14.605275187726662</v>
      </c>
    </row>
    <row r="99" spans="1:14" ht="12.75">
      <c r="A99" s="9">
        <v>1997</v>
      </c>
      <c r="B99">
        <v>669</v>
      </c>
      <c r="C99">
        <v>118</v>
      </c>
      <c r="D99">
        <v>787</v>
      </c>
      <c r="F99" s="9">
        <f t="shared" si="25"/>
        <v>1997</v>
      </c>
      <c r="G99" s="1">
        <f t="shared" si="25"/>
        <v>4649239</v>
      </c>
      <c r="H99" s="1">
        <f t="shared" si="25"/>
        <v>600774</v>
      </c>
      <c r="I99" s="1">
        <f t="shared" si="25"/>
        <v>5250013</v>
      </c>
      <c r="K99" s="9">
        <f t="shared" si="27"/>
        <v>1997</v>
      </c>
      <c r="L99" s="1">
        <f t="shared" si="28"/>
        <v>14.389451693062027</v>
      </c>
      <c r="M99" s="1">
        <f t="shared" si="29"/>
        <v>19.641329351802842</v>
      </c>
      <c r="N99" s="1">
        <f t="shared" si="30"/>
        <v>14.990439071293729</v>
      </c>
    </row>
    <row r="100" spans="1:14" ht="12.75">
      <c r="A100" s="9">
        <v>1998</v>
      </c>
      <c r="B100">
        <v>57</v>
      </c>
      <c r="C100">
        <v>10</v>
      </c>
      <c r="D100">
        <v>67</v>
      </c>
      <c r="F100" s="9">
        <f aca="true" t="shared" si="31" ref="F100:I101">F19</f>
        <v>1998</v>
      </c>
      <c r="G100" s="1">
        <f t="shared" si="31"/>
        <v>4667910</v>
      </c>
      <c r="H100" s="1">
        <f t="shared" si="31"/>
        <v>606197</v>
      </c>
      <c r="I100" s="1">
        <f t="shared" si="31"/>
        <v>5274107</v>
      </c>
      <c r="K100" s="9">
        <f t="shared" si="27"/>
        <v>1998</v>
      </c>
      <c r="L100" s="1">
        <f t="shared" si="28"/>
        <v>1.2211032346381998</v>
      </c>
      <c r="M100" s="1">
        <f t="shared" si="29"/>
        <v>1.6496287510495764</v>
      </c>
      <c r="N100" s="1">
        <f t="shared" si="30"/>
        <v>1.270357237727638</v>
      </c>
    </row>
    <row r="101" spans="1:14" ht="12.75">
      <c r="A101" s="9">
        <v>1999</v>
      </c>
      <c r="B101">
        <v>49</v>
      </c>
      <c r="C101">
        <v>2</v>
      </c>
      <c r="D101">
        <v>51</v>
      </c>
      <c r="F101" s="9">
        <f t="shared" si="31"/>
        <v>1999</v>
      </c>
      <c r="G101" s="1">
        <f t="shared" si="31"/>
        <v>4688237</v>
      </c>
      <c r="H101" s="1">
        <f t="shared" si="31"/>
        <v>610998</v>
      </c>
      <c r="I101" s="1">
        <f t="shared" si="31"/>
        <v>5299235</v>
      </c>
      <c r="K101" s="9">
        <f t="shared" si="27"/>
        <v>1999</v>
      </c>
      <c r="L101" s="1">
        <f t="shared" si="28"/>
        <v>1.0451690048945905</v>
      </c>
      <c r="M101" s="1">
        <f t="shared" si="29"/>
        <v>0.3273333136933345</v>
      </c>
      <c r="N101" s="1">
        <f t="shared" si="30"/>
        <v>0.9624030638384597</v>
      </c>
    </row>
    <row r="103" spans="1:14" ht="31.5" customHeight="1">
      <c r="A103" s="31" t="str">
        <f>CONCATENATE("New Admissions for All Offenses, BW Only: ",$A$1)</f>
        <v>New Admissions for All Offenses, BW Only: MISSOURI</v>
      </c>
      <c r="B103" s="31"/>
      <c r="C103" s="31"/>
      <c r="D103" s="31"/>
      <c r="F103" s="31" t="str">
        <f>CONCATENATE("Total Population, BW Only: ",$A$1)</f>
        <v>Total Population, BW Only: MISSOURI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MISSOURI</v>
      </c>
      <c r="L103" s="31"/>
      <c r="M103" s="31"/>
      <c r="N103" s="31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841</v>
      </c>
      <c r="C105">
        <v>534</v>
      </c>
      <c r="D105">
        <v>1375</v>
      </c>
      <c r="E105" s="2"/>
      <c r="F105" s="9">
        <f>F4</f>
        <v>1983</v>
      </c>
      <c r="G105" s="1">
        <f>G4</f>
        <v>4329370</v>
      </c>
      <c r="H105" s="1">
        <f>H4</f>
        <v>517582</v>
      </c>
      <c r="I105" s="1">
        <f>I4</f>
        <v>4846952</v>
      </c>
      <c r="K105" s="9">
        <f>F105</f>
        <v>1983</v>
      </c>
      <c r="L105" s="1">
        <f aca="true" t="shared" si="32" ref="L105:N108">(B105/G105)*100000</f>
        <v>19.425459131467164</v>
      </c>
      <c r="M105" s="1">
        <f t="shared" si="32"/>
        <v>103.17205776089585</v>
      </c>
      <c r="N105" s="1">
        <f t="shared" si="32"/>
        <v>28.368343651845528</v>
      </c>
    </row>
    <row r="106" spans="1:14" ht="12.75">
      <c r="A106" s="9">
        <v>1984</v>
      </c>
      <c r="B106">
        <v>2010</v>
      </c>
      <c r="C106">
        <v>1145</v>
      </c>
      <c r="D106">
        <v>3155</v>
      </c>
      <c r="F106" s="9">
        <f aca="true" t="shared" si="33" ref="F106:I121">F5</f>
        <v>1984</v>
      </c>
      <c r="G106" s="1">
        <f t="shared" si="33"/>
        <v>4352758</v>
      </c>
      <c r="H106" s="1">
        <f t="shared" si="33"/>
        <v>522587</v>
      </c>
      <c r="I106" s="1">
        <f t="shared" si="33"/>
        <v>4875345</v>
      </c>
      <c r="K106" s="9">
        <f aca="true" t="shared" si="34" ref="K106:K121">F106</f>
        <v>1984</v>
      </c>
      <c r="L106" s="1">
        <f t="shared" si="32"/>
        <v>46.17761887979989</v>
      </c>
      <c r="M106" s="1">
        <f t="shared" si="32"/>
        <v>219.1022738797559</v>
      </c>
      <c r="N106" s="1">
        <f t="shared" si="32"/>
        <v>64.71336900260391</v>
      </c>
    </row>
    <row r="107" spans="1:14" ht="12.75">
      <c r="A107" s="9">
        <v>1985</v>
      </c>
      <c r="B107">
        <v>1791</v>
      </c>
      <c r="C107">
        <v>1118</v>
      </c>
      <c r="D107">
        <v>2909</v>
      </c>
      <c r="F107" s="9">
        <f t="shared" si="33"/>
        <v>1985</v>
      </c>
      <c r="G107" s="1">
        <f t="shared" si="33"/>
        <v>4369450</v>
      </c>
      <c r="H107" s="1">
        <f t="shared" si="33"/>
        <v>527579</v>
      </c>
      <c r="I107" s="1">
        <f t="shared" si="33"/>
        <v>4897029</v>
      </c>
      <c r="K107" s="9">
        <f t="shared" si="34"/>
        <v>1985</v>
      </c>
      <c r="L107" s="1">
        <f t="shared" si="32"/>
        <v>40.98914050967513</v>
      </c>
      <c r="M107" s="1">
        <f t="shared" si="32"/>
        <v>211.91139146933446</v>
      </c>
      <c r="N107" s="1">
        <f t="shared" si="32"/>
        <v>59.40336477484613</v>
      </c>
    </row>
    <row r="108" spans="1:14" ht="12.75">
      <c r="A108" s="9">
        <v>1986</v>
      </c>
      <c r="B108">
        <v>1849</v>
      </c>
      <c r="C108">
        <v>1114</v>
      </c>
      <c r="D108">
        <v>2963</v>
      </c>
      <c r="F108" s="9">
        <f t="shared" si="33"/>
        <v>1986</v>
      </c>
      <c r="G108" s="1">
        <f t="shared" si="33"/>
        <v>4384536</v>
      </c>
      <c r="H108" s="1">
        <f t="shared" si="33"/>
        <v>532006</v>
      </c>
      <c r="I108" s="1">
        <f t="shared" si="33"/>
        <v>4916542</v>
      </c>
      <c r="K108" s="9">
        <f t="shared" si="34"/>
        <v>1986</v>
      </c>
      <c r="L108" s="1">
        <f t="shared" si="32"/>
        <v>42.17093895454388</v>
      </c>
      <c r="M108" s="1">
        <f t="shared" si="32"/>
        <v>209.39613463006054</v>
      </c>
      <c r="N108" s="1">
        <f t="shared" si="32"/>
        <v>60.26593487861997</v>
      </c>
    </row>
    <row r="109" spans="1:14" ht="12.75">
      <c r="A109" s="9">
        <v>1987</v>
      </c>
      <c r="B109">
        <v>1564</v>
      </c>
      <c r="C109">
        <v>1155</v>
      </c>
      <c r="D109">
        <v>2719</v>
      </c>
      <c r="F109" s="9">
        <f t="shared" si="33"/>
        <v>1987</v>
      </c>
      <c r="G109" s="1">
        <f t="shared" si="33"/>
        <v>4410631</v>
      </c>
      <c r="H109" s="1">
        <f t="shared" si="33"/>
        <v>536023</v>
      </c>
      <c r="I109" s="1">
        <f t="shared" si="33"/>
        <v>4946654</v>
      </c>
      <c r="K109" s="9">
        <f t="shared" si="34"/>
        <v>1987</v>
      </c>
      <c r="L109" s="1">
        <f aca="true" t="shared" si="35" ref="L109:L121">(B109/G109)*100000</f>
        <v>35.459778884245814</v>
      </c>
      <c r="M109" s="1">
        <f aca="true" t="shared" si="36" ref="M109:M121">(C109/H109)*100000</f>
        <v>215.47582846258464</v>
      </c>
      <c r="N109" s="1">
        <f aca="true" t="shared" si="37" ref="N109:N121">(D109/I109)*100000</f>
        <v>54.96644802729279</v>
      </c>
    </row>
    <row r="110" spans="1:14" ht="12.75">
      <c r="A110" s="9">
        <v>1988</v>
      </c>
      <c r="B110">
        <v>1925</v>
      </c>
      <c r="C110">
        <v>1267</v>
      </c>
      <c r="D110">
        <v>3192</v>
      </c>
      <c r="F110" s="9">
        <f t="shared" si="33"/>
        <v>1988</v>
      </c>
      <c r="G110" s="1">
        <f t="shared" si="33"/>
        <v>4427383</v>
      </c>
      <c r="H110" s="1">
        <f t="shared" si="33"/>
        <v>540442</v>
      </c>
      <c r="I110" s="1">
        <f t="shared" si="33"/>
        <v>4967825</v>
      </c>
      <c r="K110" s="9">
        <f t="shared" si="34"/>
        <v>1988</v>
      </c>
      <c r="L110" s="1">
        <f t="shared" si="35"/>
        <v>43.47940984550016</v>
      </c>
      <c r="M110" s="1">
        <f t="shared" si="36"/>
        <v>234.43773799963733</v>
      </c>
      <c r="N110" s="1">
        <f t="shared" si="37"/>
        <v>64.25347108644125</v>
      </c>
    </row>
    <row r="111" spans="1:14" ht="12.75">
      <c r="A111" s="9">
        <v>1989</v>
      </c>
      <c r="B111">
        <v>1587</v>
      </c>
      <c r="C111">
        <v>1112</v>
      </c>
      <c r="D111">
        <v>2699</v>
      </c>
      <c r="F111" s="9">
        <f t="shared" si="33"/>
        <v>1989</v>
      </c>
      <c r="G111" s="1">
        <f t="shared" si="33"/>
        <v>4435185</v>
      </c>
      <c r="H111" s="1">
        <f t="shared" si="33"/>
        <v>542961</v>
      </c>
      <c r="I111" s="1">
        <f t="shared" si="33"/>
        <v>4978146</v>
      </c>
      <c r="K111" s="9">
        <f t="shared" si="34"/>
        <v>1989</v>
      </c>
      <c r="L111" s="1">
        <f t="shared" si="35"/>
        <v>35.782047423049995</v>
      </c>
      <c r="M111" s="1">
        <f t="shared" si="36"/>
        <v>204.80292323021357</v>
      </c>
      <c r="N111" s="1">
        <f t="shared" si="37"/>
        <v>54.216971539203556</v>
      </c>
    </row>
    <row r="112" spans="1:14" ht="12.75">
      <c r="A112" s="9">
        <v>1990</v>
      </c>
      <c r="B112">
        <v>2444</v>
      </c>
      <c r="C112">
        <v>1566</v>
      </c>
      <c r="D112">
        <v>4010</v>
      </c>
      <c r="F112" s="9">
        <f t="shared" si="33"/>
        <v>1990</v>
      </c>
      <c r="G112" s="1">
        <f t="shared" si="33"/>
        <v>4456718</v>
      </c>
      <c r="H112" s="1">
        <f t="shared" si="33"/>
        <v>547882</v>
      </c>
      <c r="I112" s="1">
        <f t="shared" si="33"/>
        <v>5004600</v>
      </c>
      <c r="K112" s="9">
        <f t="shared" si="34"/>
        <v>1990</v>
      </c>
      <c r="L112" s="1">
        <f t="shared" si="35"/>
        <v>54.83856057304949</v>
      </c>
      <c r="M112" s="1">
        <f t="shared" si="36"/>
        <v>285.8279702563691</v>
      </c>
      <c r="N112" s="1">
        <f t="shared" si="37"/>
        <v>80.12628381888662</v>
      </c>
    </row>
    <row r="113" spans="1:14" ht="12.75">
      <c r="A113" s="9">
        <v>1991</v>
      </c>
      <c r="B113">
        <v>2640</v>
      </c>
      <c r="C113">
        <v>1684</v>
      </c>
      <c r="D113">
        <v>4324</v>
      </c>
      <c r="F113" s="9">
        <f t="shared" si="33"/>
        <v>1991</v>
      </c>
      <c r="G113" s="1">
        <f t="shared" si="33"/>
        <v>4478461</v>
      </c>
      <c r="H113" s="1">
        <f t="shared" si="33"/>
        <v>554616</v>
      </c>
      <c r="I113" s="1">
        <f t="shared" si="33"/>
        <v>5033077</v>
      </c>
      <c r="K113" s="9">
        <f t="shared" si="34"/>
        <v>1991</v>
      </c>
      <c r="L113" s="1">
        <f t="shared" si="35"/>
        <v>58.94882192788996</v>
      </c>
      <c r="M113" s="1">
        <f t="shared" si="36"/>
        <v>303.6335049836283</v>
      </c>
      <c r="N113" s="1">
        <f t="shared" si="37"/>
        <v>85.91166000440685</v>
      </c>
    </row>
    <row r="114" spans="1:14" ht="12.75">
      <c r="A114" s="9">
        <v>1992</v>
      </c>
      <c r="B114">
        <v>2410</v>
      </c>
      <c r="C114">
        <v>1641</v>
      </c>
      <c r="D114">
        <v>4051</v>
      </c>
      <c r="F114" s="9">
        <f t="shared" si="33"/>
        <v>1992</v>
      </c>
      <c r="G114" s="1">
        <f t="shared" si="33"/>
        <v>4501598</v>
      </c>
      <c r="H114" s="1">
        <f t="shared" si="33"/>
        <v>562234</v>
      </c>
      <c r="I114" s="1">
        <f t="shared" si="33"/>
        <v>5063832</v>
      </c>
      <c r="K114" s="9">
        <f t="shared" si="34"/>
        <v>1992</v>
      </c>
      <c r="L114" s="1">
        <f t="shared" si="35"/>
        <v>53.536544133883126</v>
      </c>
      <c r="M114" s="1">
        <f t="shared" si="36"/>
        <v>291.8713560545965</v>
      </c>
      <c r="N114" s="1">
        <f t="shared" si="37"/>
        <v>79.9987045383812</v>
      </c>
    </row>
    <row r="115" spans="1:14" ht="12.75">
      <c r="A115" s="9">
        <v>1993</v>
      </c>
      <c r="B115">
        <v>2346</v>
      </c>
      <c r="C115">
        <v>1713</v>
      </c>
      <c r="D115">
        <v>4059</v>
      </c>
      <c r="F115" s="9">
        <f t="shared" si="33"/>
        <v>1993</v>
      </c>
      <c r="G115" s="1">
        <f t="shared" si="33"/>
        <v>4532411</v>
      </c>
      <c r="H115" s="1">
        <f t="shared" si="33"/>
        <v>570911</v>
      </c>
      <c r="I115" s="1">
        <f t="shared" si="33"/>
        <v>5103322</v>
      </c>
      <c r="K115" s="9">
        <f t="shared" si="34"/>
        <v>1993</v>
      </c>
      <c r="L115" s="1">
        <f t="shared" si="35"/>
        <v>51.7605309845025</v>
      </c>
      <c r="M115" s="1">
        <f t="shared" si="36"/>
        <v>300.04676735953586</v>
      </c>
      <c r="N115" s="1">
        <f t="shared" si="37"/>
        <v>79.53642744863052</v>
      </c>
    </row>
    <row r="116" spans="1:14" ht="12.75">
      <c r="A116" s="9">
        <v>1994</v>
      </c>
      <c r="B116">
        <v>2457</v>
      </c>
      <c r="C116">
        <v>1624</v>
      </c>
      <c r="D116">
        <v>4081</v>
      </c>
      <c r="F116" s="9">
        <f t="shared" si="33"/>
        <v>1994</v>
      </c>
      <c r="G116" s="1">
        <f t="shared" si="33"/>
        <v>4562756</v>
      </c>
      <c r="H116" s="1">
        <f t="shared" si="33"/>
        <v>579103</v>
      </c>
      <c r="I116" s="1">
        <f t="shared" si="33"/>
        <v>5141859</v>
      </c>
      <c r="K116" s="9">
        <f t="shared" si="34"/>
        <v>1994</v>
      </c>
      <c r="L116" s="1">
        <f t="shared" si="35"/>
        <v>53.849033347389174</v>
      </c>
      <c r="M116" s="1">
        <f t="shared" si="36"/>
        <v>280.43370523033036</v>
      </c>
      <c r="N116" s="1">
        <f t="shared" si="37"/>
        <v>79.36818181906582</v>
      </c>
    </row>
    <row r="117" spans="1:14" ht="12.75">
      <c r="A117" s="9">
        <v>1995</v>
      </c>
      <c r="B117">
        <v>1868</v>
      </c>
      <c r="C117">
        <v>1266</v>
      </c>
      <c r="D117">
        <v>3134</v>
      </c>
      <c r="F117" s="9">
        <f t="shared" si="33"/>
        <v>1995</v>
      </c>
      <c r="G117" s="1">
        <f t="shared" si="33"/>
        <v>4594972</v>
      </c>
      <c r="H117" s="1">
        <f t="shared" si="33"/>
        <v>585653</v>
      </c>
      <c r="I117" s="1">
        <f t="shared" si="33"/>
        <v>5180625</v>
      </c>
      <c r="K117" s="9">
        <f t="shared" si="34"/>
        <v>1995</v>
      </c>
      <c r="L117" s="1">
        <f t="shared" si="35"/>
        <v>40.65313129220374</v>
      </c>
      <c r="M117" s="1">
        <f t="shared" si="36"/>
        <v>216.1689601180221</v>
      </c>
      <c r="N117" s="1">
        <f t="shared" si="37"/>
        <v>60.49463143925685</v>
      </c>
    </row>
    <row r="118" spans="1:14" ht="12.75">
      <c r="A118" s="9">
        <v>1996</v>
      </c>
      <c r="B118">
        <v>2116</v>
      </c>
      <c r="C118">
        <v>1271</v>
      </c>
      <c r="D118">
        <v>3387</v>
      </c>
      <c r="F118" s="9">
        <f t="shared" si="33"/>
        <v>1996</v>
      </c>
      <c r="G118" s="1">
        <f t="shared" si="33"/>
        <v>4624391</v>
      </c>
      <c r="H118" s="1">
        <f t="shared" si="33"/>
        <v>592902</v>
      </c>
      <c r="I118" s="1">
        <f t="shared" si="33"/>
        <v>5217293</v>
      </c>
      <c r="K118" s="9">
        <f t="shared" si="34"/>
        <v>1996</v>
      </c>
      <c r="L118" s="1">
        <f t="shared" si="35"/>
        <v>45.75737648481714</v>
      </c>
      <c r="M118" s="1">
        <f t="shared" si="36"/>
        <v>214.36932241753274</v>
      </c>
      <c r="N118" s="1">
        <f t="shared" si="37"/>
        <v>64.91872317694252</v>
      </c>
    </row>
    <row r="119" spans="1:14" ht="12.75">
      <c r="A119" s="9">
        <v>1997</v>
      </c>
      <c r="B119">
        <v>2315</v>
      </c>
      <c r="C119">
        <v>1097</v>
      </c>
      <c r="D119">
        <v>3412</v>
      </c>
      <c r="F119" s="9">
        <f t="shared" si="33"/>
        <v>1997</v>
      </c>
      <c r="G119" s="1">
        <f t="shared" si="33"/>
        <v>4649239</v>
      </c>
      <c r="H119" s="1">
        <f t="shared" si="33"/>
        <v>600774</v>
      </c>
      <c r="I119" s="1">
        <f t="shared" si="33"/>
        <v>5250013</v>
      </c>
      <c r="K119" s="9">
        <f t="shared" si="34"/>
        <v>1997</v>
      </c>
      <c r="L119" s="1">
        <f t="shared" si="35"/>
        <v>49.79309517105918</v>
      </c>
      <c r="M119" s="1">
        <f t="shared" si="36"/>
        <v>182.59778219430268</v>
      </c>
      <c r="N119" s="1">
        <f t="shared" si="37"/>
        <v>64.99031526207649</v>
      </c>
    </row>
    <row r="120" spans="1:14" ht="12.75">
      <c r="A120" s="9">
        <v>1998</v>
      </c>
      <c r="B120">
        <v>142</v>
      </c>
      <c r="C120">
        <v>32</v>
      </c>
      <c r="D120">
        <v>174</v>
      </c>
      <c r="F120" s="9">
        <f t="shared" si="33"/>
        <v>1998</v>
      </c>
      <c r="G120" s="1">
        <f t="shared" si="33"/>
        <v>4667910</v>
      </c>
      <c r="H120" s="1">
        <f t="shared" si="33"/>
        <v>606197</v>
      </c>
      <c r="I120" s="1">
        <f t="shared" si="33"/>
        <v>5274107</v>
      </c>
      <c r="K120" s="9">
        <f t="shared" si="34"/>
        <v>1998</v>
      </c>
      <c r="L120" s="1">
        <f t="shared" si="35"/>
        <v>3.0420466547127085</v>
      </c>
      <c r="M120" s="1">
        <f t="shared" si="36"/>
        <v>5.278812003358644</v>
      </c>
      <c r="N120" s="1">
        <f t="shared" si="37"/>
        <v>3.299136706934463</v>
      </c>
    </row>
    <row r="121" spans="1:14" ht="12.75">
      <c r="A121" s="9">
        <v>1999</v>
      </c>
      <c r="B121">
        <v>145</v>
      </c>
      <c r="C121">
        <v>29</v>
      </c>
      <c r="D121">
        <v>174</v>
      </c>
      <c r="F121" s="9">
        <f t="shared" si="33"/>
        <v>1999</v>
      </c>
      <c r="G121" s="1">
        <f t="shared" si="33"/>
        <v>4688237</v>
      </c>
      <c r="H121" s="1">
        <f t="shared" si="33"/>
        <v>610998</v>
      </c>
      <c r="I121" s="1">
        <f t="shared" si="33"/>
        <v>5299235</v>
      </c>
      <c r="K121" s="9">
        <f t="shared" si="34"/>
        <v>1999</v>
      </c>
      <c r="L121" s="1">
        <f t="shared" si="35"/>
        <v>3.0928470553003184</v>
      </c>
      <c r="M121" s="1">
        <f t="shared" si="36"/>
        <v>4.746333048553351</v>
      </c>
      <c r="N121" s="1">
        <f t="shared" si="37"/>
        <v>3.2834928060370974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J61">
      <selection activeCell="AP88" sqref="AP88:AU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0</v>
      </c>
      <c r="B1" s="30" t="s">
        <v>4</v>
      </c>
      <c r="C1" s="30"/>
      <c r="D1" s="30"/>
      <c r="E1" s="30"/>
      <c r="F1" s="30"/>
      <c r="G1" s="30"/>
      <c r="J1" s="30" t="s">
        <v>4</v>
      </c>
      <c r="K1" s="30"/>
      <c r="L1" s="30"/>
      <c r="M1" s="30"/>
      <c r="N1" s="30"/>
      <c r="O1" s="30"/>
      <c r="R1" s="30" t="s">
        <v>4</v>
      </c>
      <c r="S1" s="30"/>
      <c r="T1" s="30"/>
      <c r="U1" s="30"/>
      <c r="V1" s="30"/>
      <c r="W1" s="30"/>
      <c r="Z1" s="30" t="s">
        <v>4</v>
      </c>
      <c r="AA1" s="30"/>
      <c r="AB1" s="30"/>
      <c r="AC1" s="30"/>
      <c r="AD1" s="30"/>
      <c r="AE1" s="30"/>
      <c r="AH1" s="30" t="s">
        <v>4</v>
      </c>
      <c r="AI1" s="30"/>
      <c r="AJ1" s="30"/>
      <c r="AK1" s="30"/>
      <c r="AL1" s="30"/>
      <c r="AM1" s="30"/>
      <c r="AP1" s="30" t="s">
        <v>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MISSOURI</v>
      </c>
      <c r="C2" s="30"/>
      <c r="D2" s="30"/>
      <c r="E2" s="30"/>
      <c r="F2" s="30"/>
      <c r="G2" s="30"/>
      <c r="J2" s="30" t="str">
        <f>CONCATENATE("Black, Non-Hispanics:  ",$A$1)</f>
        <v>Black, Non-Hispanics:  MISSOURI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MISSOURI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MISSOURI</v>
      </c>
      <c r="AA2" s="30"/>
      <c r="AB2" s="30"/>
      <c r="AC2" s="30"/>
      <c r="AD2" s="30"/>
      <c r="AE2" s="30"/>
      <c r="AH2" s="30" t="str">
        <f>CONCATENATE("Hispanics:  ",$A$1)</f>
        <v>Hispanics:  MISSOURI</v>
      </c>
      <c r="AI2" s="30"/>
      <c r="AJ2" s="30"/>
      <c r="AK2" s="30"/>
      <c r="AL2" s="30"/>
      <c r="AM2" s="30"/>
      <c r="AP2" s="30" t="str">
        <f>CONCATENATE("Other Race / Not Known:  ",$A$1)</f>
        <v>Other Race / Not Known:  MISSOURI</v>
      </c>
      <c r="AQ2" s="30"/>
      <c r="AR2" s="30"/>
      <c r="AS2" s="30"/>
      <c r="AT2" s="30"/>
      <c r="AU2" s="30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1" ht="12.75">
      <c r="A4" s="4">
        <v>1983</v>
      </c>
      <c r="B4">
        <v>156</v>
      </c>
      <c r="C4">
        <v>317</v>
      </c>
      <c r="D4">
        <v>202</v>
      </c>
      <c r="E4">
        <v>76</v>
      </c>
      <c r="F4">
        <v>90</v>
      </c>
      <c r="G4">
        <f>SUM(B4:F4)</f>
        <v>841</v>
      </c>
      <c r="I4" s="4">
        <v>1983</v>
      </c>
      <c r="J4">
        <v>108</v>
      </c>
      <c r="K4">
        <v>273</v>
      </c>
      <c r="L4">
        <v>82</v>
      </c>
      <c r="M4">
        <v>29</v>
      </c>
      <c r="N4">
        <v>42</v>
      </c>
      <c r="O4">
        <f>SUM(J4:N4)</f>
        <v>534</v>
      </c>
      <c r="Q4" s="4">
        <v>1983</v>
      </c>
      <c r="W4">
        <f>SUM(R4:V4)</f>
        <v>0</v>
      </c>
      <c r="Y4" s="4">
        <v>1983</v>
      </c>
      <c r="AB4">
        <v>1</v>
      </c>
      <c r="AE4">
        <f>SUM(Z4:AD4)</f>
        <v>1</v>
      </c>
      <c r="AG4" s="4">
        <v>1983</v>
      </c>
      <c r="AH4">
        <v>6</v>
      </c>
      <c r="AI4">
        <v>23</v>
      </c>
      <c r="AJ4">
        <v>9</v>
      </c>
      <c r="AK4">
        <v>5</v>
      </c>
      <c r="AL4">
        <v>3</v>
      </c>
      <c r="AM4">
        <f>SUM(AH4:AL4)</f>
        <v>46</v>
      </c>
      <c r="AO4" s="4">
        <v>1983</v>
      </c>
    </row>
    <row r="5" spans="1:41" ht="12.75">
      <c r="A5" s="4">
        <v>1984</v>
      </c>
      <c r="B5">
        <v>355</v>
      </c>
      <c r="C5">
        <v>664</v>
      </c>
      <c r="D5">
        <v>498</v>
      </c>
      <c r="E5">
        <v>259</v>
      </c>
      <c r="F5">
        <v>234</v>
      </c>
      <c r="G5">
        <f aca="true" t="shared" si="0" ref="G5:G20">SUM(B5:F5)</f>
        <v>2010</v>
      </c>
      <c r="I5" s="4">
        <v>1984</v>
      </c>
      <c r="J5">
        <v>230</v>
      </c>
      <c r="K5">
        <v>498</v>
      </c>
      <c r="L5">
        <v>229</v>
      </c>
      <c r="M5">
        <v>86</v>
      </c>
      <c r="N5">
        <v>102</v>
      </c>
      <c r="O5">
        <f aca="true" t="shared" si="1" ref="O5:O20">SUM(J5:N5)</f>
        <v>1145</v>
      </c>
      <c r="Q5" s="4">
        <v>1984</v>
      </c>
      <c r="R5">
        <v>1</v>
      </c>
      <c r="T5">
        <v>1</v>
      </c>
      <c r="U5">
        <v>2</v>
      </c>
      <c r="W5">
        <f aca="true" t="shared" si="2" ref="W5:W20">SUM(R5:V5)</f>
        <v>4</v>
      </c>
      <c r="Y5" s="4">
        <v>1984</v>
      </c>
      <c r="AE5">
        <f aca="true" t="shared" si="3" ref="AE5:AE20">SUM(Z5:AD5)</f>
        <v>0</v>
      </c>
      <c r="AG5" s="4">
        <v>1984</v>
      </c>
      <c r="AI5">
        <v>1</v>
      </c>
      <c r="AJ5">
        <v>3</v>
      </c>
      <c r="AL5">
        <v>1</v>
      </c>
      <c r="AM5">
        <f aca="true" t="shared" si="4" ref="AM5:AM20">SUM(AH5:AL5)</f>
        <v>5</v>
      </c>
      <c r="AO5" s="4">
        <v>1984</v>
      </c>
    </row>
    <row r="6" spans="1:41" ht="12.75">
      <c r="A6" s="4">
        <v>1985</v>
      </c>
      <c r="B6">
        <v>347</v>
      </c>
      <c r="C6">
        <v>620</v>
      </c>
      <c r="D6">
        <v>398</v>
      </c>
      <c r="E6">
        <v>173</v>
      </c>
      <c r="F6">
        <v>253</v>
      </c>
      <c r="G6">
        <f t="shared" si="0"/>
        <v>1791</v>
      </c>
      <c r="I6" s="4">
        <v>1985</v>
      </c>
      <c r="J6">
        <v>255</v>
      </c>
      <c r="K6">
        <v>436</v>
      </c>
      <c r="L6">
        <v>216</v>
      </c>
      <c r="M6">
        <v>97</v>
      </c>
      <c r="N6">
        <v>114</v>
      </c>
      <c r="O6">
        <f t="shared" si="1"/>
        <v>1118</v>
      </c>
      <c r="Q6" s="4">
        <v>1985</v>
      </c>
      <c r="S6">
        <v>4</v>
      </c>
      <c r="T6">
        <v>1</v>
      </c>
      <c r="U6">
        <v>1</v>
      </c>
      <c r="W6">
        <f t="shared" si="2"/>
        <v>6</v>
      </c>
      <c r="Y6" s="4">
        <v>1985</v>
      </c>
      <c r="AE6">
        <f t="shared" si="3"/>
        <v>0</v>
      </c>
      <c r="AG6" s="4">
        <v>1985</v>
      </c>
      <c r="AH6">
        <v>1</v>
      </c>
      <c r="AJ6">
        <v>3</v>
      </c>
      <c r="AK6">
        <v>1</v>
      </c>
      <c r="AL6">
        <v>1</v>
      </c>
      <c r="AM6">
        <f t="shared" si="4"/>
        <v>6</v>
      </c>
      <c r="AO6" s="4">
        <v>1985</v>
      </c>
    </row>
    <row r="7" spans="1:41" ht="12.75">
      <c r="A7" s="4">
        <v>1986</v>
      </c>
      <c r="B7">
        <v>342</v>
      </c>
      <c r="C7">
        <v>611</v>
      </c>
      <c r="D7">
        <v>409</v>
      </c>
      <c r="E7">
        <v>217</v>
      </c>
      <c r="F7">
        <v>270</v>
      </c>
      <c r="G7">
        <f t="shared" si="0"/>
        <v>1849</v>
      </c>
      <c r="I7" s="4">
        <v>1986</v>
      </c>
      <c r="J7">
        <v>227</v>
      </c>
      <c r="K7">
        <v>437</v>
      </c>
      <c r="L7">
        <v>212</v>
      </c>
      <c r="M7">
        <v>113</v>
      </c>
      <c r="N7">
        <v>125</v>
      </c>
      <c r="O7">
        <f t="shared" si="1"/>
        <v>1114</v>
      </c>
      <c r="Q7" s="4">
        <v>1986</v>
      </c>
      <c r="T7">
        <v>1</v>
      </c>
      <c r="W7">
        <f t="shared" si="2"/>
        <v>1</v>
      </c>
      <c r="Y7" s="4">
        <v>1986</v>
      </c>
      <c r="Z7">
        <v>1</v>
      </c>
      <c r="AE7">
        <f t="shared" si="3"/>
        <v>1</v>
      </c>
      <c r="AG7" s="4">
        <v>1986</v>
      </c>
      <c r="AH7">
        <v>19</v>
      </c>
      <c r="AI7">
        <v>8</v>
      </c>
      <c r="AJ7">
        <v>5</v>
      </c>
      <c r="AK7">
        <v>1</v>
      </c>
      <c r="AL7">
        <v>7</v>
      </c>
      <c r="AM7">
        <f t="shared" si="4"/>
        <v>40</v>
      </c>
      <c r="AO7" s="4">
        <v>1986</v>
      </c>
    </row>
    <row r="8" spans="1:41" ht="12.75">
      <c r="A8" s="4">
        <v>1987</v>
      </c>
      <c r="B8">
        <v>364</v>
      </c>
      <c r="C8">
        <v>404</v>
      </c>
      <c r="D8">
        <v>324</v>
      </c>
      <c r="E8">
        <v>223</v>
      </c>
      <c r="F8">
        <v>249</v>
      </c>
      <c r="G8">
        <f t="shared" si="0"/>
        <v>1564</v>
      </c>
      <c r="I8" s="4">
        <v>1987</v>
      </c>
      <c r="J8">
        <v>289</v>
      </c>
      <c r="K8">
        <v>383</v>
      </c>
      <c r="L8">
        <v>207</v>
      </c>
      <c r="M8">
        <v>130</v>
      </c>
      <c r="N8">
        <v>146</v>
      </c>
      <c r="O8">
        <f t="shared" si="1"/>
        <v>1155</v>
      </c>
      <c r="Q8" s="4">
        <v>1987</v>
      </c>
      <c r="T8">
        <v>1</v>
      </c>
      <c r="V8">
        <v>1</v>
      </c>
      <c r="W8">
        <f t="shared" si="2"/>
        <v>2</v>
      </c>
      <c r="Y8" s="4">
        <v>1987</v>
      </c>
      <c r="Z8">
        <v>1</v>
      </c>
      <c r="AA8">
        <v>2</v>
      </c>
      <c r="AE8">
        <f t="shared" si="3"/>
        <v>3</v>
      </c>
      <c r="AG8" s="4">
        <v>1987</v>
      </c>
      <c r="AH8">
        <v>10</v>
      </c>
      <c r="AI8">
        <v>6</v>
      </c>
      <c r="AJ8">
        <v>5</v>
      </c>
      <c r="AK8">
        <v>2</v>
      </c>
      <c r="AL8">
        <v>1</v>
      </c>
      <c r="AM8">
        <f t="shared" si="4"/>
        <v>24</v>
      </c>
      <c r="AO8" s="4">
        <v>1987</v>
      </c>
    </row>
    <row r="9" spans="1:41" ht="12.75">
      <c r="A9" s="4">
        <v>1988</v>
      </c>
      <c r="B9">
        <v>443</v>
      </c>
      <c r="C9">
        <v>496</v>
      </c>
      <c r="D9">
        <v>377</v>
      </c>
      <c r="E9">
        <v>297</v>
      </c>
      <c r="F9">
        <v>312</v>
      </c>
      <c r="G9">
        <f t="shared" si="0"/>
        <v>1925</v>
      </c>
      <c r="I9" s="4">
        <v>1988</v>
      </c>
      <c r="J9">
        <v>271</v>
      </c>
      <c r="K9">
        <v>403</v>
      </c>
      <c r="L9">
        <v>276</v>
      </c>
      <c r="M9">
        <v>164</v>
      </c>
      <c r="N9">
        <v>153</v>
      </c>
      <c r="O9">
        <f t="shared" si="1"/>
        <v>1267</v>
      </c>
      <c r="Q9" s="4">
        <v>1988</v>
      </c>
      <c r="R9">
        <v>3</v>
      </c>
      <c r="S9">
        <v>2</v>
      </c>
      <c r="T9">
        <v>1</v>
      </c>
      <c r="U9">
        <v>1</v>
      </c>
      <c r="V9">
        <v>2</v>
      </c>
      <c r="W9">
        <f t="shared" si="2"/>
        <v>9</v>
      </c>
      <c r="Y9" s="4">
        <v>1988</v>
      </c>
      <c r="Z9">
        <v>1</v>
      </c>
      <c r="AA9">
        <v>1</v>
      </c>
      <c r="AE9">
        <f t="shared" si="3"/>
        <v>2</v>
      </c>
      <c r="AG9" s="4">
        <v>1988</v>
      </c>
      <c r="AH9">
        <v>7</v>
      </c>
      <c r="AI9">
        <v>7</v>
      </c>
      <c r="AJ9">
        <v>4</v>
      </c>
      <c r="AK9">
        <v>18</v>
      </c>
      <c r="AL9">
        <v>1</v>
      </c>
      <c r="AM9">
        <f t="shared" si="4"/>
        <v>37</v>
      </c>
      <c r="AO9" s="4">
        <v>1988</v>
      </c>
    </row>
    <row r="10" spans="1:41" ht="12.75">
      <c r="A10" s="4">
        <v>1989</v>
      </c>
      <c r="B10">
        <v>366</v>
      </c>
      <c r="C10">
        <v>359</v>
      </c>
      <c r="D10">
        <v>283</v>
      </c>
      <c r="E10">
        <v>328</v>
      </c>
      <c r="F10">
        <v>251</v>
      </c>
      <c r="G10">
        <f t="shared" si="0"/>
        <v>1587</v>
      </c>
      <c r="I10" s="4">
        <v>1989</v>
      </c>
      <c r="J10">
        <v>268</v>
      </c>
      <c r="K10">
        <v>302</v>
      </c>
      <c r="L10">
        <v>205</v>
      </c>
      <c r="M10">
        <v>207</v>
      </c>
      <c r="N10">
        <v>130</v>
      </c>
      <c r="O10">
        <f t="shared" si="1"/>
        <v>1112</v>
      </c>
      <c r="Q10" s="4">
        <v>1989</v>
      </c>
      <c r="S10">
        <v>2</v>
      </c>
      <c r="T10">
        <v>2</v>
      </c>
      <c r="U10">
        <v>1</v>
      </c>
      <c r="W10">
        <f t="shared" si="2"/>
        <v>5</v>
      </c>
      <c r="Y10" s="4">
        <v>1989</v>
      </c>
      <c r="AB10">
        <v>2</v>
      </c>
      <c r="AE10">
        <f t="shared" si="3"/>
        <v>2</v>
      </c>
      <c r="AG10" s="4">
        <v>1989</v>
      </c>
      <c r="AH10">
        <v>6</v>
      </c>
      <c r="AI10">
        <v>10</v>
      </c>
      <c r="AJ10">
        <v>5</v>
      </c>
      <c r="AK10">
        <v>18</v>
      </c>
      <c r="AL10">
        <v>5</v>
      </c>
      <c r="AM10">
        <f t="shared" si="4"/>
        <v>44</v>
      </c>
      <c r="AO10" s="4">
        <v>1989</v>
      </c>
    </row>
    <row r="11" spans="1:41" ht="12.75">
      <c r="A11" s="4">
        <v>1990</v>
      </c>
      <c r="B11">
        <v>474</v>
      </c>
      <c r="C11">
        <v>518</v>
      </c>
      <c r="D11">
        <v>480</v>
      </c>
      <c r="E11">
        <v>500</v>
      </c>
      <c r="F11">
        <v>472</v>
      </c>
      <c r="G11">
        <f t="shared" si="0"/>
        <v>2444</v>
      </c>
      <c r="I11" s="4">
        <v>1990</v>
      </c>
      <c r="J11">
        <v>311</v>
      </c>
      <c r="K11">
        <v>366</v>
      </c>
      <c r="L11">
        <v>252</v>
      </c>
      <c r="M11">
        <v>474</v>
      </c>
      <c r="N11">
        <v>163</v>
      </c>
      <c r="O11">
        <f t="shared" si="1"/>
        <v>1566</v>
      </c>
      <c r="Q11" s="4">
        <v>1990</v>
      </c>
      <c r="R11">
        <v>2</v>
      </c>
      <c r="S11">
        <v>2</v>
      </c>
      <c r="T11">
        <v>2</v>
      </c>
      <c r="U11">
        <v>3</v>
      </c>
      <c r="V11">
        <v>1</v>
      </c>
      <c r="W11">
        <f t="shared" si="2"/>
        <v>10</v>
      </c>
      <c r="Y11" s="4">
        <v>1990</v>
      </c>
      <c r="AE11">
        <f t="shared" si="3"/>
        <v>0</v>
      </c>
      <c r="AG11" s="4">
        <v>1990</v>
      </c>
      <c r="AH11">
        <v>16</v>
      </c>
      <c r="AI11">
        <v>6</v>
      </c>
      <c r="AJ11">
        <v>7</v>
      </c>
      <c r="AK11">
        <v>22</v>
      </c>
      <c r="AL11">
        <v>3</v>
      </c>
      <c r="AM11">
        <f t="shared" si="4"/>
        <v>54</v>
      </c>
      <c r="AO11" s="4">
        <v>1990</v>
      </c>
    </row>
    <row r="12" spans="1:41" ht="12.75">
      <c r="A12" s="4">
        <v>1991</v>
      </c>
      <c r="B12">
        <v>516</v>
      </c>
      <c r="C12">
        <v>585</v>
      </c>
      <c r="D12">
        <v>494</v>
      </c>
      <c r="E12">
        <v>520</v>
      </c>
      <c r="F12">
        <v>525</v>
      </c>
      <c r="G12">
        <f t="shared" si="0"/>
        <v>2640</v>
      </c>
      <c r="I12" s="4">
        <v>1991</v>
      </c>
      <c r="J12">
        <v>330</v>
      </c>
      <c r="K12">
        <v>418</v>
      </c>
      <c r="L12">
        <v>290</v>
      </c>
      <c r="M12">
        <v>491</v>
      </c>
      <c r="N12">
        <v>155</v>
      </c>
      <c r="O12">
        <f t="shared" si="1"/>
        <v>1684</v>
      </c>
      <c r="Q12" s="4">
        <v>1991</v>
      </c>
      <c r="R12">
        <v>2</v>
      </c>
      <c r="T12">
        <v>1</v>
      </c>
      <c r="U12">
        <v>1</v>
      </c>
      <c r="V12">
        <v>2</v>
      </c>
      <c r="W12">
        <f t="shared" si="2"/>
        <v>6</v>
      </c>
      <c r="Y12" s="4">
        <v>1991</v>
      </c>
      <c r="AA12">
        <v>3</v>
      </c>
      <c r="AB12">
        <v>1</v>
      </c>
      <c r="AE12">
        <f t="shared" si="3"/>
        <v>4</v>
      </c>
      <c r="AG12" s="4">
        <v>1991</v>
      </c>
      <c r="AH12">
        <v>8</v>
      </c>
      <c r="AI12">
        <v>13</v>
      </c>
      <c r="AJ12">
        <v>4</v>
      </c>
      <c r="AK12">
        <v>33</v>
      </c>
      <c r="AL12">
        <v>3</v>
      </c>
      <c r="AM12">
        <f t="shared" si="4"/>
        <v>61</v>
      </c>
      <c r="AO12" s="4">
        <v>1991</v>
      </c>
    </row>
    <row r="13" spans="1:41" ht="12.75">
      <c r="A13" s="4">
        <v>1992</v>
      </c>
      <c r="B13">
        <v>572</v>
      </c>
      <c r="C13">
        <v>453</v>
      </c>
      <c r="D13">
        <v>408</v>
      </c>
      <c r="E13">
        <v>516</v>
      </c>
      <c r="F13">
        <v>461</v>
      </c>
      <c r="G13">
        <f t="shared" si="0"/>
        <v>2410</v>
      </c>
      <c r="I13" s="4">
        <v>1992</v>
      </c>
      <c r="J13">
        <v>311</v>
      </c>
      <c r="K13">
        <v>422</v>
      </c>
      <c r="L13">
        <v>275</v>
      </c>
      <c r="M13">
        <v>506</v>
      </c>
      <c r="N13">
        <v>127</v>
      </c>
      <c r="O13">
        <f t="shared" si="1"/>
        <v>1641</v>
      </c>
      <c r="Q13" s="4">
        <v>1992</v>
      </c>
      <c r="R13">
        <v>1</v>
      </c>
      <c r="S13">
        <v>1</v>
      </c>
      <c r="T13">
        <v>1</v>
      </c>
      <c r="U13">
        <v>3</v>
      </c>
      <c r="W13">
        <f t="shared" si="2"/>
        <v>6</v>
      </c>
      <c r="Y13" s="4">
        <v>1992</v>
      </c>
      <c r="Z13">
        <v>2</v>
      </c>
      <c r="AC13">
        <v>1</v>
      </c>
      <c r="AE13">
        <f t="shared" si="3"/>
        <v>3</v>
      </c>
      <c r="AG13" s="4">
        <v>1992</v>
      </c>
      <c r="AH13">
        <v>17</v>
      </c>
      <c r="AI13">
        <v>5</v>
      </c>
      <c r="AJ13">
        <v>5</v>
      </c>
      <c r="AK13">
        <v>46</v>
      </c>
      <c r="AL13">
        <v>4</v>
      </c>
      <c r="AM13">
        <f t="shared" si="4"/>
        <v>77</v>
      </c>
      <c r="AO13" s="4">
        <v>1992</v>
      </c>
    </row>
    <row r="14" spans="1:41" ht="12.75">
      <c r="A14" s="4">
        <v>1993</v>
      </c>
      <c r="B14">
        <v>595</v>
      </c>
      <c r="C14">
        <v>408</v>
      </c>
      <c r="D14">
        <v>418</v>
      </c>
      <c r="E14">
        <v>495</v>
      </c>
      <c r="F14">
        <v>430</v>
      </c>
      <c r="G14">
        <f t="shared" si="0"/>
        <v>2346</v>
      </c>
      <c r="I14" s="4">
        <v>1993</v>
      </c>
      <c r="J14">
        <v>361</v>
      </c>
      <c r="K14">
        <v>388</v>
      </c>
      <c r="L14">
        <v>275</v>
      </c>
      <c r="M14">
        <v>569</v>
      </c>
      <c r="N14">
        <v>120</v>
      </c>
      <c r="O14">
        <f t="shared" si="1"/>
        <v>1713</v>
      </c>
      <c r="Q14" s="4">
        <v>1993</v>
      </c>
      <c r="R14">
        <v>2</v>
      </c>
      <c r="S14">
        <v>2</v>
      </c>
      <c r="T14">
        <v>2</v>
      </c>
      <c r="U14">
        <v>2</v>
      </c>
      <c r="V14">
        <v>3</v>
      </c>
      <c r="W14">
        <f t="shared" si="2"/>
        <v>11</v>
      </c>
      <c r="Y14" s="4">
        <v>1993</v>
      </c>
      <c r="Z14">
        <v>3</v>
      </c>
      <c r="AD14">
        <v>1</v>
      </c>
      <c r="AE14">
        <f t="shared" si="3"/>
        <v>4</v>
      </c>
      <c r="AG14" s="4">
        <v>1993</v>
      </c>
      <c r="AH14">
        <v>16</v>
      </c>
      <c r="AI14">
        <v>8</v>
      </c>
      <c r="AJ14">
        <v>4</v>
      </c>
      <c r="AK14">
        <v>36</v>
      </c>
      <c r="AL14">
        <v>12</v>
      </c>
      <c r="AM14">
        <f t="shared" si="4"/>
        <v>76</v>
      </c>
      <c r="AO14" s="4">
        <v>1993</v>
      </c>
    </row>
    <row r="15" spans="1:41" ht="12.75">
      <c r="A15" s="4">
        <v>1994</v>
      </c>
      <c r="B15">
        <v>589</v>
      </c>
      <c r="C15">
        <v>411</v>
      </c>
      <c r="D15">
        <v>386</v>
      </c>
      <c r="E15">
        <v>439</v>
      </c>
      <c r="F15">
        <v>632</v>
      </c>
      <c r="G15">
        <f t="shared" si="0"/>
        <v>2457</v>
      </c>
      <c r="I15" s="4">
        <v>1994</v>
      </c>
      <c r="J15">
        <v>361</v>
      </c>
      <c r="K15">
        <v>414</v>
      </c>
      <c r="L15">
        <v>229</v>
      </c>
      <c r="M15">
        <v>467</v>
      </c>
      <c r="N15">
        <v>153</v>
      </c>
      <c r="O15">
        <f t="shared" si="1"/>
        <v>1624</v>
      </c>
      <c r="Q15" s="4">
        <v>1994</v>
      </c>
      <c r="R15">
        <v>3</v>
      </c>
      <c r="S15">
        <v>1</v>
      </c>
      <c r="T15">
        <v>1</v>
      </c>
      <c r="U15">
        <v>3</v>
      </c>
      <c r="V15">
        <v>6</v>
      </c>
      <c r="W15">
        <f t="shared" si="2"/>
        <v>14</v>
      </c>
      <c r="Y15" s="4">
        <v>1994</v>
      </c>
      <c r="Z15">
        <v>2</v>
      </c>
      <c r="AA15">
        <v>1</v>
      </c>
      <c r="AB15">
        <v>2</v>
      </c>
      <c r="AC15">
        <v>1</v>
      </c>
      <c r="AE15">
        <f t="shared" si="3"/>
        <v>6</v>
      </c>
      <c r="AG15" s="4">
        <v>1994</v>
      </c>
      <c r="AH15">
        <v>12</v>
      </c>
      <c r="AI15">
        <v>12</v>
      </c>
      <c r="AJ15">
        <v>5</v>
      </c>
      <c r="AK15">
        <v>51</v>
      </c>
      <c r="AL15">
        <v>9</v>
      </c>
      <c r="AM15">
        <f t="shared" si="4"/>
        <v>89</v>
      </c>
      <c r="AO15" s="4">
        <v>1994</v>
      </c>
    </row>
    <row r="16" spans="1:41" ht="12.75">
      <c r="A16" s="4">
        <v>1995</v>
      </c>
      <c r="B16">
        <v>511</v>
      </c>
      <c r="C16">
        <v>269</v>
      </c>
      <c r="D16">
        <v>287</v>
      </c>
      <c r="E16">
        <v>335</v>
      </c>
      <c r="F16">
        <v>466</v>
      </c>
      <c r="G16">
        <f t="shared" si="0"/>
        <v>1868</v>
      </c>
      <c r="I16" s="4">
        <v>1995</v>
      </c>
      <c r="J16">
        <v>369</v>
      </c>
      <c r="K16">
        <v>324</v>
      </c>
      <c r="L16">
        <v>167</v>
      </c>
      <c r="M16">
        <v>286</v>
      </c>
      <c r="N16">
        <v>120</v>
      </c>
      <c r="O16">
        <f t="shared" si="1"/>
        <v>1266</v>
      </c>
      <c r="Q16" s="4">
        <v>1995</v>
      </c>
      <c r="S16">
        <v>3</v>
      </c>
      <c r="T16">
        <v>5</v>
      </c>
      <c r="U16">
        <v>4</v>
      </c>
      <c r="V16">
        <v>3</v>
      </c>
      <c r="W16">
        <f t="shared" si="2"/>
        <v>15</v>
      </c>
      <c r="Y16" s="4">
        <v>1995</v>
      </c>
      <c r="Z16">
        <v>4</v>
      </c>
      <c r="AB16">
        <v>1</v>
      </c>
      <c r="AD16">
        <v>1</v>
      </c>
      <c r="AE16">
        <f t="shared" si="3"/>
        <v>6</v>
      </c>
      <c r="AG16" s="4">
        <v>1995</v>
      </c>
      <c r="AH16">
        <v>14</v>
      </c>
      <c r="AI16">
        <v>6</v>
      </c>
      <c r="AJ16">
        <v>3</v>
      </c>
      <c r="AK16">
        <v>36</v>
      </c>
      <c r="AL16">
        <v>5</v>
      </c>
      <c r="AM16">
        <f t="shared" si="4"/>
        <v>64</v>
      </c>
      <c r="AO16" s="4">
        <v>1995</v>
      </c>
    </row>
    <row r="17" spans="1:41" ht="12.75">
      <c r="A17" s="4">
        <v>1996</v>
      </c>
      <c r="B17">
        <v>464</v>
      </c>
      <c r="C17">
        <v>302</v>
      </c>
      <c r="D17">
        <v>333</v>
      </c>
      <c r="E17">
        <v>400</v>
      </c>
      <c r="F17">
        <v>617</v>
      </c>
      <c r="G17">
        <f t="shared" si="0"/>
        <v>2116</v>
      </c>
      <c r="I17" s="4">
        <v>1996</v>
      </c>
      <c r="J17">
        <v>336</v>
      </c>
      <c r="K17">
        <v>329</v>
      </c>
      <c r="L17">
        <v>186</v>
      </c>
      <c r="M17">
        <v>275</v>
      </c>
      <c r="N17">
        <v>145</v>
      </c>
      <c r="O17">
        <f t="shared" si="1"/>
        <v>1271</v>
      </c>
      <c r="Q17" s="4">
        <v>1996</v>
      </c>
      <c r="R17">
        <v>2</v>
      </c>
      <c r="S17">
        <v>4</v>
      </c>
      <c r="T17">
        <v>4</v>
      </c>
      <c r="U17">
        <v>4</v>
      </c>
      <c r="V17">
        <v>4</v>
      </c>
      <c r="W17">
        <f t="shared" si="2"/>
        <v>18</v>
      </c>
      <c r="Y17" s="4">
        <v>1996</v>
      </c>
      <c r="Z17">
        <v>4</v>
      </c>
      <c r="AA17">
        <v>2</v>
      </c>
      <c r="AB17">
        <v>1</v>
      </c>
      <c r="AD17">
        <v>1</v>
      </c>
      <c r="AE17">
        <f t="shared" si="3"/>
        <v>8</v>
      </c>
      <c r="AG17" s="4">
        <v>1996</v>
      </c>
      <c r="AH17">
        <v>16</v>
      </c>
      <c r="AI17">
        <v>6</v>
      </c>
      <c r="AJ17">
        <v>2</v>
      </c>
      <c r="AK17">
        <v>33</v>
      </c>
      <c r="AL17">
        <v>11</v>
      </c>
      <c r="AM17">
        <f t="shared" si="4"/>
        <v>68</v>
      </c>
      <c r="AO17" s="4">
        <v>1996</v>
      </c>
    </row>
    <row r="18" spans="1:41" ht="12.75">
      <c r="A18" s="4">
        <v>1997</v>
      </c>
      <c r="B18">
        <v>530</v>
      </c>
      <c r="C18">
        <v>262</v>
      </c>
      <c r="D18">
        <v>297</v>
      </c>
      <c r="E18">
        <v>557</v>
      </c>
      <c r="F18">
        <v>669</v>
      </c>
      <c r="G18">
        <f t="shared" si="0"/>
        <v>2315</v>
      </c>
      <c r="I18" s="4">
        <v>1997</v>
      </c>
      <c r="J18">
        <v>285</v>
      </c>
      <c r="K18">
        <v>262</v>
      </c>
      <c r="L18">
        <v>158</v>
      </c>
      <c r="M18">
        <v>274</v>
      </c>
      <c r="N18">
        <v>118</v>
      </c>
      <c r="O18">
        <f t="shared" si="1"/>
        <v>1097</v>
      </c>
      <c r="Q18" s="4">
        <v>1997</v>
      </c>
      <c r="R18">
        <v>2</v>
      </c>
      <c r="T18">
        <v>3</v>
      </c>
      <c r="U18">
        <v>3</v>
      </c>
      <c r="V18">
        <v>3</v>
      </c>
      <c r="W18">
        <f t="shared" si="2"/>
        <v>11</v>
      </c>
      <c r="Y18" s="4">
        <v>1997</v>
      </c>
      <c r="AB18">
        <v>4</v>
      </c>
      <c r="AC18">
        <v>3</v>
      </c>
      <c r="AE18">
        <f t="shared" si="3"/>
        <v>7</v>
      </c>
      <c r="AG18" s="4">
        <v>1997</v>
      </c>
      <c r="AH18">
        <v>21</v>
      </c>
      <c r="AI18">
        <v>6</v>
      </c>
      <c r="AJ18">
        <v>4</v>
      </c>
      <c r="AK18">
        <v>47</v>
      </c>
      <c r="AL18">
        <v>12</v>
      </c>
      <c r="AM18">
        <f t="shared" si="4"/>
        <v>90</v>
      </c>
      <c r="AO18" s="4">
        <v>1997</v>
      </c>
    </row>
    <row r="19" spans="1:41" ht="12.75">
      <c r="A19" s="4">
        <v>1998</v>
      </c>
      <c r="B19">
        <v>18</v>
      </c>
      <c r="C19">
        <v>8</v>
      </c>
      <c r="D19">
        <v>16</v>
      </c>
      <c r="E19">
        <v>43</v>
      </c>
      <c r="F19">
        <v>57</v>
      </c>
      <c r="G19">
        <f t="shared" si="0"/>
        <v>142</v>
      </c>
      <c r="I19" s="4">
        <v>1998</v>
      </c>
      <c r="J19">
        <v>6</v>
      </c>
      <c r="K19">
        <v>3</v>
      </c>
      <c r="L19">
        <v>7</v>
      </c>
      <c r="M19">
        <v>6</v>
      </c>
      <c r="N19">
        <v>10</v>
      </c>
      <c r="O19">
        <f t="shared" si="1"/>
        <v>32</v>
      </c>
      <c r="Q19" s="4">
        <v>1998</v>
      </c>
      <c r="U19">
        <v>1</v>
      </c>
      <c r="W19">
        <f t="shared" si="2"/>
        <v>1</v>
      </c>
      <c r="Y19" s="4">
        <v>1998</v>
      </c>
      <c r="AE19">
        <f t="shared" si="3"/>
        <v>0</v>
      </c>
      <c r="AG19" s="4">
        <v>1998</v>
      </c>
      <c r="AK19">
        <v>2</v>
      </c>
      <c r="AM19">
        <f t="shared" si="4"/>
        <v>2</v>
      </c>
      <c r="AO19" s="4">
        <v>1998</v>
      </c>
    </row>
    <row r="20" spans="1:41" ht="12.75">
      <c r="A20" s="4">
        <v>1999</v>
      </c>
      <c r="B20">
        <v>23</v>
      </c>
      <c r="C20">
        <v>8</v>
      </c>
      <c r="D20">
        <v>15</v>
      </c>
      <c r="E20">
        <v>50</v>
      </c>
      <c r="F20">
        <v>49</v>
      </c>
      <c r="G20">
        <f t="shared" si="0"/>
        <v>145</v>
      </c>
      <c r="I20" s="4">
        <v>1999</v>
      </c>
      <c r="J20">
        <v>8</v>
      </c>
      <c r="L20">
        <v>5</v>
      </c>
      <c r="M20">
        <v>14</v>
      </c>
      <c r="N20">
        <v>2</v>
      </c>
      <c r="O20">
        <f t="shared" si="1"/>
        <v>29</v>
      </c>
      <c r="Q20" s="4">
        <v>1999</v>
      </c>
      <c r="W20">
        <f t="shared" si="2"/>
        <v>0</v>
      </c>
      <c r="Y20" s="4">
        <v>1999</v>
      </c>
      <c r="Z20">
        <v>1</v>
      </c>
      <c r="AE20">
        <f t="shared" si="3"/>
        <v>1</v>
      </c>
      <c r="AG20" s="4">
        <v>1999</v>
      </c>
      <c r="AH20">
        <v>1</v>
      </c>
      <c r="AL20">
        <v>2</v>
      </c>
      <c r="AM20">
        <f t="shared" si="4"/>
        <v>3</v>
      </c>
      <c r="AO20" s="4">
        <v>1999</v>
      </c>
    </row>
    <row r="21" spans="1:47" ht="12.75">
      <c r="A21" s="4" t="s">
        <v>14</v>
      </c>
      <c r="B21" s="2">
        <f>SUM(B4:B20)</f>
        <v>6665</v>
      </c>
      <c r="C21" s="2">
        <f>SUM(C4:C20)</f>
        <v>6695</v>
      </c>
      <c r="D21" s="2">
        <f>SUM(D4:D20)</f>
        <v>5625</v>
      </c>
      <c r="E21" s="2">
        <f>SUM(E4:E20)</f>
        <v>5428</v>
      </c>
      <c r="F21" s="2">
        <f>SUM(F4:F20)</f>
        <v>6037</v>
      </c>
      <c r="G21">
        <f>SUM(B21:F21)</f>
        <v>30450</v>
      </c>
      <c r="I21" s="4" t="s">
        <v>14</v>
      </c>
      <c r="J21" s="2">
        <f>SUM(J4:J20)</f>
        <v>4326</v>
      </c>
      <c r="K21" s="2">
        <f>SUM(K4:K20)</f>
        <v>5658</v>
      </c>
      <c r="L21" s="2">
        <f>SUM(L4:L20)</f>
        <v>3271</v>
      </c>
      <c r="M21" s="2">
        <f>SUM(M4:M20)</f>
        <v>4188</v>
      </c>
      <c r="N21" s="2">
        <f>SUM(N4:N20)</f>
        <v>1925</v>
      </c>
      <c r="O21">
        <f>SUM(J21:N21)</f>
        <v>19368</v>
      </c>
      <c r="Q21" s="4" t="s">
        <v>14</v>
      </c>
      <c r="R21" s="2">
        <f>SUM(R4:R20)</f>
        <v>18</v>
      </c>
      <c r="S21" s="2">
        <f>SUM(S4:S20)</f>
        <v>21</v>
      </c>
      <c r="T21" s="2">
        <f>SUM(T4:T20)</f>
        <v>26</v>
      </c>
      <c r="U21" s="2">
        <f>SUM(U4:U20)</f>
        <v>29</v>
      </c>
      <c r="V21" s="2">
        <f>SUM(V4:V20)</f>
        <v>25</v>
      </c>
      <c r="W21">
        <f>SUM(R21:V21)</f>
        <v>119</v>
      </c>
      <c r="Y21" s="4" t="s">
        <v>14</v>
      </c>
      <c r="Z21" s="2">
        <f>SUM(Z4:Z20)</f>
        <v>19</v>
      </c>
      <c r="AA21" s="2">
        <f>SUM(AA4:AA20)</f>
        <v>9</v>
      </c>
      <c r="AB21" s="2">
        <f>SUM(AB4:AB20)</f>
        <v>12</v>
      </c>
      <c r="AC21" s="2">
        <f>SUM(AC4:AC20)</f>
        <v>5</v>
      </c>
      <c r="AD21" s="2">
        <f>SUM(AD4:AD20)</f>
        <v>3</v>
      </c>
      <c r="AE21">
        <f>SUM(Z21:AD21)</f>
        <v>48</v>
      </c>
      <c r="AG21" s="4" t="s">
        <v>14</v>
      </c>
      <c r="AH21" s="2">
        <f>SUM(AH4:AH20)</f>
        <v>170</v>
      </c>
      <c r="AI21" s="2">
        <f>SUM(AI4:AI20)</f>
        <v>117</v>
      </c>
      <c r="AJ21" s="2">
        <f>SUM(AJ4:AJ20)</f>
        <v>68</v>
      </c>
      <c r="AK21" s="2">
        <f>SUM(AK4:AK20)</f>
        <v>351</v>
      </c>
      <c r="AL21" s="2">
        <f>SUM(AL4:AL20)</f>
        <v>80</v>
      </c>
      <c r="AM21">
        <f>SUM(AH21:AL21)</f>
        <v>786</v>
      </c>
      <c r="AO21" s="4" t="s">
        <v>14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1" ht="12.75">
      <c r="A25" s="4">
        <v>1983</v>
      </c>
      <c r="B25">
        <v>15</v>
      </c>
      <c r="C25">
        <v>108</v>
      </c>
      <c r="D25">
        <v>40</v>
      </c>
      <c r="E25">
        <v>13</v>
      </c>
      <c r="F25">
        <v>13</v>
      </c>
      <c r="G25">
        <f>SUM(B25:F25)</f>
        <v>189</v>
      </c>
      <c r="I25" s="4">
        <v>1983</v>
      </c>
      <c r="J25">
        <v>20</v>
      </c>
      <c r="K25">
        <v>63</v>
      </c>
      <c r="L25">
        <v>12</v>
      </c>
      <c r="M25">
        <v>4</v>
      </c>
      <c r="N25">
        <v>6</v>
      </c>
      <c r="O25">
        <f>SUM(J25:N25)</f>
        <v>105</v>
      </c>
      <c r="Q25" s="4">
        <v>1983</v>
      </c>
      <c r="R25">
        <v>1</v>
      </c>
      <c r="S25">
        <v>1</v>
      </c>
      <c r="W25">
        <f>SUM(R25:V25)</f>
        <v>2</v>
      </c>
      <c r="Y25" s="4">
        <v>1983</v>
      </c>
      <c r="AB25">
        <v>1</v>
      </c>
      <c r="AE25">
        <f>SUM(Z25:AD25)</f>
        <v>1</v>
      </c>
      <c r="AG25" s="4">
        <v>1983</v>
      </c>
      <c r="AL25">
        <v>1</v>
      </c>
      <c r="AM25">
        <f>SUM(AH25:AL25)</f>
        <v>1</v>
      </c>
      <c r="AO25" s="4">
        <v>1983</v>
      </c>
    </row>
    <row r="26" spans="1:41" ht="12.75">
      <c r="A26" s="4">
        <v>1984</v>
      </c>
      <c r="B26">
        <v>44</v>
      </c>
      <c r="C26">
        <v>203</v>
      </c>
      <c r="D26">
        <v>115</v>
      </c>
      <c r="E26">
        <v>45</v>
      </c>
      <c r="F26">
        <v>54</v>
      </c>
      <c r="G26">
        <f aca="true" t="shared" si="5" ref="G26:G41">SUM(B26:F26)</f>
        <v>461</v>
      </c>
      <c r="I26" s="4">
        <v>1984</v>
      </c>
      <c r="J26">
        <v>55</v>
      </c>
      <c r="K26">
        <v>203</v>
      </c>
      <c r="L26">
        <v>70</v>
      </c>
      <c r="M26">
        <v>28</v>
      </c>
      <c r="N26">
        <v>29</v>
      </c>
      <c r="O26">
        <f aca="true" t="shared" si="6" ref="O26:O41">SUM(J26:N26)</f>
        <v>385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B27">
        <v>66</v>
      </c>
      <c r="C27">
        <v>244</v>
      </c>
      <c r="D27">
        <v>119</v>
      </c>
      <c r="E27">
        <v>47</v>
      </c>
      <c r="F27">
        <v>51</v>
      </c>
      <c r="G27">
        <f t="shared" si="5"/>
        <v>527</v>
      </c>
      <c r="I27" s="4">
        <v>1985</v>
      </c>
      <c r="J27">
        <v>72</v>
      </c>
      <c r="K27">
        <v>192</v>
      </c>
      <c r="L27">
        <v>74</v>
      </c>
      <c r="M27">
        <v>10</v>
      </c>
      <c r="N27">
        <v>27</v>
      </c>
      <c r="O27">
        <f t="shared" si="6"/>
        <v>375</v>
      </c>
      <c r="Q27" s="4">
        <v>1985</v>
      </c>
      <c r="U27">
        <v>1</v>
      </c>
      <c r="W27">
        <f t="shared" si="7"/>
        <v>1</v>
      </c>
      <c r="Y27" s="4">
        <v>1985</v>
      </c>
      <c r="AE27">
        <f t="shared" si="8"/>
        <v>0</v>
      </c>
      <c r="AG27" s="4">
        <v>1985</v>
      </c>
      <c r="AI27">
        <v>1</v>
      </c>
      <c r="AJ27">
        <v>1</v>
      </c>
      <c r="AM27">
        <f t="shared" si="9"/>
        <v>2</v>
      </c>
      <c r="AO27" s="4">
        <v>1985</v>
      </c>
    </row>
    <row r="28" spans="1:41" ht="12.75">
      <c r="A28" s="4">
        <v>1986</v>
      </c>
      <c r="B28">
        <v>68</v>
      </c>
      <c r="C28">
        <v>212</v>
      </c>
      <c r="D28">
        <v>129</v>
      </c>
      <c r="E28">
        <v>43</v>
      </c>
      <c r="F28">
        <v>44</v>
      </c>
      <c r="G28">
        <f t="shared" si="5"/>
        <v>496</v>
      </c>
      <c r="I28" s="4">
        <v>1986</v>
      </c>
      <c r="J28">
        <v>64</v>
      </c>
      <c r="K28">
        <v>214</v>
      </c>
      <c r="L28">
        <v>60</v>
      </c>
      <c r="M28">
        <v>18</v>
      </c>
      <c r="N28">
        <v>29</v>
      </c>
      <c r="O28">
        <f t="shared" si="6"/>
        <v>385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H28">
        <v>1</v>
      </c>
      <c r="AI28">
        <v>1</v>
      </c>
      <c r="AM28">
        <f t="shared" si="9"/>
        <v>2</v>
      </c>
      <c r="AO28" s="4">
        <v>1986</v>
      </c>
    </row>
    <row r="29" spans="1:41" ht="12.75">
      <c r="A29" s="4">
        <v>1987</v>
      </c>
      <c r="B29">
        <v>80</v>
      </c>
      <c r="C29">
        <v>231</v>
      </c>
      <c r="D29">
        <v>139</v>
      </c>
      <c r="E29">
        <v>41</v>
      </c>
      <c r="F29">
        <v>58</v>
      </c>
      <c r="G29">
        <f t="shared" si="5"/>
        <v>549</v>
      </c>
      <c r="I29" s="4">
        <v>1987</v>
      </c>
      <c r="J29">
        <v>66</v>
      </c>
      <c r="K29">
        <v>206</v>
      </c>
      <c r="L29">
        <v>77</v>
      </c>
      <c r="M29">
        <v>23</v>
      </c>
      <c r="N29">
        <v>40</v>
      </c>
      <c r="O29">
        <f t="shared" si="6"/>
        <v>412</v>
      </c>
      <c r="Q29" s="4">
        <v>1987</v>
      </c>
      <c r="S29">
        <v>1</v>
      </c>
      <c r="W29">
        <f t="shared" si="7"/>
        <v>1</v>
      </c>
      <c r="Y29" s="4">
        <v>1987</v>
      </c>
      <c r="AE29">
        <f t="shared" si="8"/>
        <v>0</v>
      </c>
      <c r="AG29" s="4">
        <v>1987</v>
      </c>
      <c r="AI29">
        <v>4</v>
      </c>
      <c r="AJ29">
        <v>2</v>
      </c>
      <c r="AM29">
        <f t="shared" si="9"/>
        <v>6</v>
      </c>
      <c r="AO29" s="4">
        <v>1987</v>
      </c>
    </row>
    <row r="30" spans="1:41" ht="12.75">
      <c r="A30" s="4">
        <v>1988</v>
      </c>
      <c r="B30">
        <v>104</v>
      </c>
      <c r="C30">
        <v>347</v>
      </c>
      <c r="D30">
        <v>219</v>
      </c>
      <c r="E30">
        <v>70</v>
      </c>
      <c r="F30">
        <v>113</v>
      </c>
      <c r="G30">
        <f t="shared" si="5"/>
        <v>853</v>
      </c>
      <c r="I30" s="4">
        <v>1988</v>
      </c>
      <c r="J30">
        <v>107</v>
      </c>
      <c r="K30">
        <v>338</v>
      </c>
      <c r="L30">
        <v>144</v>
      </c>
      <c r="M30">
        <v>67</v>
      </c>
      <c r="N30">
        <v>74</v>
      </c>
      <c r="O30">
        <f t="shared" si="6"/>
        <v>730</v>
      </c>
      <c r="Q30" s="4">
        <v>1988</v>
      </c>
      <c r="S30">
        <v>1</v>
      </c>
      <c r="T30">
        <v>1</v>
      </c>
      <c r="W30">
        <f t="shared" si="7"/>
        <v>2</v>
      </c>
      <c r="Y30" s="4">
        <v>1988</v>
      </c>
      <c r="AB30">
        <v>1</v>
      </c>
      <c r="AE30">
        <f t="shared" si="8"/>
        <v>1</v>
      </c>
      <c r="AG30" s="4">
        <v>1988</v>
      </c>
      <c r="AH30">
        <v>1</v>
      </c>
      <c r="AI30">
        <v>4</v>
      </c>
      <c r="AJ30">
        <v>2</v>
      </c>
      <c r="AK30">
        <v>4</v>
      </c>
      <c r="AM30">
        <f t="shared" si="9"/>
        <v>11</v>
      </c>
      <c r="AO30" s="4">
        <v>1988</v>
      </c>
    </row>
    <row r="31" spans="1:41" ht="12.75">
      <c r="A31" s="4">
        <v>1989</v>
      </c>
      <c r="B31">
        <v>85</v>
      </c>
      <c r="C31">
        <v>279</v>
      </c>
      <c r="D31">
        <v>169</v>
      </c>
      <c r="E31">
        <v>61</v>
      </c>
      <c r="F31">
        <v>91</v>
      </c>
      <c r="G31">
        <f t="shared" si="5"/>
        <v>685</v>
      </c>
      <c r="I31" s="4">
        <v>1989</v>
      </c>
      <c r="J31">
        <v>95</v>
      </c>
      <c r="K31">
        <v>305</v>
      </c>
      <c r="L31">
        <v>123</v>
      </c>
      <c r="M31">
        <v>58</v>
      </c>
      <c r="N31">
        <v>64</v>
      </c>
      <c r="O31">
        <f t="shared" si="6"/>
        <v>645</v>
      </c>
      <c r="Q31" s="4">
        <v>1989</v>
      </c>
      <c r="R31">
        <v>1</v>
      </c>
      <c r="U31">
        <v>1</v>
      </c>
      <c r="W31">
        <f t="shared" si="7"/>
        <v>2</v>
      </c>
      <c r="Y31" s="4">
        <v>1989</v>
      </c>
      <c r="AE31">
        <f t="shared" si="8"/>
        <v>0</v>
      </c>
      <c r="AG31" s="4">
        <v>1989</v>
      </c>
      <c r="AI31">
        <v>1</v>
      </c>
      <c r="AJ31">
        <v>2</v>
      </c>
      <c r="AK31">
        <v>2</v>
      </c>
      <c r="AL31">
        <v>2</v>
      </c>
      <c r="AM31">
        <f t="shared" si="9"/>
        <v>7</v>
      </c>
      <c r="AO31" s="4">
        <v>1989</v>
      </c>
    </row>
    <row r="32" spans="1:41" ht="12.75">
      <c r="A32" s="4">
        <v>1990</v>
      </c>
      <c r="B32">
        <v>101</v>
      </c>
      <c r="C32">
        <v>320</v>
      </c>
      <c r="D32">
        <v>207</v>
      </c>
      <c r="E32">
        <v>81</v>
      </c>
      <c r="F32">
        <v>115</v>
      </c>
      <c r="G32">
        <f t="shared" si="5"/>
        <v>824</v>
      </c>
      <c r="I32" s="4">
        <v>1990</v>
      </c>
      <c r="J32">
        <v>104</v>
      </c>
      <c r="K32">
        <v>259</v>
      </c>
      <c r="L32">
        <v>181</v>
      </c>
      <c r="M32">
        <v>94</v>
      </c>
      <c r="N32">
        <v>85</v>
      </c>
      <c r="O32">
        <f t="shared" si="6"/>
        <v>723</v>
      </c>
      <c r="Q32" s="4">
        <v>1990</v>
      </c>
      <c r="S32">
        <v>1</v>
      </c>
      <c r="W32">
        <f t="shared" si="7"/>
        <v>1</v>
      </c>
      <c r="Y32" s="4">
        <v>1990</v>
      </c>
      <c r="AE32">
        <f t="shared" si="8"/>
        <v>0</v>
      </c>
      <c r="AG32" s="4">
        <v>1990</v>
      </c>
      <c r="AH32">
        <v>1</v>
      </c>
      <c r="AI32">
        <v>3</v>
      </c>
      <c r="AJ32">
        <v>1</v>
      </c>
      <c r="AK32">
        <v>1</v>
      </c>
      <c r="AL32">
        <v>1</v>
      </c>
      <c r="AM32">
        <f t="shared" si="9"/>
        <v>7</v>
      </c>
      <c r="AO32" s="4">
        <v>1990</v>
      </c>
    </row>
    <row r="33" spans="1:41" ht="12.75">
      <c r="A33" s="4">
        <v>1991</v>
      </c>
      <c r="B33">
        <v>124</v>
      </c>
      <c r="C33">
        <v>344</v>
      </c>
      <c r="D33">
        <v>237</v>
      </c>
      <c r="E33">
        <v>88</v>
      </c>
      <c r="F33">
        <v>132</v>
      </c>
      <c r="G33">
        <f t="shared" si="5"/>
        <v>925</v>
      </c>
      <c r="I33" s="4">
        <v>1991</v>
      </c>
      <c r="J33">
        <v>107</v>
      </c>
      <c r="K33">
        <v>303</v>
      </c>
      <c r="L33">
        <v>178</v>
      </c>
      <c r="M33">
        <v>96</v>
      </c>
      <c r="N33">
        <v>84</v>
      </c>
      <c r="O33">
        <f t="shared" si="6"/>
        <v>768</v>
      </c>
      <c r="Q33" s="4">
        <v>1991</v>
      </c>
      <c r="S33">
        <v>1</v>
      </c>
      <c r="T33">
        <v>3</v>
      </c>
      <c r="V33">
        <v>2</v>
      </c>
      <c r="W33">
        <f t="shared" si="7"/>
        <v>6</v>
      </c>
      <c r="Y33" s="4">
        <v>1991</v>
      </c>
      <c r="AE33">
        <f t="shared" si="8"/>
        <v>0</v>
      </c>
      <c r="AG33" s="4">
        <v>1991</v>
      </c>
      <c r="AH33">
        <v>3</v>
      </c>
      <c r="AI33">
        <v>2</v>
      </c>
      <c r="AJ33">
        <v>3</v>
      </c>
      <c r="AK33">
        <v>3</v>
      </c>
      <c r="AM33">
        <f t="shared" si="9"/>
        <v>11</v>
      </c>
      <c r="AO33" s="4">
        <v>1991</v>
      </c>
    </row>
    <row r="34" spans="1:41" ht="12.75">
      <c r="A34" s="4">
        <v>1992</v>
      </c>
      <c r="B34">
        <v>128</v>
      </c>
      <c r="C34">
        <v>411</v>
      </c>
      <c r="D34">
        <v>377</v>
      </c>
      <c r="E34">
        <v>150</v>
      </c>
      <c r="F34">
        <v>240</v>
      </c>
      <c r="G34">
        <f t="shared" si="5"/>
        <v>1306</v>
      </c>
      <c r="I34" s="4">
        <v>1992</v>
      </c>
      <c r="J34">
        <v>138</v>
      </c>
      <c r="K34">
        <v>309</v>
      </c>
      <c r="L34">
        <v>255</v>
      </c>
      <c r="M34">
        <v>150</v>
      </c>
      <c r="N34">
        <v>104</v>
      </c>
      <c r="O34">
        <f t="shared" si="6"/>
        <v>956</v>
      </c>
      <c r="Q34" s="4">
        <v>1992</v>
      </c>
      <c r="S34">
        <v>6</v>
      </c>
      <c r="T34">
        <v>5</v>
      </c>
      <c r="U34">
        <v>2</v>
      </c>
      <c r="W34">
        <f t="shared" si="7"/>
        <v>13</v>
      </c>
      <c r="Y34" s="4">
        <v>1992</v>
      </c>
      <c r="AB34">
        <v>1</v>
      </c>
      <c r="AE34">
        <f t="shared" si="8"/>
        <v>1</v>
      </c>
      <c r="AG34" s="4">
        <v>1992</v>
      </c>
      <c r="AH34">
        <v>4</v>
      </c>
      <c r="AI34">
        <v>1</v>
      </c>
      <c r="AJ34">
        <v>6</v>
      </c>
      <c r="AK34">
        <v>9</v>
      </c>
      <c r="AL34">
        <v>1</v>
      </c>
      <c r="AM34">
        <f t="shared" si="9"/>
        <v>21</v>
      </c>
      <c r="AO34" s="4">
        <v>1992</v>
      </c>
    </row>
    <row r="35" spans="1:41" ht="12.75">
      <c r="A35" s="4">
        <v>1993</v>
      </c>
      <c r="B35">
        <v>120</v>
      </c>
      <c r="C35">
        <v>349</v>
      </c>
      <c r="D35">
        <v>320</v>
      </c>
      <c r="E35">
        <v>137</v>
      </c>
      <c r="F35">
        <v>203</v>
      </c>
      <c r="G35">
        <f t="shared" si="5"/>
        <v>1129</v>
      </c>
      <c r="I35" s="4">
        <v>1993</v>
      </c>
      <c r="J35">
        <v>113</v>
      </c>
      <c r="K35">
        <v>252</v>
      </c>
      <c r="L35">
        <v>205</v>
      </c>
      <c r="M35">
        <v>146</v>
      </c>
      <c r="N35">
        <v>77</v>
      </c>
      <c r="O35">
        <f t="shared" si="6"/>
        <v>793</v>
      </c>
      <c r="Q35" s="4">
        <v>1993</v>
      </c>
      <c r="S35">
        <v>2</v>
      </c>
      <c r="T35">
        <v>4</v>
      </c>
      <c r="U35">
        <v>2</v>
      </c>
      <c r="V35">
        <v>1</v>
      </c>
      <c r="W35">
        <f t="shared" si="7"/>
        <v>9</v>
      </c>
      <c r="Y35" s="4">
        <v>1993</v>
      </c>
      <c r="AE35">
        <f t="shared" si="8"/>
        <v>0</v>
      </c>
      <c r="AG35" s="4">
        <v>1993</v>
      </c>
      <c r="AI35">
        <v>4</v>
      </c>
      <c r="AJ35">
        <v>4</v>
      </c>
      <c r="AK35">
        <v>10</v>
      </c>
      <c r="AL35">
        <v>2</v>
      </c>
      <c r="AM35">
        <f t="shared" si="9"/>
        <v>20</v>
      </c>
      <c r="AO35" s="4">
        <v>1993</v>
      </c>
    </row>
    <row r="36" spans="1:41" ht="12.75">
      <c r="A36" s="4">
        <v>1994</v>
      </c>
      <c r="B36">
        <v>187</v>
      </c>
      <c r="C36">
        <v>444</v>
      </c>
      <c r="D36">
        <v>424</v>
      </c>
      <c r="E36">
        <v>172</v>
      </c>
      <c r="F36">
        <v>325</v>
      </c>
      <c r="G36">
        <f t="shared" si="5"/>
        <v>1552</v>
      </c>
      <c r="I36" s="4">
        <v>1994</v>
      </c>
      <c r="J36">
        <v>129</v>
      </c>
      <c r="K36">
        <v>364</v>
      </c>
      <c r="L36">
        <v>252</v>
      </c>
      <c r="M36">
        <v>235</v>
      </c>
      <c r="N36">
        <v>121</v>
      </c>
      <c r="O36">
        <f t="shared" si="6"/>
        <v>1101</v>
      </c>
      <c r="Q36" s="4">
        <v>1994</v>
      </c>
      <c r="S36">
        <v>2</v>
      </c>
      <c r="T36">
        <v>3</v>
      </c>
      <c r="U36">
        <v>1</v>
      </c>
      <c r="V36">
        <v>1</v>
      </c>
      <c r="W36">
        <f t="shared" si="7"/>
        <v>7</v>
      </c>
      <c r="Y36" s="4">
        <v>1994</v>
      </c>
      <c r="AA36">
        <v>1</v>
      </c>
      <c r="AB36">
        <v>2</v>
      </c>
      <c r="AE36">
        <f t="shared" si="8"/>
        <v>3</v>
      </c>
      <c r="AG36" s="4">
        <v>1994</v>
      </c>
      <c r="AH36">
        <v>4</v>
      </c>
      <c r="AI36">
        <v>6</v>
      </c>
      <c r="AJ36">
        <v>3</v>
      </c>
      <c r="AK36">
        <v>14</v>
      </c>
      <c r="AL36">
        <v>3</v>
      </c>
      <c r="AM36">
        <f t="shared" si="9"/>
        <v>30</v>
      </c>
      <c r="AO36" s="4">
        <v>1994</v>
      </c>
    </row>
    <row r="37" spans="1:41" ht="12.75">
      <c r="A37" s="4">
        <v>1995</v>
      </c>
      <c r="B37">
        <v>196</v>
      </c>
      <c r="C37">
        <v>373</v>
      </c>
      <c r="D37">
        <v>350</v>
      </c>
      <c r="E37">
        <v>320</v>
      </c>
      <c r="F37">
        <v>514</v>
      </c>
      <c r="G37">
        <f t="shared" si="5"/>
        <v>1753</v>
      </c>
      <c r="I37" s="4">
        <v>1995</v>
      </c>
      <c r="J37">
        <v>126</v>
      </c>
      <c r="K37">
        <v>321</v>
      </c>
      <c r="L37">
        <v>195</v>
      </c>
      <c r="M37">
        <v>283</v>
      </c>
      <c r="N37">
        <v>107</v>
      </c>
      <c r="O37">
        <f t="shared" si="6"/>
        <v>1032</v>
      </c>
      <c r="Q37" s="4">
        <v>1995</v>
      </c>
      <c r="S37">
        <v>3</v>
      </c>
      <c r="T37">
        <v>2</v>
      </c>
      <c r="U37">
        <v>2</v>
      </c>
      <c r="V37">
        <v>2</v>
      </c>
      <c r="W37">
        <f t="shared" si="7"/>
        <v>9</v>
      </c>
      <c r="Y37" s="4">
        <v>1995</v>
      </c>
      <c r="AB37">
        <v>1</v>
      </c>
      <c r="AE37">
        <f t="shared" si="8"/>
        <v>1</v>
      </c>
      <c r="AG37" s="4">
        <v>1995</v>
      </c>
      <c r="AH37">
        <v>3</v>
      </c>
      <c r="AI37">
        <v>2</v>
      </c>
      <c r="AJ37">
        <v>9</v>
      </c>
      <c r="AK37">
        <v>36</v>
      </c>
      <c r="AL37">
        <v>6</v>
      </c>
      <c r="AM37">
        <f t="shared" si="9"/>
        <v>56</v>
      </c>
      <c r="AO37" s="4">
        <v>1995</v>
      </c>
    </row>
    <row r="38" spans="1:41" ht="12.75">
      <c r="A38" s="4">
        <v>1996</v>
      </c>
      <c r="B38">
        <v>243</v>
      </c>
      <c r="C38">
        <v>381</v>
      </c>
      <c r="D38">
        <v>389</v>
      </c>
      <c r="E38">
        <v>357</v>
      </c>
      <c r="F38">
        <v>540</v>
      </c>
      <c r="G38">
        <f t="shared" si="5"/>
        <v>1910</v>
      </c>
      <c r="I38" s="4">
        <v>1996</v>
      </c>
      <c r="J38">
        <v>134</v>
      </c>
      <c r="K38">
        <v>251</v>
      </c>
      <c r="L38">
        <v>180</v>
      </c>
      <c r="M38">
        <v>284</v>
      </c>
      <c r="N38">
        <v>109</v>
      </c>
      <c r="O38">
        <f t="shared" si="6"/>
        <v>958</v>
      </c>
      <c r="Q38" s="4">
        <v>1996</v>
      </c>
      <c r="R38">
        <v>1</v>
      </c>
      <c r="S38">
        <v>1</v>
      </c>
      <c r="T38">
        <v>3</v>
      </c>
      <c r="U38">
        <v>1</v>
      </c>
      <c r="V38">
        <v>5</v>
      </c>
      <c r="W38">
        <f t="shared" si="7"/>
        <v>11</v>
      </c>
      <c r="Y38" s="4">
        <v>1996</v>
      </c>
      <c r="AB38">
        <v>1</v>
      </c>
      <c r="AC38">
        <v>1</v>
      </c>
      <c r="AE38">
        <f t="shared" si="8"/>
        <v>2</v>
      </c>
      <c r="AG38" s="4">
        <v>1996</v>
      </c>
      <c r="AH38">
        <v>1</v>
      </c>
      <c r="AI38">
        <v>7</v>
      </c>
      <c r="AJ38">
        <v>4</v>
      </c>
      <c r="AK38">
        <v>39</v>
      </c>
      <c r="AL38">
        <v>12</v>
      </c>
      <c r="AM38">
        <f t="shared" si="9"/>
        <v>63</v>
      </c>
      <c r="AO38" s="4">
        <v>1996</v>
      </c>
    </row>
    <row r="39" spans="1:41" ht="12.75">
      <c r="A39" s="4">
        <v>1997</v>
      </c>
      <c r="B39">
        <v>208</v>
      </c>
      <c r="C39">
        <v>294</v>
      </c>
      <c r="D39">
        <v>322</v>
      </c>
      <c r="E39">
        <v>352</v>
      </c>
      <c r="F39">
        <v>453</v>
      </c>
      <c r="G39">
        <f t="shared" si="5"/>
        <v>1629</v>
      </c>
      <c r="I39" s="4">
        <v>1997</v>
      </c>
      <c r="J39">
        <v>98</v>
      </c>
      <c r="K39">
        <v>209</v>
      </c>
      <c r="L39">
        <v>176</v>
      </c>
      <c r="M39">
        <v>247</v>
      </c>
      <c r="N39">
        <v>93</v>
      </c>
      <c r="O39">
        <f t="shared" si="6"/>
        <v>823</v>
      </c>
      <c r="Q39" s="4">
        <v>1997</v>
      </c>
      <c r="R39">
        <v>1</v>
      </c>
      <c r="U39">
        <v>3</v>
      </c>
      <c r="V39">
        <v>1</v>
      </c>
      <c r="W39">
        <f t="shared" si="7"/>
        <v>5</v>
      </c>
      <c r="Y39" s="4">
        <v>1997</v>
      </c>
      <c r="AB39">
        <v>2</v>
      </c>
      <c r="AE39">
        <f t="shared" si="8"/>
        <v>2</v>
      </c>
      <c r="AG39" s="4">
        <v>1997</v>
      </c>
      <c r="AH39">
        <v>5</v>
      </c>
      <c r="AI39">
        <v>8</v>
      </c>
      <c r="AJ39">
        <v>6</v>
      </c>
      <c r="AK39">
        <v>28</v>
      </c>
      <c r="AL39">
        <v>8</v>
      </c>
      <c r="AM39">
        <f t="shared" si="9"/>
        <v>55</v>
      </c>
      <c r="AO39" s="4">
        <v>1997</v>
      </c>
    </row>
    <row r="40" spans="1:41" ht="12.75">
      <c r="A40" s="4">
        <v>1998</v>
      </c>
      <c r="B40">
        <v>613</v>
      </c>
      <c r="C40">
        <v>504</v>
      </c>
      <c r="D40">
        <v>586</v>
      </c>
      <c r="E40" s="2">
        <v>1125</v>
      </c>
      <c r="F40" s="2">
        <v>1155</v>
      </c>
      <c r="G40">
        <f t="shared" si="5"/>
        <v>3983</v>
      </c>
      <c r="I40" s="4">
        <v>1998</v>
      </c>
      <c r="J40">
        <v>380</v>
      </c>
      <c r="K40">
        <v>454</v>
      </c>
      <c r="L40">
        <v>271</v>
      </c>
      <c r="M40">
        <v>546</v>
      </c>
      <c r="N40">
        <v>284</v>
      </c>
      <c r="O40">
        <f t="shared" si="6"/>
        <v>1935</v>
      </c>
      <c r="Q40" s="4">
        <v>1998</v>
      </c>
      <c r="R40">
        <v>3</v>
      </c>
      <c r="S40">
        <v>1</v>
      </c>
      <c r="T40">
        <v>6</v>
      </c>
      <c r="U40">
        <v>3</v>
      </c>
      <c r="V40">
        <v>3</v>
      </c>
      <c r="W40">
        <f t="shared" si="7"/>
        <v>16</v>
      </c>
      <c r="Y40" s="4">
        <v>1998</v>
      </c>
      <c r="Z40">
        <v>5</v>
      </c>
      <c r="AA40">
        <v>1</v>
      </c>
      <c r="AB40">
        <v>2</v>
      </c>
      <c r="AC40">
        <v>1</v>
      </c>
      <c r="AD40">
        <v>2</v>
      </c>
      <c r="AE40">
        <f t="shared" si="8"/>
        <v>11</v>
      </c>
      <c r="AG40" s="4">
        <v>1998</v>
      </c>
      <c r="AH40">
        <v>12</v>
      </c>
      <c r="AI40">
        <v>11</v>
      </c>
      <c r="AJ40">
        <v>10</v>
      </c>
      <c r="AK40">
        <v>49</v>
      </c>
      <c r="AL40">
        <v>34</v>
      </c>
      <c r="AM40">
        <f t="shared" si="9"/>
        <v>116</v>
      </c>
      <c r="AO40" s="4">
        <v>1998</v>
      </c>
    </row>
    <row r="41" spans="1:41" ht="12.75">
      <c r="A41" s="4">
        <v>1999</v>
      </c>
      <c r="B41">
        <v>569</v>
      </c>
      <c r="C41">
        <v>533</v>
      </c>
      <c r="D41">
        <v>525</v>
      </c>
      <c r="E41">
        <v>949</v>
      </c>
      <c r="F41" s="2">
        <v>1241</v>
      </c>
      <c r="G41">
        <f t="shared" si="5"/>
        <v>3817</v>
      </c>
      <c r="I41" s="4">
        <v>1999</v>
      </c>
      <c r="J41">
        <v>310</v>
      </c>
      <c r="K41">
        <v>390</v>
      </c>
      <c r="L41">
        <v>235</v>
      </c>
      <c r="M41">
        <v>641</v>
      </c>
      <c r="N41">
        <v>313</v>
      </c>
      <c r="O41">
        <f t="shared" si="6"/>
        <v>1889</v>
      </c>
      <c r="Q41" s="4">
        <v>1999</v>
      </c>
      <c r="R41">
        <v>8</v>
      </c>
      <c r="S41">
        <v>4</v>
      </c>
      <c r="T41">
        <v>6</v>
      </c>
      <c r="U41">
        <v>5</v>
      </c>
      <c r="V41">
        <v>6</v>
      </c>
      <c r="W41">
        <f t="shared" si="7"/>
        <v>29</v>
      </c>
      <c r="Y41" s="4">
        <v>1999</v>
      </c>
      <c r="Z41">
        <v>5</v>
      </c>
      <c r="AA41">
        <v>2</v>
      </c>
      <c r="AB41">
        <v>3</v>
      </c>
      <c r="AC41">
        <v>3</v>
      </c>
      <c r="AD41">
        <v>5</v>
      </c>
      <c r="AE41">
        <f t="shared" si="8"/>
        <v>18</v>
      </c>
      <c r="AG41" s="4">
        <v>1999</v>
      </c>
      <c r="AH41">
        <v>18</v>
      </c>
      <c r="AI41">
        <v>7</v>
      </c>
      <c r="AJ41">
        <v>7</v>
      </c>
      <c r="AK41">
        <v>44</v>
      </c>
      <c r="AL41">
        <v>29</v>
      </c>
      <c r="AM41">
        <f t="shared" si="9"/>
        <v>105</v>
      </c>
      <c r="AO41" s="4">
        <v>1999</v>
      </c>
    </row>
    <row r="42" spans="1:47" ht="12.75">
      <c r="A42" s="4" t="s">
        <v>14</v>
      </c>
      <c r="B42" s="2">
        <f>SUM(B25:B41)</f>
        <v>2951</v>
      </c>
      <c r="C42" s="2">
        <f>SUM(C25:C41)</f>
        <v>5577</v>
      </c>
      <c r="D42" s="2">
        <f>SUM(D25:D41)</f>
        <v>4667</v>
      </c>
      <c r="E42" s="2">
        <f>SUM(E25:E41)</f>
        <v>4051</v>
      </c>
      <c r="F42" s="2">
        <f>SUM(F25:F41)</f>
        <v>5342</v>
      </c>
      <c r="G42">
        <f>SUM(B42:F42)</f>
        <v>22588</v>
      </c>
      <c r="I42" s="4" t="s">
        <v>14</v>
      </c>
      <c r="J42" s="2">
        <f>SUM(J25:J41)</f>
        <v>2118</v>
      </c>
      <c r="K42" s="2">
        <f>SUM(K25:K41)</f>
        <v>4633</v>
      </c>
      <c r="L42" s="2">
        <f>SUM(L25:L41)</f>
        <v>2688</v>
      </c>
      <c r="M42" s="2">
        <f>SUM(M25:M41)</f>
        <v>2930</v>
      </c>
      <c r="N42" s="2">
        <f>SUM(N25:N41)</f>
        <v>1646</v>
      </c>
      <c r="O42">
        <f>SUM(J42:N42)</f>
        <v>14015</v>
      </c>
      <c r="Q42" s="4" t="s">
        <v>14</v>
      </c>
      <c r="R42" s="2">
        <f>SUM(R25:R41)</f>
        <v>15</v>
      </c>
      <c r="S42" s="2">
        <f>SUM(S25:S41)</f>
        <v>24</v>
      </c>
      <c r="T42" s="2">
        <f>SUM(T25:T41)</f>
        <v>33</v>
      </c>
      <c r="U42" s="2">
        <f>SUM(U25:U41)</f>
        <v>21</v>
      </c>
      <c r="V42" s="2">
        <f>SUM(V25:V41)</f>
        <v>21</v>
      </c>
      <c r="W42">
        <f>SUM(R42:V42)</f>
        <v>114</v>
      </c>
      <c r="Y42" s="4" t="s">
        <v>14</v>
      </c>
      <c r="Z42" s="2">
        <f>SUM(Z25:Z41)</f>
        <v>10</v>
      </c>
      <c r="AA42" s="2">
        <f>SUM(AA25:AA41)</f>
        <v>4</v>
      </c>
      <c r="AB42" s="2">
        <f>SUM(AB25:AB41)</f>
        <v>14</v>
      </c>
      <c r="AC42" s="2">
        <f>SUM(AC25:AC41)</f>
        <v>5</v>
      </c>
      <c r="AD42" s="2">
        <f>SUM(AD25:AD41)</f>
        <v>7</v>
      </c>
      <c r="AE42">
        <f>SUM(Z42:AD42)</f>
        <v>40</v>
      </c>
      <c r="AG42" s="4" t="s">
        <v>14</v>
      </c>
      <c r="AH42" s="2">
        <f>SUM(AH25:AH41)</f>
        <v>53</v>
      </c>
      <c r="AI42" s="2">
        <f>SUM(AI25:AI41)</f>
        <v>62</v>
      </c>
      <c r="AJ42" s="2">
        <f>SUM(AJ25:AJ41)</f>
        <v>60</v>
      </c>
      <c r="AK42" s="2">
        <f>SUM(AK25:AK41)</f>
        <v>239</v>
      </c>
      <c r="AL42" s="2">
        <f>SUM(AL25:AL41)</f>
        <v>99</v>
      </c>
      <c r="AM42">
        <f>SUM(AH42:AL42)</f>
        <v>513</v>
      </c>
      <c r="AO42" s="4" t="s">
        <v>14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1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G47">
        <f aca="true" t="shared" si="11" ref="G47:G62">SUM(B47:F47)</f>
        <v>0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C48">
        <v>10</v>
      </c>
      <c r="D48">
        <v>18</v>
      </c>
      <c r="E48">
        <v>7</v>
      </c>
      <c r="F48">
        <v>2</v>
      </c>
      <c r="G48">
        <f t="shared" si="11"/>
        <v>37</v>
      </c>
      <c r="I48" s="4">
        <v>1985</v>
      </c>
      <c r="J48">
        <v>3</v>
      </c>
      <c r="K48">
        <v>4</v>
      </c>
      <c r="L48">
        <v>12</v>
      </c>
      <c r="O48">
        <f t="shared" si="12"/>
        <v>19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B49">
        <v>1</v>
      </c>
      <c r="C49">
        <v>7</v>
      </c>
      <c r="D49">
        <v>17</v>
      </c>
      <c r="E49">
        <v>3</v>
      </c>
      <c r="F49">
        <v>3</v>
      </c>
      <c r="G49">
        <f t="shared" si="11"/>
        <v>31</v>
      </c>
      <c r="I49" s="4">
        <v>1986</v>
      </c>
      <c r="K49">
        <v>4</v>
      </c>
      <c r="L49">
        <v>8</v>
      </c>
      <c r="M49">
        <v>2</v>
      </c>
      <c r="N49">
        <v>1</v>
      </c>
      <c r="O49">
        <f t="shared" si="12"/>
        <v>15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B50">
        <v>30</v>
      </c>
      <c r="C50">
        <v>131</v>
      </c>
      <c r="D50">
        <v>100</v>
      </c>
      <c r="E50">
        <v>40</v>
      </c>
      <c r="F50">
        <v>44</v>
      </c>
      <c r="G50">
        <f t="shared" si="11"/>
        <v>345</v>
      </c>
      <c r="I50" s="4">
        <v>1987</v>
      </c>
      <c r="J50">
        <v>17</v>
      </c>
      <c r="K50">
        <v>59</v>
      </c>
      <c r="L50">
        <v>59</v>
      </c>
      <c r="M50">
        <v>30</v>
      </c>
      <c r="N50">
        <v>30</v>
      </c>
      <c r="O50">
        <f t="shared" si="12"/>
        <v>195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H50">
        <v>1</v>
      </c>
      <c r="AJ50">
        <v>2</v>
      </c>
      <c r="AK50">
        <v>1</v>
      </c>
      <c r="AL50">
        <v>3</v>
      </c>
      <c r="AM50">
        <f t="shared" si="14"/>
        <v>7</v>
      </c>
      <c r="AO50" s="4">
        <v>1987</v>
      </c>
    </row>
    <row r="51" spans="1:41" ht="12.75">
      <c r="A51" s="4">
        <v>1988</v>
      </c>
      <c r="B51">
        <v>62</v>
      </c>
      <c r="C51">
        <v>240</v>
      </c>
      <c r="D51">
        <v>212</v>
      </c>
      <c r="E51">
        <v>146</v>
      </c>
      <c r="F51">
        <v>121</v>
      </c>
      <c r="G51">
        <f t="shared" si="11"/>
        <v>781</v>
      </c>
      <c r="I51" s="4">
        <v>1988</v>
      </c>
      <c r="J51">
        <v>42</v>
      </c>
      <c r="K51">
        <v>142</v>
      </c>
      <c r="L51">
        <v>107</v>
      </c>
      <c r="M51">
        <v>69</v>
      </c>
      <c r="N51">
        <v>74</v>
      </c>
      <c r="O51">
        <f t="shared" si="12"/>
        <v>434</v>
      </c>
      <c r="Q51" s="4">
        <v>1988</v>
      </c>
      <c r="W51">
        <f t="shared" si="13"/>
        <v>0</v>
      </c>
      <c r="Y51" s="4">
        <v>1988</v>
      </c>
      <c r="AE51">
        <f t="shared" si="10"/>
        <v>0</v>
      </c>
      <c r="AG51" s="4">
        <v>1988</v>
      </c>
      <c r="AH51">
        <v>2</v>
      </c>
      <c r="AI51">
        <v>1</v>
      </c>
      <c r="AJ51">
        <v>1</v>
      </c>
      <c r="AK51">
        <v>2</v>
      </c>
      <c r="AM51">
        <f t="shared" si="14"/>
        <v>6</v>
      </c>
      <c r="AO51" s="4">
        <v>1988</v>
      </c>
    </row>
    <row r="52" spans="1:41" ht="12.75">
      <c r="A52" s="4">
        <v>1989</v>
      </c>
      <c r="B52">
        <v>50</v>
      </c>
      <c r="C52">
        <v>208</v>
      </c>
      <c r="D52">
        <v>194</v>
      </c>
      <c r="E52">
        <v>130</v>
      </c>
      <c r="F52">
        <v>99</v>
      </c>
      <c r="G52">
        <f t="shared" si="11"/>
        <v>681</v>
      </c>
      <c r="I52" s="4">
        <v>1989</v>
      </c>
      <c r="J52">
        <v>53</v>
      </c>
      <c r="K52">
        <v>112</v>
      </c>
      <c r="L52">
        <v>114</v>
      </c>
      <c r="M52">
        <v>79</v>
      </c>
      <c r="N52">
        <v>41</v>
      </c>
      <c r="O52">
        <f t="shared" si="12"/>
        <v>399</v>
      </c>
      <c r="Q52" s="4">
        <v>1989</v>
      </c>
      <c r="S52">
        <v>2</v>
      </c>
      <c r="T52">
        <v>1</v>
      </c>
      <c r="U52">
        <v>2</v>
      </c>
      <c r="V52">
        <v>1</v>
      </c>
      <c r="W52">
        <f t="shared" si="13"/>
        <v>6</v>
      </c>
      <c r="Y52" s="4">
        <v>1989</v>
      </c>
      <c r="AE52">
        <f t="shared" si="10"/>
        <v>0</v>
      </c>
      <c r="AG52" s="4">
        <v>1989</v>
      </c>
      <c r="AH52">
        <v>2</v>
      </c>
      <c r="AI52">
        <v>1</v>
      </c>
      <c r="AJ52">
        <v>1</v>
      </c>
      <c r="AK52">
        <v>1</v>
      </c>
      <c r="AM52">
        <f t="shared" si="14"/>
        <v>5</v>
      </c>
      <c r="AO52" s="4">
        <v>1989</v>
      </c>
    </row>
    <row r="53" spans="1:41" ht="12.75">
      <c r="A53" s="4">
        <v>1990</v>
      </c>
      <c r="B53">
        <v>90</v>
      </c>
      <c r="C53">
        <v>256</v>
      </c>
      <c r="D53">
        <v>293</v>
      </c>
      <c r="E53">
        <v>172</v>
      </c>
      <c r="F53">
        <v>201</v>
      </c>
      <c r="G53">
        <f t="shared" si="11"/>
        <v>1012</v>
      </c>
      <c r="I53" s="4">
        <v>1990</v>
      </c>
      <c r="J53">
        <v>62</v>
      </c>
      <c r="K53">
        <v>139</v>
      </c>
      <c r="L53">
        <v>137</v>
      </c>
      <c r="M53">
        <v>135</v>
      </c>
      <c r="N53">
        <v>74</v>
      </c>
      <c r="O53">
        <f t="shared" si="12"/>
        <v>547</v>
      </c>
      <c r="Q53" s="4">
        <v>1990</v>
      </c>
      <c r="R53">
        <v>2</v>
      </c>
      <c r="S53">
        <v>1</v>
      </c>
      <c r="T53">
        <v>1</v>
      </c>
      <c r="U53">
        <v>1</v>
      </c>
      <c r="W53">
        <f t="shared" si="13"/>
        <v>5</v>
      </c>
      <c r="Y53" s="4">
        <v>1990</v>
      </c>
      <c r="AB53">
        <v>1</v>
      </c>
      <c r="AE53">
        <f t="shared" si="10"/>
        <v>1</v>
      </c>
      <c r="AG53" s="4">
        <v>1990</v>
      </c>
      <c r="AH53">
        <v>3</v>
      </c>
      <c r="AI53">
        <v>2</v>
      </c>
      <c r="AJ53">
        <v>3</v>
      </c>
      <c r="AK53">
        <v>1</v>
      </c>
      <c r="AL53">
        <v>1</v>
      </c>
      <c r="AM53">
        <f t="shared" si="14"/>
        <v>10</v>
      </c>
      <c r="AO53" s="4">
        <v>1990</v>
      </c>
    </row>
    <row r="54" spans="1:41" ht="12.75">
      <c r="A54" s="4">
        <v>1991</v>
      </c>
      <c r="B54">
        <v>88</v>
      </c>
      <c r="C54">
        <v>303</v>
      </c>
      <c r="D54">
        <v>276</v>
      </c>
      <c r="E54">
        <v>185</v>
      </c>
      <c r="F54">
        <v>199</v>
      </c>
      <c r="G54">
        <f t="shared" si="11"/>
        <v>1051</v>
      </c>
      <c r="I54" s="4">
        <v>1991</v>
      </c>
      <c r="J54">
        <v>64</v>
      </c>
      <c r="K54">
        <v>126</v>
      </c>
      <c r="L54">
        <v>140</v>
      </c>
      <c r="M54">
        <v>212</v>
      </c>
      <c r="N54">
        <v>82</v>
      </c>
      <c r="O54">
        <f t="shared" si="12"/>
        <v>624</v>
      </c>
      <c r="Q54" s="4">
        <v>1991</v>
      </c>
      <c r="T54">
        <v>1</v>
      </c>
      <c r="U54">
        <v>1</v>
      </c>
      <c r="W54">
        <f t="shared" si="13"/>
        <v>2</v>
      </c>
      <c r="Y54" s="4">
        <v>1991</v>
      </c>
      <c r="AA54">
        <v>1</v>
      </c>
      <c r="AE54">
        <f t="shared" si="10"/>
        <v>1</v>
      </c>
      <c r="AG54" s="4">
        <v>1991</v>
      </c>
      <c r="AI54">
        <v>1</v>
      </c>
      <c r="AL54">
        <v>1</v>
      </c>
      <c r="AM54">
        <f t="shared" si="14"/>
        <v>2</v>
      </c>
      <c r="AO54" s="4">
        <v>1991</v>
      </c>
    </row>
    <row r="55" spans="1:41" ht="12.75">
      <c r="A55" s="4">
        <v>1992</v>
      </c>
      <c r="B55">
        <v>107</v>
      </c>
      <c r="C55">
        <v>337</v>
      </c>
      <c r="D55">
        <v>342</v>
      </c>
      <c r="E55">
        <v>219</v>
      </c>
      <c r="F55">
        <v>244</v>
      </c>
      <c r="G55">
        <f t="shared" si="11"/>
        <v>1249</v>
      </c>
      <c r="I55" s="4">
        <v>1992</v>
      </c>
      <c r="J55">
        <v>65</v>
      </c>
      <c r="K55">
        <v>178</v>
      </c>
      <c r="L55">
        <v>162</v>
      </c>
      <c r="M55">
        <v>284</v>
      </c>
      <c r="N55">
        <v>111</v>
      </c>
      <c r="O55">
        <f t="shared" si="12"/>
        <v>800</v>
      </c>
      <c r="Q55" s="4">
        <v>1992</v>
      </c>
      <c r="R55">
        <v>1</v>
      </c>
      <c r="T55">
        <v>2</v>
      </c>
      <c r="V55">
        <v>3</v>
      </c>
      <c r="W55">
        <f t="shared" si="13"/>
        <v>6</v>
      </c>
      <c r="Y55" s="4">
        <v>1992</v>
      </c>
      <c r="AB55">
        <v>2</v>
      </c>
      <c r="AE55">
        <f t="shared" si="10"/>
        <v>2</v>
      </c>
      <c r="AG55" s="4">
        <v>1992</v>
      </c>
      <c r="AH55">
        <v>3</v>
      </c>
      <c r="AI55">
        <v>1</v>
      </c>
      <c r="AK55">
        <v>3</v>
      </c>
      <c r="AM55">
        <f t="shared" si="14"/>
        <v>7</v>
      </c>
      <c r="AO55" s="4">
        <v>1992</v>
      </c>
    </row>
    <row r="56" spans="1:41" ht="12.75">
      <c r="A56" s="4">
        <v>1993</v>
      </c>
      <c r="B56">
        <v>121</v>
      </c>
      <c r="C56">
        <v>281</v>
      </c>
      <c r="D56">
        <v>377</v>
      </c>
      <c r="E56">
        <v>208</v>
      </c>
      <c r="F56">
        <v>271</v>
      </c>
      <c r="G56">
        <f t="shared" si="11"/>
        <v>1258</v>
      </c>
      <c r="I56" s="4">
        <v>1993</v>
      </c>
      <c r="J56">
        <v>76</v>
      </c>
      <c r="K56">
        <v>185</v>
      </c>
      <c r="L56">
        <v>201</v>
      </c>
      <c r="M56">
        <v>312</v>
      </c>
      <c r="N56">
        <v>128</v>
      </c>
      <c r="O56">
        <f t="shared" si="12"/>
        <v>902</v>
      </c>
      <c r="Q56" s="4">
        <v>1993</v>
      </c>
      <c r="T56">
        <v>4</v>
      </c>
      <c r="V56">
        <v>1</v>
      </c>
      <c r="W56">
        <f t="shared" si="13"/>
        <v>5</v>
      </c>
      <c r="Y56" s="4">
        <v>1993</v>
      </c>
      <c r="Z56">
        <v>1</v>
      </c>
      <c r="AB56">
        <v>2</v>
      </c>
      <c r="AE56">
        <f t="shared" si="10"/>
        <v>3</v>
      </c>
      <c r="AG56" s="4">
        <v>1993</v>
      </c>
      <c r="AH56">
        <v>2</v>
      </c>
      <c r="AI56">
        <v>3</v>
      </c>
      <c r="AJ56">
        <v>5</v>
      </c>
      <c r="AK56">
        <v>4</v>
      </c>
      <c r="AL56">
        <v>2</v>
      </c>
      <c r="AM56">
        <f t="shared" si="14"/>
        <v>16</v>
      </c>
      <c r="AO56" s="4">
        <v>1993</v>
      </c>
    </row>
    <row r="57" spans="1:41" ht="12.75">
      <c r="A57" s="4">
        <v>1994</v>
      </c>
      <c r="B57">
        <v>126</v>
      </c>
      <c r="C57">
        <v>332</v>
      </c>
      <c r="D57">
        <v>464</v>
      </c>
      <c r="E57">
        <v>288</v>
      </c>
      <c r="F57">
        <v>332</v>
      </c>
      <c r="G57">
        <f t="shared" si="11"/>
        <v>1542</v>
      </c>
      <c r="I57" s="4">
        <v>1994</v>
      </c>
      <c r="J57">
        <v>94</v>
      </c>
      <c r="K57">
        <v>190</v>
      </c>
      <c r="L57">
        <v>198</v>
      </c>
      <c r="M57">
        <v>402</v>
      </c>
      <c r="N57">
        <v>139</v>
      </c>
      <c r="O57">
        <f t="shared" si="12"/>
        <v>1023</v>
      </c>
      <c r="Q57" s="4">
        <v>1994</v>
      </c>
      <c r="S57">
        <v>2</v>
      </c>
      <c r="T57">
        <v>1</v>
      </c>
      <c r="U57">
        <v>1</v>
      </c>
      <c r="V57">
        <v>1</v>
      </c>
      <c r="W57">
        <f t="shared" si="13"/>
        <v>5</v>
      </c>
      <c r="Y57" s="4">
        <v>1994</v>
      </c>
      <c r="AB57">
        <v>1</v>
      </c>
      <c r="AC57">
        <v>1</v>
      </c>
      <c r="AE57">
        <f t="shared" si="10"/>
        <v>2</v>
      </c>
      <c r="AG57" s="4">
        <v>1994</v>
      </c>
      <c r="AH57">
        <v>4</v>
      </c>
      <c r="AI57">
        <v>4</v>
      </c>
      <c r="AJ57">
        <v>1</v>
      </c>
      <c r="AK57">
        <v>3</v>
      </c>
      <c r="AL57">
        <v>3</v>
      </c>
      <c r="AM57">
        <f t="shared" si="14"/>
        <v>15</v>
      </c>
      <c r="AO57" s="4">
        <v>1994</v>
      </c>
    </row>
    <row r="58" spans="1:41" ht="12.75">
      <c r="A58" s="4">
        <v>1995</v>
      </c>
      <c r="B58">
        <v>178</v>
      </c>
      <c r="C58">
        <v>432</v>
      </c>
      <c r="D58">
        <v>570</v>
      </c>
      <c r="E58">
        <v>372</v>
      </c>
      <c r="F58">
        <v>424</v>
      </c>
      <c r="G58">
        <f t="shared" si="11"/>
        <v>1976</v>
      </c>
      <c r="I58" s="4">
        <v>1995</v>
      </c>
      <c r="J58">
        <v>110</v>
      </c>
      <c r="K58">
        <v>253</v>
      </c>
      <c r="L58">
        <v>314</v>
      </c>
      <c r="M58">
        <v>558</v>
      </c>
      <c r="N58">
        <v>186</v>
      </c>
      <c r="O58">
        <f t="shared" si="12"/>
        <v>1421</v>
      </c>
      <c r="Q58" s="4">
        <v>1995</v>
      </c>
      <c r="S58">
        <v>2</v>
      </c>
      <c r="T58">
        <v>4</v>
      </c>
      <c r="U58">
        <v>1</v>
      </c>
      <c r="V58">
        <v>1</v>
      </c>
      <c r="W58">
        <f t="shared" si="13"/>
        <v>8</v>
      </c>
      <c r="Y58" s="4">
        <v>1995</v>
      </c>
      <c r="Z58">
        <v>1</v>
      </c>
      <c r="AB58">
        <v>2</v>
      </c>
      <c r="AC58">
        <v>1</v>
      </c>
      <c r="AD58">
        <v>1</v>
      </c>
      <c r="AE58">
        <f t="shared" si="10"/>
        <v>5</v>
      </c>
      <c r="AG58" s="4">
        <v>1995</v>
      </c>
      <c r="AH58">
        <v>4</v>
      </c>
      <c r="AI58">
        <v>3</v>
      </c>
      <c r="AJ58">
        <v>2</v>
      </c>
      <c r="AK58">
        <v>9</v>
      </c>
      <c r="AL58">
        <v>4</v>
      </c>
      <c r="AM58">
        <f t="shared" si="14"/>
        <v>22</v>
      </c>
      <c r="AO58" s="4">
        <v>1995</v>
      </c>
    </row>
    <row r="59" spans="1:41" ht="12.75">
      <c r="A59" s="4">
        <v>1996</v>
      </c>
      <c r="B59">
        <v>195</v>
      </c>
      <c r="C59">
        <v>476</v>
      </c>
      <c r="D59">
        <v>646</v>
      </c>
      <c r="E59">
        <v>466</v>
      </c>
      <c r="F59">
        <v>629</v>
      </c>
      <c r="G59">
        <f t="shared" si="11"/>
        <v>2412</v>
      </c>
      <c r="I59" s="4">
        <v>1996</v>
      </c>
      <c r="J59">
        <v>125</v>
      </c>
      <c r="K59">
        <v>263</v>
      </c>
      <c r="L59">
        <v>304</v>
      </c>
      <c r="M59">
        <v>649</v>
      </c>
      <c r="N59">
        <v>180</v>
      </c>
      <c r="O59">
        <f t="shared" si="12"/>
        <v>1521</v>
      </c>
      <c r="Q59" s="4">
        <v>1996</v>
      </c>
      <c r="R59">
        <v>1</v>
      </c>
      <c r="S59">
        <v>6</v>
      </c>
      <c r="T59">
        <v>3</v>
      </c>
      <c r="U59">
        <v>1</v>
      </c>
      <c r="V59">
        <v>2</v>
      </c>
      <c r="W59">
        <f t="shared" si="13"/>
        <v>13</v>
      </c>
      <c r="Y59" s="4">
        <v>1996</v>
      </c>
      <c r="Z59">
        <v>2</v>
      </c>
      <c r="AB59">
        <v>2</v>
      </c>
      <c r="AC59">
        <v>1</v>
      </c>
      <c r="AD59">
        <v>1</v>
      </c>
      <c r="AE59">
        <f t="shared" si="10"/>
        <v>6</v>
      </c>
      <c r="AG59" s="4">
        <v>1996</v>
      </c>
      <c r="AH59">
        <v>6</v>
      </c>
      <c r="AI59">
        <v>2</v>
      </c>
      <c r="AJ59">
        <v>4</v>
      </c>
      <c r="AK59">
        <v>6</v>
      </c>
      <c r="AL59">
        <v>5</v>
      </c>
      <c r="AM59">
        <f t="shared" si="14"/>
        <v>23</v>
      </c>
      <c r="AO59" s="4">
        <v>1996</v>
      </c>
    </row>
    <row r="60" spans="1:41" ht="12.75">
      <c r="A60" s="4">
        <v>1997</v>
      </c>
      <c r="B60">
        <v>216</v>
      </c>
      <c r="C60">
        <v>508</v>
      </c>
      <c r="D60">
        <v>741</v>
      </c>
      <c r="E60">
        <v>621</v>
      </c>
      <c r="F60">
        <v>755</v>
      </c>
      <c r="G60">
        <f t="shared" si="11"/>
        <v>2841</v>
      </c>
      <c r="I60" s="4">
        <v>1997</v>
      </c>
      <c r="J60">
        <v>123</v>
      </c>
      <c r="K60">
        <v>307</v>
      </c>
      <c r="L60">
        <v>370</v>
      </c>
      <c r="M60">
        <v>718</v>
      </c>
      <c r="N60">
        <v>255</v>
      </c>
      <c r="O60">
        <f t="shared" si="12"/>
        <v>1773</v>
      </c>
      <c r="Q60" s="4">
        <v>1997</v>
      </c>
      <c r="R60">
        <v>1</v>
      </c>
      <c r="S60">
        <v>3</v>
      </c>
      <c r="T60">
        <v>4</v>
      </c>
      <c r="U60">
        <v>3</v>
      </c>
      <c r="V60">
        <v>4</v>
      </c>
      <c r="W60">
        <f t="shared" si="13"/>
        <v>15</v>
      </c>
      <c r="Y60" s="4">
        <v>1997</v>
      </c>
      <c r="Z60">
        <v>1</v>
      </c>
      <c r="AD60">
        <v>1</v>
      </c>
      <c r="AE60">
        <f t="shared" si="10"/>
        <v>2</v>
      </c>
      <c r="AG60" s="4">
        <v>1997</v>
      </c>
      <c r="AH60">
        <v>5</v>
      </c>
      <c r="AI60">
        <v>3</v>
      </c>
      <c r="AJ60">
        <v>2</v>
      </c>
      <c r="AK60">
        <v>13</v>
      </c>
      <c r="AL60">
        <v>7</v>
      </c>
      <c r="AM60">
        <f t="shared" si="14"/>
        <v>30</v>
      </c>
      <c r="AO60" s="4">
        <v>1997</v>
      </c>
    </row>
    <row r="61" spans="1:41" ht="12.75">
      <c r="A61" s="4">
        <v>1998</v>
      </c>
      <c r="B61">
        <v>184</v>
      </c>
      <c r="C61">
        <v>466</v>
      </c>
      <c r="D61">
        <v>788</v>
      </c>
      <c r="E61">
        <v>756</v>
      </c>
      <c r="F61">
        <v>841</v>
      </c>
      <c r="G61">
        <f t="shared" si="11"/>
        <v>3035</v>
      </c>
      <c r="I61" s="4">
        <v>1998</v>
      </c>
      <c r="J61">
        <v>100</v>
      </c>
      <c r="K61">
        <v>236</v>
      </c>
      <c r="L61">
        <v>315</v>
      </c>
      <c r="M61">
        <v>704</v>
      </c>
      <c r="N61">
        <v>275</v>
      </c>
      <c r="O61">
        <f t="shared" si="12"/>
        <v>1630</v>
      </c>
      <c r="Q61" s="4">
        <v>1998</v>
      </c>
      <c r="R61">
        <v>2</v>
      </c>
      <c r="S61">
        <v>2</v>
      </c>
      <c r="T61">
        <v>1</v>
      </c>
      <c r="U61">
        <v>4</v>
      </c>
      <c r="V61">
        <v>5</v>
      </c>
      <c r="W61">
        <f t="shared" si="13"/>
        <v>14</v>
      </c>
      <c r="Y61" s="4">
        <v>1998</v>
      </c>
      <c r="Z61">
        <v>1</v>
      </c>
      <c r="AE61">
        <f t="shared" si="10"/>
        <v>1</v>
      </c>
      <c r="AG61" s="4">
        <v>1998</v>
      </c>
      <c r="AH61">
        <v>3</v>
      </c>
      <c r="AI61">
        <v>5</v>
      </c>
      <c r="AJ61">
        <v>6</v>
      </c>
      <c r="AK61">
        <v>14</v>
      </c>
      <c r="AL61">
        <v>11</v>
      </c>
      <c r="AM61">
        <f t="shared" si="14"/>
        <v>39</v>
      </c>
      <c r="AO61" s="4">
        <v>1998</v>
      </c>
    </row>
    <row r="62" spans="1:41" ht="12.75">
      <c r="A62" s="4">
        <v>1999</v>
      </c>
      <c r="B62">
        <v>205</v>
      </c>
      <c r="C62">
        <v>429</v>
      </c>
      <c r="D62">
        <v>723</v>
      </c>
      <c r="E62">
        <v>900</v>
      </c>
      <c r="F62">
        <v>861</v>
      </c>
      <c r="G62">
        <f t="shared" si="11"/>
        <v>3118</v>
      </c>
      <c r="I62" s="4">
        <v>1999</v>
      </c>
      <c r="J62">
        <v>115</v>
      </c>
      <c r="K62">
        <v>286</v>
      </c>
      <c r="L62">
        <v>292</v>
      </c>
      <c r="M62">
        <v>749</v>
      </c>
      <c r="N62">
        <v>272</v>
      </c>
      <c r="O62">
        <f t="shared" si="12"/>
        <v>1714</v>
      </c>
      <c r="Q62" s="4">
        <v>1999</v>
      </c>
      <c r="R62">
        <v>4</v>
      </c>
      <c r="S62">
        <v>3</v>
      </c>
      <c r="T62">
        <v>6</v>
      </c>
      <c r="U62">
        <v>5</v>
      </c>
      <c r="V62">
        <v>4</v>
      </c>
      <c r="W62">
        <f t="shared" si="13"/>
        <v>22</v>
      </c>
      <c r="Y62" s="4">
        <v>1999</v>
      </c>
      <c r="Z62">
        <v>1</v>
      </c>
      <c r="AA62">
        <v>1</v>
      </c>
      <c r="AC62">
        <v>3</v>
      </c>
      <c r="AE62">
        <f>SUM(Z62:AD62)</f>
        <v>5</v>
      </c>
      <c r="AG62" s="4">
        <v>1999</v>
      </c>
      <c r="AH62">
        <v>6</v>
      </c>
      <c r="AI62">
        <v>7</v>
      </c>
      <c r="AJ62">
        <v>9</v>
      </c>
      <c r="AK62">
        <v>21</v>
      </c>
      <c r="AL62">
        <v>14</v>
      </c>
      <c r="AM62">
        <f t="shared" si="14"/>
        <v>57</v>
      </c>
      <c r="AO62" s="4">
        <v>1999</v>
      </c>
    </row>
    <row r="63" spans="1:47" ht="12.75">
      <c r="A63" s="4" t="s">
        <v>14</v>
      </c>
      <c r="B63" s="2">
        <f>SUM(B46:B62)</f>
        <v>1653</v>
      </c>
      <c r="C63" s="2">
        <f>SUM(C46:C62)</f>
        <v>4416</v>
      </c>
      <c r="D63" s="2">
        <f>SUM(D46:D62)</f>
        <v>5761</v>
      </c>
      <c r="E63" s="2">
        <f>SUM(E46:E62)</f>
        <v>4513</v>
      </c>
      <c r="F63" s="2">
        <f>SUM(F46:F62)</f>
        <v>5026</v>
      </c>
      <c r="G63">
        <f>SUM(B63:F63)</f>
        <v>21369</v>
      </c>
      <c r="I63" s="4" t="s">
        <v>14</v>
      </c>
      <c r="J63" s="2">
        <f>SUM(J46:J62)</f>
        <v>1049</v>
      </c>
      <c r="K63" s="2">
        <f>SUM(K46:K62)</f>
        <v>2484</v>
      </c>
      <c r="L63" s="2">
        <f>SUM(L46:L62)</f>
        <v>2733</v>
      </c>
      <c r="M63" s="2">
        <f>SUM(M46:M62)</f>
        <v>4903</v>
      </c>
      <c r="N63" s="2">
        <f>SUM(N46:N62)</f>
        <v>1848</v>
      </c>
      <c r="O63">
        <f>SUM(J63:N63)</f>
        <v>13017</v>
      </c>
      <c r="Q63" s="4" t="s">
        <v>14</v>
      </c>
      <c r="W63">
        <f>SUM(R63:V63)</f>
        <v>0</v>
      </c>
      <c r="Y63" s="4" t="s">
        <v>14</v>
      </c>
      <c r="Z63" s="2">
        <f>SUM(Z46:Z62)</f>
        <v>7</v>
      </c>
      <c r="AA63" s="2">
        <f>SUM(AA46:AA62)</f>
        <v>2</v>
      </c>
      <c r="AB63" s="2">
        <f>SUM(AB46:AB62)</f>
        <v>10</v>
      </c>
      <c r="AC63" s="2">
        <f>SUM(AC46:AC62)</f>
        <v>6</v>
      </c>
      <c r="AD63" s="2">
        <f>SUM(AD46:AD62)</f>
        <v>3</v>
      </c>
      <c r="AE63">
        <f>SUM(Z63:AD63)</f>
        <v>28</v>
      </c>
      <c r="AG63" s="4" t="s">
        <v>14</v>
      </c>
      <c r="AH63" s="2">
        <f>SUM(AH46:AH62)</f>
        <v>41</v>
      </c>
      <c r="AI63" s="2">
        <f>SUM(AI46:AI62)</f>
        <v>33</v>
      </c>
      <c r="AJ63" s="2">
        <f>SUM(AJ46:AJ62)</f>
        <v>36</v>
      </c>
      <c r="AK63" s="2">
        <f>SUM(AK46:AK62)</f>
        <v>78</v>
      </c>
      <c r="AL63" s="2">
        <f>SUM(AL46:AL62)</f>
        <v>51</v>
      </c>
      <c r="AM63">
        <f>SUM(AH63:AL63)</f>
        <v>239</v>
      </c>
      <c r="AO63" s="4" t="s">
        <v>14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7" ht="12.75">
      <c r="A67" s="4">
        <v>1983</v>
      </c>
      <c r="B67">
        <f aca="true" t="shared" si="15" ref="B67:G67">B46+B25</f>
        <v>15</v>
      </c>
      <c r="C67">
        <f t="shared" si="15"/>
        <v>108</v>
      </c>
      <c r="D67">
        <f t="shared" si="15"/>
        <v>40</v>
      </c>
      <c r="E67">
        <f t="shared" si="15"/>
        <v>13</v>
      </c>
      <c r="F67">
        <f t="shared" si="15"/>
        <v>13</v>
      </c>
      <c r="G67">
        <f t="shared" si="15"/>
        <v>189</v>
      </c>
      <c r="I67" s="4">
        <v>1983</v>
      </c>
      <c r="J67">
        <f aca="true" t="shared" si="16" ref="J67:O67">J46+J25</f>
        <v>20</v>
      </c>
      <c r="K67">
        <f t="shared" si="16"/>
        <v>63</v>
      </c>
      <c r="L67">
        <f t="shared" si="16"/>
        <v>12</v>
      </c>
      <c r="M67">
        <f t="shared" si="16"/>
        <v>4</v>
      </c>
      <c r="N67">
        <f t="shared" si="16"/>
        <v>6</v>
      </c>
      <c r="O67">
        <f t="shared" si="16"/>
        <v>105</v>
      </c>
      <c r="Q67" s="4">
        <v>1983</v>
      </c>
      <c r="R67">
        <f aca="true" t="shared" si="17" ref="R67:W67">R46+R25</f>
        <v>1</v>
      </c>
      <c r="S67">
        <f t="shared" si="17"/>
        <v>1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2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1</v>
      </c>
      <c r="AC67">
        <f t="shared" si="18"/>
        <v>0</v>
      </c>
      <c r="AD67">
        <f t="shared" si="18"/>
        <v>0</v>
      </c>
      <c r="AE67">
        <f t="shared" si="18"/>
        <v>1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1</v>
      </c>
      <c r="AM67">
        <f t="shared" si="19"/>
        <v>1</v>
      </c>
      <c r="AO67" s="4">
        <v>1983</v>
      </c>
      <c r="AP67">
        <f aca="true" t="shared" si="20" ref="AP67:AU67">AP46+AP25</f>
        <v>0</v>
      </c>
      <c r="AQ67">
        <f t="shared" si="20"/>
        <v>0</v>
      </c>
      <c r="AR67">
        <f t="shared" si="20"/>
        <v>0</v>
      </c>
      <c r="AS67">
        <f t="shared" si="20"/>
        <v>0</v>
      </c>
      <c r="AT67">
        <f t="shared" si="20"/>
        <v>0</v>
      </c>
      <c r="AU67">
        <f t="shared" si="20"/>
        <v>0</v>
      </c>
    </row>
    <row r="68" spans="1:47" ht="12.75">
      <c r="A68" s="4">
        <v>1984</v>
      </c>
      <c r="B68">
        <f aca="true" t="shared" si="21" ref="B68:G83">B47+B26</f>
        <v>44</v>
      </c>
      <c r="C68">
        <f t="shared" si="21"/>
        <v>203</v>
      </c>
      <c r="D68">
        <f t="shared" si="21"/>
        <v>115</v>
      </c>
      <c r="E68">
        <f t="shared" si="21"/>
        <v>45</v>
      </c>
      <c r="F68">
        <f t="shared" si="21"/>
        <v>54</v>
      </c>
      <c r="G68">
        <f t="shared" si="21"/>
        <v>461</v>
      </c>
      <c r="I68" s="4">
        <v>1984</v>
      </c>
      <c r="J68">
        <f aca="true" t="shared" si="22" ref="J68:O68">J47+J26</f>
        <v>55</v>
      </c>
      <c r="K68">
        <f t="shared" si="22"/>
        <v>203</v>
      </c>
      <c r="L68">
        <f t="shared" si="22"/>
        <v>70</v>
      </c>
      <c r="M68">
        <f t="shared" si="22"/>
        <v>28</v>
      </c>
      <c r="N68">
        <f t="shared" si="22"/>
        <v>29</v>
      </c>
      <c r="O68">
        <f t="shared" si="22"/>
        <v>385</v>
      </c>
      <c r="Q68" s="4">
        <v>1984</v>
      </c>
      <c r="R68">
        <f aca="true" t="shared" si="23" ref="R68:W68">R47+R26</f>
        <v>0</v>
      </c>
      <c r="S68">
        <f t="shared" si="23"/>
        <v>0</v>
      </c>
      <c r="T68">
        <f t="shared" si="23"/>
        <v>0</v>
      </c>
      <c r="U68">
        <f t="shared" si="23"/>
        <v>0</v>
      </c>
      <c r="V68">
        <f t="shared" si="23"/>
        <v>0</v>
      </c>
      <c r="W68">
        <f t="shared" si="23"/>
        <v>0</v>
      </c>
      <c r="Y68" s="4">
        <v>1984</v>
      </c>
      <c r="Z68">
        <f aca="true" t="shared" si="24" ref="Z68:AE68">Z47+Z26</f>
        <v>0</v>
      </c>
      <c r="AA68">
        <f t="shared" si="24"/>
        <v>0</v>
      </c>
      <c r="AB68">
        <f t="shared" si="24"/>
        <v>0</v>
      </c>
      <c r="AC68">
        <f t="shared" si="24"/>
        <v>0</v>
      </c>
      <c r="AD68">
        <f t="shared" si="24"/>
        <v>0</v>
      </c>
      <c r="AE68">
        <f t="shared" si="24"/>
        <v>0</v>
      </c>
      <c r="AG68" s="4">
        <v>1984</v>
      </c>
      <c r="AH68">
        <f aca="true" t="shared" si="25" ref="AH68:AM68">AH47+AH26</f>
        <v>0</v>
      </c>
      <c r="AI68">
        <f t="shared" si="25"/>
        <v>0</v>
      </c>
      <c r="AJ68">
        <f t="shared" si="25"/>
        <v>0</v>
      </c>
      <c r="AK68">
        <f t="shared" si="25"/>
        <v>0</v>
      </c>
      <c r="AL68">
        <f t="shared" si="25"/>
        <v>0</v>
      </c>
      <c r="AM68">
        <f t="shared" si="25"/>
        <v>0</v>
      </c>
      <c r="AO68" s="4">
        <v>1984</v>
      </c>
      <c r="AP68">
        <f aca="true" t="shared" si="26" ref="AP68:AU68">AP47+AP26</f>
        <v>0</v>
      </c>
      <c r="AQ68">
        <f t="shared" si="26"/>
        <v>0</v>
      </c>
      <c r="AR68">
        <f t="shared" si="26"/>
        <v>0</v>
      </c>
      <c r="AS68">
        <f t="shared" si="26"/>
        <v>0</v>
      </c>
      <c r="AT68">
        <f t="shared" si="26"/>
        <v>0</v>
      </c>
      <c r="AU68">
        <f t="shared" si="26"/>
        <v>0</v>
      </c>
    </row>
    <row r="69" spans="1:47" ht="12.75">
      <c r="A69" s="4">
        <v>1985</v>
      </c>
      <c r="B69">
        <f t="shared" si="21"/>
        <v>66</v>
      </c>
      <c r="C69">
        <f t="shared" si="21"/>
        <v>254</v>
      </c>
      <c r="D69">
        <f t="shared" si="21"/>
        <v>137</v>
      </c>
      <c r="E69">
        <f t="shared" si="21"/>
        <v>54</v>
      </c>
      <c r="F69">
        <f t="shared" si="21"/>
        <v>53</v>
      </c>
      <c r="G69">
        <f t="shared" si="21"/>
        <v>564</v>
      </c>
      <c r="I69" s="4">
        <v>1985</v>
      </c>
      <c r="J69">
        <f aca="true" t="shared" si="27" ref="J69:O69">J48+J27</f>
        <v>75</v>
      </c>
      <c r="K69">
        <f t="shared" si="27"/>
        <v>196</v>
      </c>
      <c r="L69">
        <f t="shared" si="27"/>
        <v>86</v>
      </c>
      <c r="M69">
        <f t="shared" si="27"/>
        <v>10</v>
      </c>
      <c r="N69">
        <f t="shared" si="27"/>
        <v>27</v>
      </c>
      <c r="O69">
        <f t="shared" si="27"/>
        <v>394</v>
      </c>
      <c r="Q69" s="4">
        <v>1985</v>
      </c>
      <c r="R69">
        <f aca="true" t="shared" si="28" ref="R69:W69">R48+R27</f>
        <v>0</v>
      </c>
      <c r="S69">
        <f t="shared" si="28"/>
        <v>0</v>
      </c>
      <c r="T69">
        <f t="shared" si="28"/>
        <v>0</v>
      </c>
      <c r="U69">
        <f t="shared" si="28"/>
        <v>1</v>
      </c>
      <c r="V69">
        <f t="shared" si="28"/>
        <v>0</v>
      </c>
      <c r="W69">
        <f t="shared" si="28"/>
        <v>1</v>
      </c>
      <c r="Y69" s="4">
        <v>1985</v>
      </c>
      <c r="Z69">
        <f aca="true" t="shared" si="29" ref="Z69:AE69">Z48+Z27</f>
        <v>0</v>
      </c>
      <c r="AA69">
        <f t="shared" si="29"/>
        <v>0</v>
      </c>
      <c r="AB69">
        <f t="shared" si="29"/>
        <v>0</v>
      </c>
      <c r="AC69">
        <f t="shared" si="29"/>
        <v>0</v>
      </c>
      <c r="AD69">
        <f t="shared" si="29"/>
        <v>0</v>
      </c>
      <c r="AE69">
        <f t="shared" si="29"/>
        <v>0</v>
      </c>
      <c r="AG69" s="4">
        <v>1985</v>
      </c>
      <c r="AH69">
        <f aca="true" t="shared" si="30" ref="AH69:AM69">AH48+AH27</f>
        <v>0</v>
      </c>
      <c r="AI69">
        <f t="shared" si="30"/>
        <v>1</v>
      </c>
      <c r="AJ69">
        <f t="shared" si="30"/>
        <v>1</v>
      </c>
      <c r="AK69">
        <f t="shared" si="30"/>
        <v>0</v>
      </c>
      <c r="AL69">
        <f t="shared" si="30"/>
        <v>0</v>
      </c>
      <c r="AM69">
        <f t="shared" si="30"/>
        <v>2</v>
      </c>
      <c r="AO69" s="4">
        <v>1985</v>
      </c>
      <c r="AP69">
        <f aca="true" t="shared" si="31" ref="AP69:AU69">AP48+AP27</f>
        <v>0</v>
      </c>
      <c r="AQ69">
        <f t="shared" si="31"/>
        <v>0</v>
      </c>
      <c r="AR69">
        <f t="shared" si="31"/>
        <v>0</v>
      </c>
      <c r="AS69">
        <f t="shared" si="31"/>
        <v>0</v>
      </c>
      <c r="AT69">
        <f t="shared" si="31"/>
        <v>0</v>
      </c>
      <c r="AU69">
        <f t="shared" si="31"/>
        <v>0</v>
      </c>
    </row>
    <row r="70" spans="1:47" ht="12.75">
      <c r="A70" s="4">
        <v>1986</v>
      </c>
      <c r="B70">
        <f t="shared" si="21"/>
        <v>69</v>
      </c>
      <c r="C70">
        <f t="shared" si="21"/>
        <v>219</v>
      </c>
      <c r="D70">
        <f t="shared" si="21"/>
        <v>146</v>
      </c>
      <c r="E70">
        <f t="shared" si="21"/>
        <v>46</v>
      </c>
      <c r="F70">
        <f t="shared" si="21"/>
        <v>47</v>
      </c>
      <c r="G70">
        <f t="shared" si="21"/>
        <v>527</v>
      </c>
      <c r="I70" s="4">
        <v>1986</v>
      </c>
      <c r="J70">
        <f aca="true" t="shared" si="32" ref="J70:O70">J49+J28</f>
        <v>64</v>
      </c>
      <c r="K70">
        <f t="shared" si="32"/>
        <v>218</v>
      </c>
      <c r="L70">
        <f t="shared" si="32"/>
        <v>68</v>
      </c>
      <c r="M70">
        <f t="shared" si="32"/>
        <v>20</v>
      </c>
      <c r="N70">
        <f t="shared" si="32"/>
        <v>30</v>
      </c>
      <c r="O70">
        <f t="shared" si="32"/>
        <v>400</v>
      </c>
      <c r="Q70" s="4">
        <v>1986</v>
      </c>
      <c r="R70">
        <f aca="true" t="shared" si="33" ref="R70:W70">R49+R28</f>
        <v>0</v>
      </c>
      <c r="S70">
        <f t="shared" si="33"/>
        <v>0</v>
      </c>
      <c r="T70">
        <f t="shared" si="33"/>
        <v>0</v>
      </c>
      <c r="U70">
        <f t="shared" si="33"/>
        <v>0</v>
      </c>
      <c r="V70">
        <f t="shared" si="33"/>
        <v>0</v>
      </c>
      <c r="W70">
        <f t="shared" si="33"/>
        <v>0</v>
      </c>
      <c r="Y70" s="4">
        <v>1986</v>
      </c>
      <c r="Z70">
        <f aca="true" t="shared" si="34" ref="Z70:AE70">Z49+Z28</f>
        <v>0</v>
      </c>
      <c r="AA70">
        <f t="shared" si="34"/>
        <v>0</v>
      </c>
      <c r="AB70">
        <f t="shared" si="34"/>
        <v>0</v>
      </c>
      <c r="AC70">
        <f t="shared" si="34"/>
        <v>0</v>
      </c>
      <c r="AD70">
        <f t="shared" si="34"/>
        <v>0</v>
      </c>
      <c r="AE70">
        <f t="shared" si="34"/>
        <v>0</v>
      </c>
      <c r="AG70" s="4">
        <v>1986</v>
      </c>
      <c r="AH70">
        <f aca="true" t="shared" si="35" ref="AH70:AM70">AH49+AH28</f>
        <v>1</v>
      </c>
      <c r="AI70">
        <f t="shared" si="35"/>
        <v>1</v>
      </c>
      <c r="AJ70">
        <f t="shared" si="35"/>
        <v>0</v>
      </c>
      <c r="AK70">
        <f t="shared" si="35"/>
        <v>0</v>
      </c>
      <c r="AL70">
        <f t="shared" si="35"/>
        <v>0</v>
      </c>
      <c r="AM70">
        <f t="shared" si="35"/>
        <v>2</v>
      </c>
      <c r="AO70" s="4">
        <v>1986</v>
      </c>
      <c r="AP70">
        <f aca="true" t="shared" si="36" ref="AP70:AU70">AP49+AP28</f>
        <v>0</v>
      </c>
      <c r="AQ70">
        <f t="shared" si="36"/>
        <v>0</v>
      </c>
      <c r="AR70">
        <f t="shared" si="36"/>
        <v>0</v>
      </c>
      <c r="AS70">
        <f t="shared" si="36"/>
        <v>0</v>
      </c>
      <c r="AT70">
        <f t="shared" si="36"/>
        <v>0</v>
      </c>
      <c r="AU70">
        <f t="shared" si="36"/>
        <v>0</v>
      </c>
    </row>
    <row r="71" spans="1:47" ht="12.75">
      <c r="A71" s="4">
        <v>1987</v>
      </c>
      <c r="B71">
        <f t="shared" si="21"/>
        <v>110</v>
      </c>
      <c r="C71">
        <f t="shared" si="21"/>
        <v>362</v>
      </c>
      <c r="D71">
        <f t="shared" si="21"/>
        <v>239</v>
      </c>
      <c r="E71">
        <f t="shared" si="21"/>
        <v>81</v>
      </c>
      <c r="F71">
        <f t="shared" si="21"/>
        <v>102</v>
      </c>
      <c r="G71">
        <f t="shared" si="21"/>
        <v>894</v>
      </c>
      <c r="I71" s="4">
        <v>1987</v>
      </c>
      <c r="J71">
        <f aca="true" t="shared" si="37" ref="J71:O71">J50+J29</f>
        <v>83</v>
      </c>
      <c r="K71">
        <f t="shared" si="37"/>
        <v>265</v>
      </c>
      <c r="L71">
        <f t="shared" si="37"/>
        <v>136</v>
      </c>
      <c r="M71">
        <f t="shared" si="37"/>
        <v>53</v>
      </c>
      <c r="N71">
        <f t="shared" si="37"/>
        <v>70</v>
      </c>
      <c r="O71">
        <f t="shared" si="37"/>
        <v>607</v>
      </c>
      <c r="Q71" s="4">
        <v>1987</v>
      </c>
      <c r="R71">
        <f aca="true" t="shared" si="38" ref="R71:W71">R50+R29</f>
        <v>0</v>
      </c>
      <c r="S71">
        <f t="shared" si="38"/>
        <v>1</v>
      </c>
      <c r="T71">
        <f t="shared" si="38"/>
        <v>0</v>
      </c>
      <c r="U71">
        <f t="shared" si="38"/>
        <v>0</v>
      </c>
      <c r="V71">
        <f t="shared" si="38"/>
        <v>0</v>
      </c>
      <c r="W71">
        <f t="shared" si="38"/>
        <v>1</v>
      </c>
      <c r="Y71" s="4">
        <v>1987</v>
      </c>
      <c r="Z71">
        <f aca="true" t="shared" si="39" ref="Z71:AE71">Z50+Z29</f>
        <v>0</v>
      </c>
      <c r="AA71">
        <f t="shared" si="39"/>
        <v>0</v>
      </c>
      <c r="AB71">
        <f t="shared" si="39"/>
        <v>0</v>
      </c>
      <c r="AC71">
        <f t="shared" si="39"/>
        <v>0</v>
      </c>
      <c r="AD71">
        <f t="shared" si="39"/>
        <v>0</v>
      </c>
      <c r="AE71">
        <f t="shared" si="39"/>
        <v>0</v>
      </c>
      <c r="AG71" s="4">
        <v>1987</v>
      </c>
      <c r="AH71">
        <f aca="true" t="shared" si="40" ref="AH71:AM71">AH50+AH29</f>
        <v>1</v>
      </c>
      <c r="AI71">
        <f t="shared" si="40"/>
        <v>4</v>
      </c>
      <c r="AJ71">
        <f t="shared" si="40"/>
        <v>4</v>
      </c>
      <c r="AK71">
        <f t="shared" si="40"/>
        <v>1</v>
      </c>
      <c r="AL71">
        <f t="shared" si="40"/>
        <v>3</v>
      </c>
      <c r="AM71">
        <f t="shared" si="40"/>
        <v>13</v>
      </c>
      <c r="AO71" s="4">
        <v>1987</v>
      </c>
      <c r="AP71">
        <f aca="true" t="shared" si="41" ref="AP71:AU71">AP50+AP29</f>
        <v>0</v>
      </c>
      <c r="AQ71">
        <f t="shared" si="41"/>
        <v>0</v>
      </c>
      <c r="AR71">
        <f t="shared" si="41"/>
        <v>0</v>
      </c>
      <c r="AS71">
        <f t="shared" si="41"/>
        <v>0</v>
      </c>
      <c r="AT71">
        <f t="shared" si="41"/>
        <v>0</v>
      </c>
      <c r="AU71">
        <f t="shared" si="41"/>
        <v>0</v>
      </c>
    </row>
    <row r="72" spans="1:47" ht="12.75">
      <c r="A72" s="4">
        <v>1988</v>
      </c>
      <c r="B72">
        <f t="shared" si="21"/>
        <v>166</v>
      </c>
      <c r="C72">
        <f t="shared" si="21"/>
        <v>587</v>
      </c>
      <c r="D72">
        <f t="shared" si="21"/>
        <v>431</v>
      </c>
      <c r="E72">
        <f t="shared" si="21"/>
        <v>216</v>
      </c>
      <c r="F72">
        <f t="shared" si="21"/>
        <v>234</v>
      </c>
      <c r="G72">
        <f t="shared" si="21"/>
        <v>1634</v>
      </c>
      <c r="I72" s="4">
        <v>1988</v>
      </c>
      <c r="J72">
        <f aca="true" t="shared" si="42" ref="J72:O72">J51+J30</f>
        <v>149</v>
      </c>
      <c r="K72">
        <f t="shared" si="42"/>
        <v>480</v>
      </c>
      <c r="L72">
        <f t="shared" si="42"/>
        <v>251</v>
      </c>
      <c r="M72">
        <f t="shared" si="42"/>
        <v>136</v>
      </c>
      <c r="N72">
        <f t="shared" si="42"/>
        <v>148</v>
      </c>
      <c r="O72">
        <f t="shared" si="42"/>
        <v>1164</v>
      </c>
      <c r="Q72" s="4">
        <v>1988</v>
      </c>
      <c r="R72">
        <f aca="true" t="shared" si="43" ref="R72:W72">R51+R30</f>
        <v>0</v>
      </c>
      <c r="S72">
        <f t="shared" si="43"/>
        <v>1</v>
      </c>
      <c r="T72">
        <f t="shared" si="43"/>
        <v>1</v>
      </c>
      <c r="U72">
        <f t="shared" si="43"/>
        <v>0</v>
      </c>
      <c r="V72">
        <f t="shared" si="43"/>
        <v>0</v>
      </c>
      <c r="W72">
        <f t="shared" si="43"/>
        <v>2</v>
      </c>
      <c r="Y72" s="4">
        <v>1988</v>
      </c>
      <c r="Z72">
        <f aca="true" t="shared" si="44" ref="Z72:AE72">Z51+Z30</f>
        <v>0</v>
      </c>
      <c r="AA72">
        <f t="shared" si="44"/>
        <v>0</v>
      </c>
      <c r="AB72">
        <f t="shared" si="44"/>
        <v>1</v>
      </c>
      <c r="AC72">
        <f t="shared" si="44"/>
        <v>0</v>
      </c>
      <c r="AD72">
        <f t="shared" si="44"/>
        <v>0</v>
      </c>
      <c r="AE72">
        <f t="shared" si="44"/>
        <v>1</v>
      </c>
      <c r="AG72" s="4">
        <v>1988</v>
      </c>
      <c r="AH72">
        <f aca="true" t="shared" si="45" ref="AH72:AM72">AH51+AH30</f>
        <v>3</v>
      </c>
      <c r="AI72">
        <f t="shared" si="45"/>
        <v>5</v>
      </c>
      <c r="AJ72">
        <f t="shared" si="45"/>
        <v>3</v>
      </c>
      <c r="AK72">
        <f t="shared" si="45"/>
        <v>6</v>
      </c>
      <c r="AL72">
        <f t="shared" si="45"/>
        <v>0</v>
      </c>
      <c r="AM72">
        <f t="shared" si="45"/>
        <v>17</v>
      </c>
      <c r="AO72" s="4">
        <v>1988</v>
      </c>
      <c r="AP72">
        <f aca="true" t="shared" si="46" ref="AP72:AU72">AP51+AP30</f>
        <v>0</v>
      </c>
      <c r="AQ72">
        <f t="shared" si="46"/>
        <v>0</v>
      </c>
      <c r="AR72">
        <f t="shared" si="46"/>
        <v>0</v>
      </c>
      <c r="AS72">
        <f t="shared" si="46"/>
        <v>0</v>
      </c>
      <c r="AT72">
        <f t="shared" si="46"/>
        <v>0</v>
      </c>
      <c r="AU72">
        <f t="shared" si="46"/>
        <v>0</v>
      </c>
    </row>
    <row r="73" spans="1:47" ht="12.75">
      <c r="A73" s="4">
        <v>1989</v>
      </c>
      <c r="B73">
        <f t="shared" si="21"/>
        <v>135</v>
      </c>
      <c r="C73">
        <f t="shared" si="21"/>
        <v>487</v>
      </c>
      <c r="D73">
        <f t="shared" si="21"/>
        <v>363</v>
      </c>
      <c r="E73">
        <f t="shared" si="21"/>
        <v>191</v>
      </c>
      <c r="F73">
        <f t="shared" si="21"/>
        <v>190</v>
      </c>
      <c r="G73">
        <f t="shared" si="21"/>
        <v>1366</v>
      </c>
      <c r="I73" s="4">
        <v>1989</v>
      </c>
      <c r="J73">
        <f aca="true" t="shared" si="47" ref="J73:O73">J52+J31</f>
        <v>148</v>
      </c>
      <c r="K73">
        <f t="shared" si="47"/>
        <v>417</v>
      </c>
      <c r="L73">
        <f t="shared" si="47"/>
        <v>237</v>
      </c>
      <c r="M73">
        <f t="shared" si="47"/>
        <v>137</v>
      </c>
      <c r="N73">
        <f t="shared" si="47"/>
        <v>105</v>
      </c>
      <c r="O73">
        <f t="shared" si="47"/>
        <v>1044</v>
      </c>
      <c r="Q73" s="4">
        <v>1989</v>
      </c>
      <c r="R73">
        <f aca="true" t="shared" si="48" ref="R73:W73">R52+R31</f>
        <v>1</v>
      </c>
      <c r="S73">
        <f t="shared" si="48"/>
        <v>2</v>
      </c>
      <c r="T73">
        <f t="shared" si="48"/>
        <v>1</v>
      </c>
      <c r="U73">
        <f t="shared" si="48"/>
        <v>3</v>
      </c>
      <c r="V73">
        <f t="shared" si="48"/>
        <v>1</v>
      </c>
      <c r="W73">
        <f t="shared" si="48"/>
        <v>8</v>
      </c>
      <c r="Y73" s="4">
        <v>1989</v>
      </c>
      <c r="Z73">
        <f aca="true" t="shared" si="49" ref="Z73:AE73">Z52+Z31</f>
        <v>0</v>
      </c>
      <c r="AA73">
        <f t="shared" si="49"/>
        <v>0</v>
      </c>
      <c r="AB73">
        <f t="shared" si="49"/>
        <v>0</v>
      </c>
      <c r="AC73">
        <f t="shared" si="49"/>
        <v>0</v>
      </c>
      <c r="AD73">
        <f t="shared" si="49"/>
        <v>0</v>
      </c>
      <c r="AE73">
        <f t="shared" si="49"/>
        <v>0</v>
      </c>
      <c r="AG73" s="4">
        <v>1989</v>
      </c>
      <c r="AH73">
        <f aca="true" t="shared" si="50" ref="AH73:AM73">AH52+AH31</f>
        <v>2</v>
      </c>
      <c r="AI73">
        <f t="shared" si="50"/>
        <v>2</v>
      </c>
      <c r="AJ73">
        <f t="shared" si="50"/>
        <v>3</v>
      </c>
      <c r="AK73">
        <f t="shared" si="50"/>
        <v>3</v>
      </c>
      <c r="AL73">
        <f t="shared" si="50"/>
        <v>2</v>
      </c>
      <c r="AM73">
        <f t="shared" si="50"/>
        <v>12</v>
      </c>
      <c r="AO73" s="4">
        <v>1989</v>
      </c>
      <c r="AP73">
        <f aca="true" t="shared" si="51" ref="AP73:AU73">AP52+AP31</f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1"/>
        <v>0</v>
      </c>
      <c r="AU73">
        <f t="shared" si="51"/>
        <v>0</v>
      </c>
    </row>
    <row r="74" spans="1:47" ht="12.75">
      <c r="A74" s="4">
        <v>1990</v>
      </c>
      <c r="B74">
        <f t="shared" si="21"/>
        <v>191</v>
      </c>
      <c r="C74">
        <f t="shared" si="21"/>
        <v>576</v>
      </c>
      <c r="D74">
        <f t="shared" si="21"/>
        <v>500</v>
      </c>
      <c r="E74">
        <f t="shared" si="21"/>
        <v>253</v>
      </c>
      <c r="F74">
        <f t="shared" si="21"/>
        <v>316</v>
      </c>
      <c r="G74">
        <f t="shared" si="21"/>
        <v>1836</v>
      </c>
      <c r="I74" s="4">
        <v>1990</v>
      </c>
      <c r="J74">
        <f aca="true" t="shared" si="52" ref="J74:O74">J53+J32</f>
        <v>166</v>
      </c>
      <c r="K74">
        <f t="shared" si="52"/>
        <v>398</v>
      </c>
      <c r="L74">
        <f t="shared" si="52"/>
        <v>318</v>
      </c>
      <c r="M74">
        <f t="shared" si="52"/>
        <v>229</v>
      </c>
      <c r="N74">
        <f t="shared" si="52"/>
        <v>159</v>
      </c>
      <c r="O74">
        <f t="shared" si="52"/>
        <v>1270</v>
      </c>
      <c r="Q74" s="4">
        <v>1990</v>
      </c>
      <c r="R74">
        <f aca="true" t="shared" si="53" ref="R74:W74">R53+R32</f>
        <v>2</v>
      </c>
      <c r="S74">
        <f t="shared" si="53"/>
        <v>2</v>
      </c>
      <c r="T74">
        <f t="shared" si="53"/>
        <v>1</v>
      </c>
      <c r="U74">
        <f t="shared" si="53"/>
        <v>1</v>
      </c>
      <c r="V74">
        <f t="shared" si="53"/>
        <v>0</v>
      </c>
      <c r="W74">
        <f t="shared" si="53"/>
        <v>6</v>
      </c>
      <c r="Y74" s="4">
        <v>1990</v>
      </c>
      <c r="Z74">
        <f aca="true" t="shared" si="54" ref="Z74:AE74">Z53+Z32</f>
        <v>0</v>
      </c>
      <c r="AA74">
        <f t="shared" si="54"/>
        <v>0</v>
      </c>
      <c r="AB74">
        <f t="shared" si="54"/>
        <v>1</v>
      </c>
      <c r="AC74">
        <f t="shared" si="54"/>
        <v>0</v>
      </c>
      <c r="AD74">
        <f t="shared" si="54"/>
        <v>0</v>
      </c>
      <c r="AE74">
        <f t="shared" si="54"/>
        <v>1</v>
      </c>
      <c r="AG74" s="4">
        <v>1990</v>
      </c>
      <c r="AH74">
        <f aca="true" t="shared" si="55" ref="AH74:AM74">AH53+AH32</f>
        <v>4</v>
      </c>
      <c r="AI74">
        <f t="shared" si="55"/>
        <v>5</v>
      </c>
      <c r="AJ74">
        <f t="shared" si="55"/>
        <v>4</v>
      </c>
      <c r="AK74">
        <f t="shared" si="55"/>
        <v>2</v>
      </c>
      <c r="AL74">
        <f t="shared" si="55"/>
        <v>2</v>
      </c>
      <c r="AM74">
        <f t="shared" si="55"/>
        <v>17</v>
      </c>
      <c r="AO74" s="4">
        <v>1990</v>
      </c>
      <c r="AP74">
        <f aca="true" t="shared" si="56" ref="AP74:AU74">AP53+AP32</f>
        <v>0</v>
      </c>
      <c r="AQ74">
        <f t="shared" si="56"/>
        <v>0</v>
      </c>
      <c r="AR74">
        <f t="shared" si="56"/>
        <v>0</v>
      </c>
      <c r="AS74">
        <f t="shared" si="56"/>
        <v>0</v>
      </c>
      <c r="AT74">
        <f t="shared" si="56"/>
        <v>0</v>
      </c>
      <c r="AU74">
        <f t="shared" si="56"/>
        <v>0</v>
      </c>
    </row>
    <row r="75" spans="1:47" ht="12.75">
      <c r="A75" s="4">
        <v>1991</v>
      </c>
      <c r="B75">
        <f t="shared" si="21"/>
        <v>212</v>
      </c>
      <c r="C75">
        <f t="shared" si="21"/>
        <v>647</v>
      </c>
      <c r="D75">
        <f t="shared" si="21"/>
        <v>513</v>
      </c>
      <c r="E75">
        <f t="shared" si="21"/>
        <v>273</v>
      </c>
      <c r="F75">
        <f t="shared" si="21"/>
        <v>331</v>
      </c>
      <c r="G75">
        <f t="shared" si="21"/>
        <v>1976</v>
      </c>
      <c r="I75" s="4">
        <v>1991</v>
      </c>
      <c r="J75">
        <f aca="true" t="shared" si="57" ref="J75:O75">J54+J33</f>
        <v>171</v>
      </c>
      <c r="K75">
        <f t="shared" si="57"/>
        <v>429</v>
      </c>
      <c r="L75">
        <f t="shared" si="57"/>
        <v>318</v>
      </c>
      <c r="M75">
        <f t="shared" si="57"/>
        <v>308</v>
      </c>
      <c r="N75">
        <f t="shared" si="57"/>
        <v>166</v>
      </c>
      <c r="O75">
        <f t="shared" si="57"/>
        <v>1392</v>
      </c>
      <c r="Q75" s="4">
        <v>1991</v>
      </c>
      <c r="R75">
        <f aca="true" t="shared" si="58" ref="R75:W75">R54+R33</f>
        <v>0</v>
      </c>
      <c r="S75">
        <f t="shared" si="58"/>
        <v>1</v>
      </c>
      <c r="T75">
        <f t="shared" si="58"/>
        <v>4</v>
      </c>
      <c r="U75">
        <f t="shared" si="58"/>
        <v>1</v>
      </c>
      <c r="V75">
        <f t="shared" si="58"/>
        <v>2</v>
      </c>
      <c r="W75">
        <f t="shared" si="58"/>
        <v>8</v>
      </c>
      <c r="Y75" s="4">
        <v>1991</v>
      </c>
      <c r="Z75">
        <f aca="true" t="shared" si="59" ref="Z75:AE75">Z54+Z33</f>
        <v>0</v>
      </c>
      <c r="AA75">
        <f t="shared" si="59"/>
        <v>1</v>
      </c>
      <c r="AB75">
        <f t="shared" si="59"/>
        <v>0</v>
      </c>
      <c r="AC75">
        <f t="shared" si="59"/>
        <v>0</v>
      </c>
      <c r="AD75">
        <f t="shared" si="59"/>
        <v>0</v>
      </c>
      <c r="AE75">
        <f t="shared" si="59"/>
        <v>1</v>
      </c>
      <c r="AG75" s="4">
        <v>1991</v>
      </c>
      <c r="AH75">
        <f aca="true" t="shared" si="60" ref="AH75:AM75">AH54+AH33</f>
        <v>3</v>
      </c>
      <c r="AI75">
        <f t="shared" si="60"/>
        <v>3</v>
      </c>
      <c r="AJ75">
        <f t="shared" si="60"/>
        <v>3</v>
      </c>
      <c r="AK75">
        <f t="shared" si="60"/>
        <v>3</v>
      </c>
      <c r="AL75">
        <f t="shared" si="60"/>
        <v>1</v>
      </c>
      <c r="AM75">
        <f t="shared" si="60"/>
        <v>13</v>
      </c>
      <c r="AO75" s="4">
        <v>1991</v>
      </c>
      <c r="AP75">
        <f aca="true" t="shared" si="61" ref="AP75:AU75">AP54+AP33</f>
        <v>0</v>
      </c>
      <c r="AQ75">
        <f t="shared" si="61"/>
        <v>0</v>
      </c>
      <c r="AR75">
        <f t="shared" si="61"/>
        <v>0</v>
      </c>
      <c r="AS75">
        <f t="shared" si="61"/>
        <v>0</v>
      </c>
      <c r="AT75">
        <f t="shared" si="61"/>
        <v>0</v>
      </c>
      <c r="AU75">
        <f t="shared" si="61"/>
        <v>0</v>
      </c>
    </row>
    <row r="76" spans="1:47" ht="12.75">
      <c r="A76" s="4">
        <v>1992</v>
      </c>
      <c r="B76">
        <f t="shared" si="21"/>
        <v>235</v>
      </c>
      <c r="C76">
        <f t="shared" si="21"/>
        <v>748</v>
      </c>
      <c r="D76">
        <f t="shared" si="21"/>
        <v>719</v>
      </c>
      <c r="E76">
        <f t="shared" si="21"/>
        <v>369</v>
      </c>
      <c r="F76">
        <f t="shared" si="21"/>
        <v>484</v>
      </c>
      <c r="G76">
        <f t="shared" si="21"/>
        <v>2555</v>
      </c>
      <c r="I76" s="4">
        <v>1992</v>
      </c>
      <c r="J76">
        <f aca="true" t="shared" si="62" ref="J76:O76">J55+J34</f>
        <v>203</v>
      </c>
      <c r="K76">
        <f t="shared" si="62"/>
        <v>487</v>
      </c>
      <c r="L76">
        <f t="shared" si="62"/>
        <v>417</v>
      </c>
      <c r="M76">
        <f t="shared" si="62"/>
        <v>434</v>
      </c>
      <c r="N76">
        <f t="shared" si="62"/>
        <v>215</v>
      </c>
      <c r="O76">
        <f t="shared" si="62"/>
        <v>1756</v>
      </c>
      <c r="Q76" s="4">
        <v>1992</v>
      </c>
      <c r="R76">
        <f aca="true" t="shared" si="63" ref="R76:W76">R55+R34</f>
        <v>1</v>
      </c>
      <c r="S76">
        <f t="shared" si="63"/>
        <v>6</v>
      </c>
      <c r="T76">
        <f t="shared" si="63"/>
        <v>7</v>
      </c>
      <c r="U76">
        <f t="shared" si="63"/>
        <v>2</v>
      </c>
      <c r="V76">
        <f t="shared" si="63"/>
        <v>3</v>
      </c>
      <c r="W76">
        <f t="shared" si="63"/>
        <v>19</v>
      </c>
      <c r="Y76" s="4">
        <v>1992</v>
      </c>
      <c r="Z76">
        <f aca="true" t="shared" si="64" ref="Z76:AE76">Z55+Z34</f>
        <v>0</v>
      </c>
      <c r="AA76">
        <f t="shared" si="64"/>
        <v>0</v>
      </c>
      <c r="AB76">
        <f t="shared" si="64"/>
        <v>3</v>
      </c>
      <c r="AC76">
        <f t="shared" si="64"/>
        <v>0</v>
      </c>
      <c r="AD76">
        <f t="shared" si="64"/>
        <v>0</v>
      </c>
      <c r="AE76">
        <f t="shared" si="64"/>
        <v>3</v>
      </c>
      <c r="AG76" s="4">
        <v>1992</v>
      </c>
      <c r="AH76">
        <f aca="true" t="shared" si="65" ref="AH76:AM76">AH55+AH34</f>
        <v>7</v>
      </c>
      <c r="AI76">
        <f t="shared" si="65"/>
        <v>2</v>
      </c>
      <c r="AJ76">
        <f t="shared" si="65"/>
        <v>6</v>
      </c>
      <c r="AK76">
        <f t="shared" si="65"/>
        <v>12</v>
      </c>
      <c r="AL76">
        <f t="shared" si="65"/>
        <v>1</v>
      </c>
      <c r="AM76">
        <f t="shared" si="65"/>
        <v>28</v>
      </c>
      <c r="AO76" s="4">
        <v>1992</v>
      </c>
      <c r="AP76">
        <f aca="true" t="shared" si="66" ref="AP76:AU76">AP55+AP34</f>
        <v>0</v>
      </c>
      <c r="AQ76">
        <f t="shared" si="66"/>
        <v>0</v>
      </c>
      <c r="AR76">
        <f t="shared" si="66"/>
        <v>0</v>
      </c>
      <c r="AS76">
        <f t="shared" si="66"/>
        <v>0</v>
      </c>
      <c r="AT76">
        <f t="shared" si="66"/>
        <v>0</v>
      </c>
      <c r="AU76">
        <f t="shared" si="66"/>
        <v>0</v>
      </c>
    </row>
    <row r="77" spans="1:47" ht="12.75">
      <c r="A77" s="4">
        <v>1993</v>
      </c>
      <c r="B77">
        <f t="shared" si="21"/>
        <v>241</v>
      </c>
      <c r="C77">
        <f t="shared" si="21"/>
        <v>630</v>
      </c>
      <c r="D77">
        <f t="shared" si="21"/>
        <v>697</v>
      </c>
      <c r="E77">
        <f t="shared" si="21"/>
        <v>345</v>
      </c>
      <c r="F77">
        <f t="shared" si="21"/>
        <v>474</v>
      </c>
      <c r="G77">
        <f t="shared" si="21"/>
        <v>2387</v>
      </c>
      <c r="I77" s="4">
        <v>1993</v>
      </c>
      <c r="J77">
        <f aca="true" t="shared" si="67" ref="J77:O77">J56+J35</f>
        <v>189</v>
      </c>
      <c r="K77">
        <f t="shared" si="67"/>
        <v>437</v>
      </c>
      <c r="L77">
        <f t="shared" si="67"/>
        <v>406</v>
      </c>
      <c r="M77">
        <f t="shared" si="67"/>
        <v>458</v>
      </c>
      <c r="N77">
        <f t="shared" si="67"/>
        <v>205</v>
      </c>
      <c r="O77">
        <f t="shared" si="67"/>
        <v>1695</v>
      </c>
      <c r="Q77" s="4">
        <v>1993</v>
      </c>
      <c r="R77">
        <f aca="true" t="shared" si="68" ref="R77:W77">R56+R35</f>
        <v>0</v>
      </c>
      <c r="S77">
        <f t="shared" si="68"/>
        <v>2</v>
      </c>
      <c r="T77">
        <f t="shared" si="68"/>
        <v>8</v>
      </c>
      <c r="U77">
        <f t="shared" si="68"/>
        <v>2</v>
      </c>
      <c r="V77">
        <f t="shared" si="68"/>
        <v>2</v>
      </c>
      <c r="W77">
        <f t="shared" si="68"/>
        <v>14</v>
      </c>
      <c r="Y77" s="4">
        <v>1993</v>
      </c>
      <c r="Z77">
        <f aca="true" t="shared" si="69" ref="Z77:AE77">Z56+Z35</f>
        <v>1</v>
      </c>
      <c r="AA77">
        <f t="shared" si="69"/>
        <v>0</v>
      </c>
      <c r="AB77">
        <f t="shared" si="69"/>
        <v>2</v>
      </c>
      <c r="AC77">
        <f t="shared" si="69"/>
        <v>0</v>
      </c>
      <c r="AD77">
        <f t="shared" si="69"/>
        <v>0</v>
      </c>
      <c r="AE77">
        <f t="shared" si="69"/>
        <v>3</v>
      </c>
      <c r="AG77" s="4">
        <v>1993</v>
      </c>
      <c r="AH77">
        <f aca="true" t="shared" si="70" ref="AH77:AM77">AH56+AH35</f>
        <v>2</v>
      </c>
      <c r="AI77">
        <f t="shared" si="70"/>
        <v>7</v>
      </c>
      <c r="AJ77">
        <f t="shared" si="70"/>
        <v>9</v>
      </c>
      <c r="AK77">
        <f t="shared" si="70"/>
        <v>14</v>
      </c>
      <c r="AL77">
        <f t="shared" si="70"/>
        <v>4</v>
      </c>
      <c r="AM77">
        <f t="shared" si="70"/>
        <v>36</v>
      </c>
      <c r="AO77" s="4">
        <v>1993</v>
      </c>
      <c r="AP77">
        <f aca="true" t="shared" si="71" ref="AP77:AU77">AP56+AP35</f>
        <v>0</v>
      </c>
      <c r="AQ77">
        <f t="shared" si="71"/>
        <v>0</v>
      </c>
      <c r="AR77">
        <f t="shared" si="71"/>
        <v>0</v>
      </c>
      <c r="AS77">
        <f t="shared" si="71"/>
        <v>0</v>
      </c>
      <c r="AT77">
        <f t="shared" si="71"/>
        <v>0</v>
      </c>
      <c r="AU77">
        <f t="shared" si="71"/>
        <v>0</v>
      </c>
    </row>
    <row r="78" spans="1:47" ht="12.75">
      <c r="A78" s="4">
        <v>1994</v>
      </c>
      <c r="B78">
        <f t="shared" si="21"/>
        <v>313</v>
      </c>
      <c r="C78">
        <f t="shared" si="21"/>
        <v>776</v>
      </c>
      <c r="D78">
        <f t="shared" si="21"/>
        <v>888</v>
      </c>
      <c r="E78">
        <f t="shared" si="21"/>
        <v>460</v>
      </c>
      <c r="F78">
        <f t="shared" si="21"/>
        <v>657</v>
      </c>
      <c r="G78">
        <f t="shared" si="21"/>
        <v>3094</v>
      </c>
      <c r="I78" s="4">
        <v>1994</v>
      </c>
      <c r="J78">
        <f aca="true" t="shared" si="72" ref="J78:O78">J57+J36</f>
        <v>223</v>
      </c>
      <c r="K78">
        <f t="shared" si="72"/>
        <v>554</v>
      </c>
      <c r="L78">
        <f t="shared" si="72"/>
        <v>450</v>
      </c>
      <c r="M78">
        <f t="shared" si="72"/>
        <v>637</v>
      </c>
      <c r="N78">
        <f t="shared" si="72"/>
        <v>260</v>
      </c>
      <c r="O78">
        <f t="shared" si="72"/>
        <v>2124</v>
      </c>
      <c r="Q78" s="4">
        <v>1994</v>
      </c>
      <c r="R78">
        <f aca="true" t="shared" si="73" ref="R78:W78">R57+R36</f>
        <v>0</v>
      </c>
      <c r="S78">
        <f t="shared" si="73"/>
        <v>4</v>
      </c>
      <c r="T78">
        <f t="shared" si="73"/>
        <v>4</v>
      </c>
      <c r="U78">
        <f t="shared" si="73"/>
        <v>2</v>
      </c>
      <c r="V78">
        <f t="shared" si="73"/>
        <v>2</v>
      </c>
      <c r="W78">
        <f t="shared" si="73"/>
        <v>12</v>
      </c>
      <c r="Y78" s="4">
        <v>1994</v>
      </c>
      <c r="Z78">
        <f aca="true" t="shared" si="74" ref="Z78:AE78">Z57+Z36</f>
        <v>0</v>
      </c>
      <c r="AA78">
        <f t="shared" si="74"/>
        <v>1</v>
      </c>
      <c r="AB78">
        <f t="shared" si="74"/>
        <v>3</v>
      </c>
      <c r="AC78">
        <f t="shared" si="74"/>
        <v>1</v>
      </c>
      <c r="AD78">
        <f t="shared" si="74"/>
        <v>0</v>
      </c>
      <c r="AE78">
        <f t="shared" si="74"/>
        <v>5</v>
      </c>
      <c r="AG78" s="4">
        <v>1994</v>
      </c>
      <c r="AH78">
        <f aca="true" t="shared" si="75" ref="AH78:AM78">AH57+AH36</f>
        <v>8</v>
      </c>
      <c r="AI78">
        <f t="shared" si="75"/>
        <v>10</v>
      </c>
      <c r="AJ78">
        <f t="shared" si="75"/>
        <v>4</v>
      </c>
      <c r="AK78">
        <f t="shared" si="75"/>
        <v>17</v>
      </c>
      <c r="AL78">
        <f t="shared" si="75"/>
        <v>6</v>
      </c>
      <c r="AM78">
        <f t="shared" si="75"/>
        <v>45</v>
      </c>
      <c r="AO78" s="4">
        <v>1994</v>
      </c>
      <c r="AP78">
        <f aca="true" t="shared" si="76" ref="AP78:AU78">AP57+AP36</f>
        <v>0</v>
      </c>
      <c r="AQ78">
        <f t="shared" si="76"/>
        <v>0</v>
      </c>
      <c r="AR78">
        <f t="shared" si="76"/>
        <v>0</v>
      </c>
      <c r="AS78">
        <f t="shared" si="76"/>
        <v>0</v>
      </c>
      <c r="AT78">
        <f t="shared" si="76"/>
        <v>0</v>
      </c>
      <c r="AU78">
        <f t="shared" si="76"/>
        <v>0</v>
      </c>
    </row>
    <row r="79" spans="1:47" ht="12.75">
      <c r="A79" s="4">
        <v>1995</v>
      </c>
      <c r="B79">
        <f t="shared" si="21"/>
        <v>374</v>
      </c>
      <c r="C79">
        <f t="shared" si="21"/>
        <v>805</v>
      </c>
      <c r="D79">
        <f t="shared" si="21"/>
        <v>920</v>
      </c>
      <c r="E79">
        <f t="shared" si="21"/>
        <v>692</v>
      </c>
      <c r="F79">
        <f t="shared" si="21"/>
        <v>938</v>
      </c>
      <c r="G79">
        <f t="shared" si="21"/>
        <v>3729</v>
      </c>
      <c r="I79" s="4">
        <v>1995</v>
      </c>
      <c r="J79">
        <f aca="true" t="shared" si="77" ref="J79:O79">J58+J37</f>
        <v>236</v>
      </c>
      <c r="K79">
        <f t="shared" si="77"/>
        <v>574</v>
      </c>
      <c r="L79">
        <f t="shared" si="77"/>
        <v>509</v>
      </c>
      <c r="M79">
        <f t="shared" si="77"/>
        <v>841</v>
      </c>
      <c r="N79">
        <f t="shared" si="77"/>
        <v>293</v>
      </c>
      <c r="O79">
        <f t="shared" si="77"/>
        <v>2453</v>
      </c>
      <c r="Q79" s="4">
        <v>1995</v>
      </c>
      <c r="R79">
        <f aca="true" t="shared" si="78" ref="R79:W79">R58+R37</f>
        <v>0</v>
      </c>
      <c r="S79">
        <f t="shared" si="78"/>
        <v>5</v>
      </c>
      <c r="T79">
        <f t="shared" si="78"/>
        <v>6</v>
      </c>
      <c r="U79">
        <f t="shared" si="78"/>
        <v>3</v>
      </c>
      <c r="V79">
        <f t="shared" si="78"/>
        <v>3</v>
      </c>
      <c r="W79">
        <f t="shared" si="78"/>
        <v>17</v>
      </c>
      <c r="Y79" s="4">
        <v>1995</v>
      </c>
      <c r="Z79">
        <f aca="true" t="shared" si="79" ref="Z79:AE79">Z58+Z37</f>
        <v>1</v>
      </c>
      <c r="AA79">
        <f t="shared" si="79"/>
        <v>0</v>
      </c>
      <c r="AB79">
        <f t="shared" si="79"/>
        <v>3</v>
      </c>
      <c r="AC79">
        <f t="shared" si="79"/>
        <v>1</v>
      </c>
      <c r="AD79">
        <f t="shared" si="79"/>
        <v>1</v>
      </c>
      <c r="AE79">
        <f t="shared" si="79"/>
        <v>6</v>
      </c>
      <c r="AG79" s="4">
        <v>1995</v>
      </c>
      <c r="AH79">
        <f aca="true" t="shared" si="80" ref="AH79:AM79">AH58+AH37</f>
        <v>7</v>
      </c>
      <c r="AI79">
        <f t="shared" si="80"/>
        <v>5</v>
      </c>
      <c r="AJ79">
        <f t="shared" si="80"/>
        <v>11</v>
      </c>
      <c r="AK79">
        <f t="shared" si="80"/>
        <v>45</v>
      </c>
      <c r="AL79">
        <f t="shared" si="80"/>
        <v>10</v>
      </c>
      <c r="AM79">
        <f t="shared" si="80"/>
        <v>78</v>
      </c>
      <c r="AO79" s="4">
        <v>1995</v>
      </c>
      <c r="AP79">
        <f aca="true" t="shared" si="81" ref="AP79:AU79">AP58+AP37</f>
        <v>0</v>
      </c>
      <c r="AQ79">
        <f t="shared" si="81"/>
        <v>0</v>
      </c>
      <c r="AR79">
        <f t="shared" si="81"/>
        <v>0</v>
      </c>
      <c r="AS79">
        <f t="shared" si="81"/>
        <v>0</v>
      </c>
      <c r="AT79">
        <f t="shared" si="81"/>
        <v>0</v>
      </c>
      <c r="AU79">
        <f t="shared" si="81"/>
        <v>0</v>
      </c>
    </row>
    <row r="80" spans="1:47" ht="12.75">
      <c r="A80" s="4">
        <v>1996</v>
      </c>
      <c r="B80">
        <f t="shared" si="21"/>
        <v>438</v>
      </c>
      <c r="C80">
        <f t="shared" si="21"/>
        <v>857</v>
      </c>
      <c r="D80">
        <f t="shared" si="21"/>
        <v>1035</v>
      </c>
      <c r="E80">
        <f t="shared" si="21"/>
        <v>823</v>
      </c>
      <c r="F80">
        <f t="shared" si="21"/>
        <v>1169</v>
      </c>
      <c r="G80">
        <f t="shared" si="21"/>
        <v>4322</v>
      </c>
      <c r="I80" s="4">
        <v>1996</v>
      </c>
      <c r="J80">
        <f aca="true" t="shared" si="82" ref="J80:O80">J59+J38</f>
        <v>259</v>
      </c>
      <c r="K80">
        <f t="shared" si="82"/>
        <v>514</v>
      </c>
      <c r="L80">
        <f t="shared" si="82"/>
        <v>484</v>
      </c>
      <c r="M80">
        <f t="shared" si="82"/>
        <v>933</v>
      </c>
      <c r="N80">
        <f t="shared" si="82"/>
        <v>289</v>
      </c>
      <c r="O80">
        <f t="shared" si="82"/>
        <v>2479</v>
      </c>
      <c r="Q80" s="4">
        <v>1996</v>
      </c>
      <c r="R80">
        <f aca="true" t="shared" si="83" ref="R80:W80">R59+R38</f>
        <v>2</v>
      </c>
      <c r="S80">
        <f t="shared" si="83"/>
        <v>7</v>
      </c>
      <c r="T80">
        <f t="shared" si="83"/>
        <v>6</v>
      </c>
      <c r="U80">
        <f t="shared" si="83"/>
        <v>2</v>
      </c>
      <c r="V80">
        <f t="shared" si="83"/>
        <v>7</v>
      </c>
      <c r="W80">
        <f t="shared" si="83"/>
        <v>24</v>
      </c>
      <c r="Y80" s="4">
        <v>1996</v>
      </c>
      <c r="Z80">
        <f aca="true" t="shared" si="84" ref="Z80:AE80">Z59+Z38</f>
        <v>2</v>
      </c>
      <c r="AA80">
        <f t="shared" si="84"/>
        <v>0</v>
      </c>
      <c r="AB80">
        <f t="shared" si="84"/>
        <v>3</v>
      </c>
      <c r="AC80">
        <f t="shared" si="84"/>
        <v>2</v>
      </c>
      <c r="AD80">
        <f t="shared" si="84"/>
        <v>1</v>
      </c>
      <c r="AE80">
        <f t="shared" si="84"/>
        <v>8</v>
      </c>
      <c r="AG80" s="4">
        <v>1996</v>
      </c>
      <c r="AH80">
        <f aca="true" t="shared" si="85" ref="AH80:AM80">AH59+AH38</f>
        <v>7</v>
      </c>
      <c r="AI80">
        <f t="shared" si="85"/>
        <v>9</v>
      </c>
      <c r="AJ80">
        <f t="shared" si="85"/>
        <v>8</v>
      </c>
      <c r="AK80">
        <f t="shared" si="85"/>
        <v>45</v>
      </c>
      <c r="AL80">
        <f t="shared" si="85"/>
        <v>17</v>
      </c>
      <c r="AM80">
        <f t="shared" si="85"/>
        <v>86</v>
      </c>
      <c r="AO80" s="4">
        <v>1996</v>
      </c>
      <c r="AP80">
        <f aca="true" t="shared" si="86" ref="AP80:AU80">AP59+AP38</f>
        <v>0</v>
      </c>
      <c r="AQ80">
        <f t="shared" si="86"/>
        <v>0</v>
      </c>
      <c r="AR80">
        <f t="shared" si="86"/>
        <v>0</v>
      </c>
      <c r="AS80">
        <f t="shared" si="86"/>
        <v>0</v>
      </c>
      <c r="AT80">
        <f t="shared" si="86"/>
        <v>0</v>
      </c>
      <c r="AU80">
        <f t="shared" si="86"/>
        <v>0</v>
      </c>
    </row>
    <row r="81" spans="1:47" ht="12.75">
      <c r="A81" s="4">
        <v>1997</v>
      </c>
      <c r="B81">
        <f t="shared" si="21"/>
        <v>424</v>
      </c>
      <c r="C81">
        <f t="shared" si="21"/>
        <v>802</v>
      </c>
      <c r="D81">
        <f t="shared" si="21"/>
        <v>1063</v>
      </c>
      <c r="E81">
        <f t="shared" si="21"/>
        <v>973</v>
      </c>
      <c r="F81">
        <f t="shared" si="21"/>
        <v>1208</v>
      </c>
      <c r="G81">
        <f t="shared" si="21"/>
        <v>4470</v>
      </c>
      <c r="I81" s="4">
        <v>1997</v>
      </c>
      <c r="J81">
        <f aca="true" t="shared" si="87" ref="J81:O81">J60+J39</f>
        <v>221</v>
      </c>
      <c r="K81">
        <f t="shared" si="87"/>
        <v>516</v>
      </c>
      <c r="L81">
        <f t="shared" si="87"/>
        <v>546</v>
      </c>
      <c r="M81">
        <f t="shared" si="87"/>
        <v>965</v>
      </c>
      <c r="N81">
        <f t="shared" si="87"/>
        <v>348</v>
      </c>
      <c r="O81">
        <f t="shared" si="87"/>
        <v>2596</v>
      </c>
      <c r="Q81" s="4">
        <v>1997</v>
      </c>
      <c r="R81">
        <f aca="true" t="shared" si="88" ref="R81:W81">R60+R39</f>
        <v>2</v>
      </c>
      <c r="S81">
        <f t="shared" si="88"/>
        <v>3</v>
      </c>
      <c r="T81">
        <f t="shared" si="88"/>
        <v>4</v>
      </c>
      <c r="U81">
        <f t="shared" si="88"/>
        <v>6</v>
      </c>
      <c r="V81">
        <f t="shared" si="88"/>
        <v>5</v>
      </c>
      <c r="W81">
        <f t="shared" si="88"/>
        <v>20</v>
      </c>
      <c r="Y81" s="4">
        <v>1997</v>
      </c>
      <c r="Z81">
        <f aca="true" t="shared" si="89" ref="Z81:AE81">Z60+Z39</f>
        <v>1</v>
      </c>
      <c r="AA81">
        <f t="shared" si="89"/>
        <v>0</v>
      </c>
      <c r="AB81">
        <f t="shared" si="89"/>
        <v>2</v>
      </c>
      <c r="AC81">
        <f t="shared" si="89"/>
        <v>0</v>
      </c>
      <c r="AD81">
        <f t="shared" si="89"/>
        <v>1</v>
      </c>
      <c r="AE81">
        <f t="shared" si="89"/>
        <v>4</v>
      </c>
      <c r="AG81" s="4">
        <v>1997</v>
      </c>
      <c r="AH81">
        <f aca="true" t="shared" si="90" ref="AH81:AM81">AH60+AH39</f>
        <v>10</v>
      </c>
      <c r="AI81">
        <f t="shared" si="90"/>
        <v>11</v>
      </c>
      <c r="AJ81">
        <f t="shared" si="90"/>
        <v>8</v>
      </c>
      <c r="AK81">
        <f t="shared" si="90"/>
        <v>41</v>
      </c>
      <c r="AL81">
        <f t="shared" si="90"/>
        <v>15</v>
      </c>
      <c r="AM81">
        <f t="shared" si="90"/>
        <v>85</v>
      </c>
      <c r="AO81" s="4">
        <v>1997</v>
      </c>
      <c r="AP81">
        <f aca="true" t="shared" si="91" ref="AP81:AU81">AP60+AP39</f>
        <v>0</v>
      </c>
      <c r="AQ81">
        <f t="shared" si="91"/>
        <v>0</v>
      </c>
      <c r="AR81">
        <f t="shared" si="91"/>
        <v>0</v>
      </c>
      <c r="AS81">
        <f t="shared" si="91"/>
        <v>0</v>
      </c>
      <c r="AT81">
        <f t="shared" si="91"/>
        <v>0</v>
      </c>
      <c r="AU81">
        <f t="shared" si="91"/>
        <v>0</v>
      </c>
    </row>
    <row r="82" spans="1:47" ht="12.75">
      <c r="A82" s="4">
        <v>1998</v>
      </c>
      <c r="B82">
        <f t="shared" si="21"/>
        <v>797</v>
      </c>
      <c r="C82">
        <f t="shared" si="21"/>
        <v>970</v>
      </c>
      <c r="D82">
        <f t="shared" si="21"/>
        <v>1374</v>
      </c>
      <c r="E82">
        <f t="shared" si="21"/>
        <v>1881</v>
      </c>
      <c r="F82">
        <f t="shared" si="21"/>
        <v>1996</v>
      </c>
      <c r="G82">
        <f t="shared" si="21"/>
        <v>7018</v>
      </c>
      <c r="I82" s="4">
        <v>1998</v>
      </c>
      <c r="J82">
        <f aca="true" t="shared" si="92" ref="J82:O82">J61+J40</f>
        <v>480</v>
      </c>
      <c r="K82">
        <f t="shared" si="92"/>
        <v>690</v>
      </c>
      <c r="L82">
        <f t="shared" si="92"/>
        <v>586</v>
      </c>
      <c r="M82">
        <f t="shared" si="92"/>
        <v>1250</v>
      </c>
      <c r="N82">
        <f t="shared" si="92"/>
        <v>559</v>
      </c>
      <c r="O82">
        <f t="shared" si="92"/>
        <v>3565</v>
      </c>
      <c r="Q82" s="4">
        <v>1998</v>
      </c>
      <c r="R82">
        <f aca="true" t="shared" si="93" ref="R82:W82">R61+R40</f>
        <v>5</v>
      </c>
      <c r="S82">
        <f t="shared" si="93"/>
        <v>3</v>
      </c>
      <c r="T82">
        <f t="shared" si="93"/>
        <v>7</v>
      </c>
      <c r="U82">
        <f t="shared" si="93"/>
        <v>7</v>
      </c>
      <c r="V82">
        <f t="shared" si="93"/>
        <v>8</v>
      </c>
      <c r="W82">
        <f t="shared" si="93"/>
        <v>30</v>
      </c>
      <c r="Y82" s="4">
        <v>1998</v>
      </c>
      <c r="Z82">
        <f aca="true" t="shared" si="94" ref="Z82:AE82">Z61+Z40</f>
        <v>6</v>
      </c>
      <c r="AA82">
        <f t="shared" si="94"/>
        <v>1</v>
      </c>
      <c r="AB82">
        <f t="shared" si="94"/>
        <v>2</v>
      </c>
      <c r="AC82">
        <f t="shared" si="94"/>
        <v>1</v>
      </c>
      <c r="AD82">
        <f t="shared" si="94"/>
        <v>2</v>
      </c>
      <c r="AE82">
        <f t="shared" si="94"/>
        <v>12</v>
      </c>
      <c r="AG82" s="4">
        <v>1998</v>
      </c>
      <c r="AH82">
        <f aca="true" t="shared" si="95" ref="AH82:AM82">AH61+AH40</f>
        <v>15</v>
      </c>
      <c r="AI82">
        <f t="shared" si="95"/>
        <v>16</v>
      </c>
      <c r="AJ82">
        <f t="shared" si="95"/>
        <v>16</v>
      </c>
      <c r="AK82">
        <f t="shared" si="95"/>
        <v>63</v>
      </c>
      <c r="AL82">
        <f t="shared" si="95"/>
        <v>45</v>
      </c>
      <c r="AM82">
        <f t="shared" si="95"/>
        <v>155</v>
      </c>
      <c r="AO82" s="4">
        <v>1998</v>
      </c>
      <c r="AP82">
        <f aca="true" t="shared" si="96" ref="AP82:AU82">AP61+AP40</f>
        <v>0</v>
      </c>
      <c r="AQ82">
        <f t="shared" si="96"/>
        <v>0</v>
      </c>
      <c r="AR82">
        <f t="shared" si="96"/>
        <v>0</v>
      </c>
      <c r="AS82">
        <f t="shared" si="96"/>
        <v>0</v>
      </c>
      <c r="AT82">
        <f t="shared" si="96"/>
        <v>0</v>
      </c>
      <c r="AU82">
        <f t="shared" si="96"/>
        <v>0</v>
      </c>
    </row>
    <row r="83" spans="1:47" ht="12.75">
      <c r="A83" s="4">
        <v>1999</v>
      </c>
      <c r="B83">
        <f t="shared" si="21"/>
        <v>774</v>
      </c>
      <c r="C83">
        <f t="shared" si="21"/>
        <v>962</v>
      </c>
      <c r="D83">
        <f t="shared" si="21"/>
        <v>1248</v>
      </c>
      <c r="E83">
        <f t="shared" si="21"/>
        <v>1849</v>
      </c>
      <c r="F83">
        <f t="shared" si="21"/>
        <v>2102</v>
      </c>
      <c r="G83">
        <f t="shared" si="21"/>
        <v>6935</v>
      </c>
      <c r="I83" s="4">
        <v>1999</v>
      </c>
      <c r="J83">
        <f aca="true" t="shared" si="97" ref="J83:O83">J62+J41</f>
        <v>425</v>
      </c>
      <c r="K83">
        <f t="shared" si="97"/>
        <v>676</v>
      </c>
      <c r="L83">
        <f t="shared" si="97"/>
        <v>527</v>
      </c>
      <c r="M83">
        <f t="shared" si="97"/>
        <v>1390</v>
      </c>
      <c r="N83">
        <f t="shared" si="97"/>
        <v>585</v>
      </c>
      <c r="O83">
        <f t="shared" si="97"/>
        <v>3603</v>
      </c>
      <c r="Q83" s="4">
        <v>1999</v>
      </c>
      <c r="R83">
        <f aca="true" t="shared" si="98" ref="R83:W83">R62+R41</f>
        <v>12</v>
      </c>
      <c r="S83">
        <f t="shared" si="98"/>
        <v>7</v>
      </c>
      <c r="T83">
        <f t="shared" si="98"/>
        <v>12</v>
      </c>
      <c r="U83">
        <f t="shared" si="98"/>
        <v>10</v>
      </c>
      <c r="V83">
        <f t="shared" si="98"/>
        <v>10</v>
      </c>
      <c r="W83">
        <f t="shared" si="98"/>
        <v>51</v>
      </c>
      <c r="Y83" s="4">
        <v>1999</v>
      </c>
      <c r="Z83">
        <f aca="true" t="shared" si="99" ref="Z83:AE83">Z62+Z41</f>
        <v>6</v>
      </c>
      <c r="AA83">
        <f t="shared" si="99"/>
        <v>3</v>
      </c>
      <c r="AB83">
        <f t="shared" si="99"/>
        <v>3</v>
      </c>
      <c r="AC83">
        <f t="shared" si="99"/>
        <v>6</v>
      </c>
      <c r="AD83">
        <f t="shared" si="99"/>
        <v>5</v>
      </c>
      <c r="AE83">
        <f t="shared" si="99"/>
        <v>23</v>
      </c>
      <c r="AG83" s="4">
        <v>1999</v>
      </c>
      <c r="AH83">
        <f aca="true" t="shared" si="100" ref="AH83:AM83">AH62+AH41</f>
        <v>24</v>
      </c>
      <c r="AI83">
        <f t="shared" si="100"/>
        <v>14</v>
      </c>
      <c r="AJ83">
        <f t="shared" si="100"/>
        <v>16</v>
      </c>
      <c r="AK83">
        <f t="shared" si="100"/>
        <v>65</v>
      </c>
      <c r="AL83">
        <f t="shared" si="100"/>
        <v>43</v>
      </c>
      <c r="AM83">
        <f t="shared" si="100"/>
        <v>162</v>
      </c>
      <c r="AO83" s="4">
        <v>1999</v>
      </c>
      <c r="AP83">
        <f aca="true" t="shared" si="101" ref="AP83:AU83">AP62+AP41</f>
        <v>0</v>
      </c>
      <c r="AQ83">
        <f t="shared" si="101"/>
        <v>0</v>
      </c>
      <c r="AR83">
        <f t="shared" si="101"/>
        <v>0</v>
      </c>
      <c r="AS83">
        <f t="shared" si="101"/>
        <v>0</v>
      </c>
      <c r="AT83">
        <f t="shared" si="101"/>
        <v>0</v>
      </c>
      <c r="AU83">
        <f t="shared" si="101"/>
        <v>0</v>
      </c>
    </row>
    <row r="84" spans="1:47" ht="12.75">
      <c r="A84" s="4" t="s">
        <v>14</v>
      </c>
      <c r="B84" s="2">
        <f>SUM(B67:B83)</f>
        <v>4604</v>
      </c>
      <c r="C84" s="2">
        <f>SUM(C67:C83)</f>
        <v>9993</v>
      </c>
      <c r="D84" s="2">
        <f>SUM(D67:D83)</f>
        <v>10428</v>
      </c>
      <c r="E84" s="2">
        <f>SUM(E67:E83)</f>
        <v>8564</v>
      </c>
      <c r="F84" s="2">
        <f>SUM(F67:F83)</f>
        <v>10368</v>
      </c>
      <c r="G84">
        <f>SUM(B84:F84)</f>
        <v>43957</v>
      </c>
      <c r="I84" s="4" t="s">
        <v>14</v>
      </c>
      <c r="J84" s="2">
        <f>SUM(J67:J83)</f>
        <v>3167</v>
      </c>
      <c r="K84" s="2">
        <f>SUM(K67:K83)</f>
        <v>7117</v>
      </c>
      <c r="L84" s="2">
        <f>SUM(L67:L83)</f>
        <v>5421</v>
      </c>
      <c r="M84" s="2">
        <f>SUM(M67:M83)</f>
        <v>7833</v>
      </c>
      <c r="N84" s="2">
        <f>SUM(N67:N83)</f>
        <v>3494</v>
      </c>
      <c r="O84">
        <f>SUM(J84:N84)</f>
        <v>27032</v>
      </c>
      <c r="Q84" s="4" t="s">
        <v>14</v>
      </c>
      <c r="R84" s="2">
        <f>SUM(R67:R83)</f>
        <v>26</v>
      </c>
      <c r="S84" s="2">
        <f>SUM(S67:S83)</f>
        <v>45</v>
      </c>
      <c r="T84" s="2">
        <f>SUM(T67:T83)</f>
        <v>61</v>
      </c>
      <c r="U84" s="2">
        <f>SUM(U67:U83)</f>
        <v>40</v>
      </c>
      <c r="V84" s="2">
        <f>SUM(V67:V83)</f>
        <v>43</v>
      </c>
      <c r="W84">
        <f>SUM(R84:V84)</f>
        <v>215</v>
      </c>
      <c r="Y84" s="4" t="s">
        <v>14</v>
      </c>
      <c r="Z84" s="2">
        <f>SUM(Z67:Z83)</f>
        <v>17</v>
      </c>
      <c r="AA84" s="2">
        <f>SUM(AA67:AA83)</f>
        <v>6</v>
      </c>
      <c r="AB84" s="2">
        <f>SUM(AB67:AB83)</f>
        <v>24</v>
      </c>
      <c r="AC84" s="2">
        <f>SUM(AC67:AC83)</f>
        <v>11</v>
      </c>
      <c r="AD84" s="2">
        <f>SUM(AD67:AD83)</f>
        <v>10</v>
      </c>
      <c r="AE84">
        <f>SUM(Z84:AD84)</f>
        <v>68</v>
      </c>
      <c r="AG84" s="4" t="s">
        <v>14</v>
      </c>
      <c r="AH84" s="2">
        <f>SUM(AH67:AH83)</f>
        <v>94</v>
      </c>
      <c r="AI84" s="2">
        <f>SUM(AI67:AI83)</f>
        <v>95</v>
      </c>
      <c r="AJ84" s="2">
        <f>SUM(AJ67:AJ83)</f>
        <v>96</v>
      </c>
      <c r="AK84" s="2">
        <f>SUM(AK67:AK83)</f>
        <v>317</v>
      </c>
      <c r="AL84" s="2">
        <f>SUM(AL67:AL83)</f>
        <v>150</v>
      </c>
      <c r="AM84">
        <f>SUM(AH84:AL84)</f>
        <v>752</v>
      </c>
      <c r="AO84" s="4" t="s">
        <v>14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1" ht="12.75">
      <c r="A88" s="4">
        <v>1983</v>
      </c>
      <c r="B88">
        <v>4</v>
      </c>
      <c r="C88">
        <v>1</v>
      </c>
      <c r="G88">
        <f>SUM(B88:F88)</f>
        <v>5</v>
      </c>
      <c r="I88" s="4">
        <v>1983</v>
      </c>
      <c r="J88">
        <v>2</v>
      </c>
      <c r="K88">
        <v>1</v>
      </c>
      <c r="L88">
        <v>1</v>
      </c>
      <c r="N88">
        <v>1</v>
      </c>
      <c r="O88">
        <f>SUM(J88:N88)</f>
        <v>5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H88">
        <v>1</v>
      </c>
      <c r="AM88">
        <f>SUM(AH88:AL88)</f>
        <v>1</v>
      </c>
      <c r="AO88" s="4">
        <v>1983</v>
      </c>
    </row>
    <row r="89" spans="1:41" ht="12.75">
      <c r="A89" s="4">
        <v>1984</v>
      </c>
      <c r="C89">
        <v>3</v>
      </c>
      <c r="D89">
        <v>1</v>
      </c>
      <c r="G89">
        <f aca="true" t="shared" si="102" ref="G89:G104">SUM(B89:F89)</f>
        <v>4</v>
      </c>
      <c r="I89" s="4">
        <v>1984</v>
      </c>
      <c r="J89">
        <v>1</v>
      </c>
      <c r="L89">
        <v>2</v>
      </c>
      <c r="O89">
        <f aca="true" t="shared" si="103" ref="O89:O104">SUM(J89:N89)</f>
        <v>3</v>
      </c>
      <c r="Q89" s="4">
        <v>1984</v>
      </c>
      <c r="W89">
        <f aca="true" t="shared" si="104" ref="W89:W104">SUM(R89:V89)</f>
        <v>0</v>
      </c>
      <c r="Y89" s="4">
        <v>1984</v>
      </c>
      <c r="AE89">
        <f aca="true" t="shared" si="105" ref="AE89:AE104">SUM(Z89:AD89)</f>
        <v>0</v>
      </c>
      <c r="AG89" s="4">
        <v>1984</v>
      </c>
      <c r="AM89">
        <f aca="true" t="shared" si="106" ref="AM89:AM104">SUM(AH89:AL89)</f>
        <v>0</v>
      </c>
      <c r="AO89" s="4">
        <v>1984</v>
      </c>
    </row>
    <row r="90" spans="1:41" ht="12.75">
      <c r="A90" s="4">
        <v>1985</v>
      </c>
      <c r="B90">
        <v>23</v>
      </c>
      <c r="C90">
        <v>91</v>
      </c>
      <c r="D90">
        <v>73</v>
      </c>
      <c r="E90">
        <v>13</v>
      </c>
      <c r="F90">
        <v>24</v>
      </c>
      <c r="G90">
        <f t="shared" si="102"/>
        <v>224</v>
      </c>
      <c r="I90" s="4">
        <v>1985</v>
      </c>
      <c r="J90">
        <v>19</v>
      </c>
      <c r="K90">
        <v>51</v>
      </c>
      <c r="L90">
        <v>23</v>
      </c>
      <c r="M90">
        <v>3</v>
      </c>
      <c r="N90">
        <v>5</v>
      </c>
      <c r="O90">
        <f t="shared" si="103"/>
        <v>101</v>
      </c>
      <c r="Q90" s="4">
        <v>1985</v>
      </c>
      <c r="W90">
        <f t="shared" si="104"/>
        <v>0</v>
      </c>
      <c r="Y90" s="4">
        <v>1985</v>
      </c>
      <c r="AE90">
        <f t="shared" si="105"/>
        <v>0</v>
      </c>
      <c r="AG90" s="4">
        <v>1985</v>
      </c>
      <c r="AI90">
        <v>2</v>
      </c>
      <c r="AM90">
        <f t="shared" si="106"/>
        <v>2</v>
      </c>
      <c r="AO90" s="4">
        <v>1985</v>
      </c>
    </row>
    <row r="91" spans="1:41" ht="12.75">
      <c r="A91" s="4">
        <v>1986</v>
      </c>
      <c r="B91">
        <v>29</v>
      </c>
      <c r="C91">
        <v>116</v>
      </c>
      <c r="D91">
        <v>59</v>
      </c>
      <c r="E91">
        <v>16</v>
      </c>
      <c r="F91">
        <v>30</v>
      </c>
      <c r="G91">
        <f t="shared" si="102"/>
        <v>250</v>
      </c>
      <c r="I91" s="4">
        <v>1986</v>
      </c>
      <c r="J91">
        <v>13</v>
      </c>
      <c r="K91">
        <v>84</v>
      </c>
      <c r="L91">
        <v>23</v>
      </c>
      <c r="M91">
        <v>10</v>
      </c>
      <c r="N91">
        <v>10</v>
      </c>
      <c r="O91">
        <f t="shared" si="103"/>
        <v>140</v>
      </c>
      <c r="Q91" s="4">
        <v>1986</v>
      </c>
      <c r="U91">
        <v>1</v>
      </c>
      <c r="W91">
        <f t="shared" si="104"/>
        <v>1</v>
      </c>
      <c r="Y91" s="4">
        <v>1986</v>
      </c>
      <c r="AE91">
        <f t="shared" si="105"/>
        <v>0</v>
      </c>
      <c r="AG91" s="4">
        <v>1986</v>
      </c>
      <c r="AM91">
        <f t="shared" si="106"/>
        <v>0</v>
      </c>
      <c r="AO91" s="4">
        <v>1986</v>
      </c>
    </row>
    <row r="92" spans="1:41" ht="12.75">
      <c r="A92" s="4">
        <v>1987</v>
      </c>
      <c r="B92">
        <v>40</v>
      </c>
      <c r="C92">
        <v>119</v>
      </c>
      <c r="D92">
        <v>80</v>
      </c>
      <c r="E92">
        <v>33</v>
      </c>
      <c r="F92">
        <v>29</v>
      </c>
      <c r="G92">
        <f t="shared" si="102"/>
        <v>301</v>
      </c>
      <c r="I92" s="4">
        <v>1987</v>
      </c>
      <c r="J92">
        <v>24</v>
      </c>
      <c r="K92">
        <v>61</v>
      </c>
      <c r="L92">
        <v>26</v>
      </c>
      <c r="M92">
        <v>9</v>
      </c>
      <c r="N92">
        <v>13</v>
      </c>
      <c r="O92">
        <f t="shared" si="103"/>
        <v>133</v>
      </c>
      <c r="Q92" s="4">
        <v>1987</v>
      </c>
      <c r="S92">
        <v>1</v>
      </c>
      <c r="T92">
        <v>2</v>
      </c>
      <c r="W92">
        <f t="shared" si="104"/>
        <v>3</v>
      </c>
      <c r="Y92" s="4">
        <v>1987</v>
      </c>
      <c r="AE92">
        <f t="shared" si="105"/>
        <v>0</v>
      </c>
      <c r="AG92" s="4">
        <v>1987</v>
      </c>
      <c r="AJ92">
        <v>1</v>
      </c>
      <c r="AM92">
        <f t="shared" si="106"/>
        <v>1</v>
      </c>
      <c r="AO92" s="4">
        <v>1987</v>
      </c>
    </row>
    <row r="93" spans="1:41" ht="12.75">
      <c r="A93" s="4">
        <v>1988</v>
      </c>
      <c r="B93">
        <v>24</v>
      </c>
      <c r="C93">
        <v>96</v>
      </c>
      <c r="D93">
        <v>41</v>
      </c>
      <c r="E93">
        <v>18</v>
      </c>
      <c r="F93">
        <v>14</v>
      </c>
      <c r="G93">
        <f t="shared" si="102"/>
        <v>193</v>
      </c>
      <c r="I93" s="4">
        <v>1988</v>
      </c>
      <c r="J93">
        <v>16</v>
      </c>
      <c r="K93">
        <v>59</v>
      </c>
      <c r="L93">
        <v>31</v>
      </c>
      <c r="M93">
        <v>9</v>
      </c>
      <c r="N93">
        <v>11</v>
      </c>
      <c r="O93">
        <f t="shared" si="103"/>
        <v>126</v>
      </c>
      <c r="Q93" s="4">
        <v>1988</v>
      </c>
      <c r="T93">
        <v>1</v>
      </c>
      <c r="W93">
        <f t="shared" si="104"/>
        <v>1</v>
      </c>
      <c r="Y93" s="4">
        <v>1988</v>
      </c>
      <c r="AE93">
        <f t="shared" si="105"/>
        <v>0</v>
      </c>
      <c r="AG93" s="4">
        <v>1988</v>
      </c>
      <c r="AH93">
        <v>2</v>
      </c>
      <c r="AL93">
        <v>4</v>
      </c>
      <c r="AM93">
        <f t="shared" si="106"/>
        <v>6</v>
      </c>
      <c r="AO93" s="4">
        <v>1988</v>
      </c>
    </row>
    <row r="94" spans="1:41" ht="12.75">
      <c r="A94" s="4">
        <v>1989</v>
      </c>
      <c r="B94">
        <v>33</v>
      </c>
      <c r="C94">
        <v>111</v>
      </c>
      <c r="D94">
        <v>56</v>
      </c>
      <c r="E94">
        <v>24</v>
      </c>
      <c r="F94">
        <v>312</v>
      </c>
      <c r="G94">
        <f t="shared" si="102"/>
        <v>536</v>
      </c>
      <c r="I94" s="4">
        <v>1989</v>
      </c>
      <c r="J94">
        <v>24</v>
      </c>
      <c r="K94">
        <v>92</v>
      </c>
      <c r="L94">
        <v>65</v>
      </c>
      <c r="M94">
        <v>11</v>
      </c>
      <c r="N94">
        <v>392</v>
      </c>
      <c r="O94">
        <f t="shared" si="103"/>
        <v>584</v>
      </c>
      <c r="Q94" s="4">
        <v>1989</v>
      </c>
      <c r="S94">
        <v>2</v>
      </c>
      <c r="V94">
        <v>2</v>
      </c>
      <c r="W94">
        <f t="shared" si="104"/>
        <v>4</v>
      </c>
      <c r="Y94" s="4">
        <v>1989</v>
      </c>
      <c r="AD94">
        <v>1</v>
      </c>
      <c r="AE94">
        <f t="shared" si="105"/>
        <v>1</v>
      </c>
      <c r="AG94" s="4">
        <v>1989</v>
      </c>
      <c r="AH94">
        <v>1</v>
      </c>
      <c r="AI94">
        <v>2</v>
      </c>
      <c r="AJ94">
        <v>1</v>
      </c>
      <c r="AL94">
        <v>143</v>
      </c>
      <c r="AM94">
        <f t="shared" si="106"/>
        <v>147</v>
      </c>
      <c r="AO94" s="4">
        <v>1989</v>
      </c>
    </row>
    <row r="95" spans="1:41" ht="12.75">
      <c r="A95" s="4">
        <v>1990</v>
      </c>
      <c r="B95">
        <v>24</v>
      </c>
      <c r="C95">
        <v>128</v>
      </c>
      <c r="D95">
        <v>89</v>
      </c>
      <c r="E95">
        <v>35</v>
      </c>
      <c r="F95">
        <v>44</v>
      </c>
      <c r="G95">
        <f t="shared" si="102"/>
        <v>320</v>
      </c>
      <c r="I95" s="4">
        <v>1990</v>
      </c>
      <c r="J95">
        <v>29</v>
      </c>
      <c r="K95">
        <v>131</v>
      </c>
      <c r="L95">
        <v>82</v>
      </c>
      <c r="M95">
        <v>24</v>
      </c>
      <c r="N95">
        <v>36</v>
      </c>
      <c r="O95">
        <f t="shared" si="103"/>
        <v>302</v>
      </c>
      <c r="Q95" s="4">
        <v>1990</v>
      </c>
      <c r="T95">
        <v>1</v>
      </c>
      <c r="V95">
        <v>1</v>
      </c>
      <c r="W95">
        <f t="shared" si="104"/>
        <v>2</v>
      </c>
      <c r="Y95" s="4">
        <v>1990</v>
      </c>
      <c r="AE95">
        <f t="shared" si="105"/>
        <v>0</v>
      </c>
      <c r="AG95" s="4">
        <v>1990</v>
      </c>
      <c r="AH95">
        <v>1</v>
      </c>
      <c r="AI95">
        <v>2</v>
      </c>
      <c r="AJ95">
        <v>1</v>
      </c>
      <c r="AL95">
        <v>1</v>
      </c>
      <c r="AM95">
        <f t="shared" si="106"/>
        <v>5</v>
      </c>
      <c r="AO95" s="4">
        <v>1990</v>
      </c>
    </row>
    <row r="96" spans="1:41" ht="12.75">
      <c r="A96" s="4">
        <v>1991</v>
      </c>
      <c r="B96">
        <v>37</v>
      </c>
      <c r="C96">
        <v>107</v>
      </c>
      <c r="D96">
        <v>69</v>
      </c>
      <c r="E96">
        <v>22</v>
      </c>
      <c r="F96">
        <v>43</v>
      </c>
      <c r="G96">
        <f t="shared" si="102"/>
        <v>278</v>
      </c>
      <c r="I96" s="4">
        <v>1991</v>
      </c>
      <c r="J96">
        <v>33</v>
      </c>
      <c r="K96">
        <v>89</v>
      </c>
      <c r="L96">
        <v>48</v>
      </c>
      <c r="M96">
        <v>55</v>
      </c>
      <c r="N96">
        <v>35</v>
      </c>
      <c r="O96">
        <f t="shared" si="103"/>
        <v>260</v>
      </c>
      <c r="Q96" s="4">
        <v>1991</v>
      </c>
      <c r="U96">
        <v>1</v>
      </c>
      <c r="W96">
        <f t="shared" si="104"/>
        <v>1</v>
      </c>
      <c r="Y96" s="4">
        <v>1991</v>
      </c>
      <c r="AE96">
        <f t="shared" si="105"/>
        <v>0</v>
      </c>
      <c r="AG96" s="4">
        <v>1991</v>
      </c>
      <c r="AH96">
        <v>2</v>
      </c>
      <c r="AI96">
        <v>4</v>
      </c>
      <c r="AK96">
        <v>2</v>
      </c>
      <c r="AL96">
        <v>1</v>
      </c>
      <c r="AM96">
        <f t="shared" si="106"/>
        <v>9</v>
      </c>
      <c r="AO96" s="4">
        <v>1991</v>
      </c>
    </row>
    <row r="97" spans="1:41" ht="12.75">
      <c r="A97" s="4">
        <v>1992</v>
      </c>
      <c r="B97">
        <v>32</v>
      </c>
      <c r="C97">
        <v>112</v>
      </c>
      <c r="D97">
        <v>75</v>
      </c>
      <c r="E97">
        <v>18</v>
      </c>
      <c r="F97">
        <v>31</v>
      </c>
      <c r="G97">
        <f t="shared" si="102"/>
        <v>268</v>
      </c>
      <c r="I97" s="4">
        <v>1992</v>
      </c>
      <c r="J97">
        <v>23</v>
      </c>
      <c r="K97">
        <v>92</v>
      </c>
      <c r="L97">
        <v>63</v>
      </c>
      <c r="M97">
        <v>45</v>
      </c>
      <c r="N97">
        <v>33</v>
      </c>
      <c r="O97">
        <f t="shared" si="103"/>
        <v>256</v>
      </c>
      <c r="Q97" s="4">
        <v>1992</v>
      </c>
      <c r="T97">
        <v>1</v>
      </c>
      <c r="W97">
        <f t="shared" si="104"/>
        <v>1</v>
      </c>
      <c r="Y97" s="4">
        <v>1992</v>
      </c>
      <c r="AE97">
        <f t="shared" si="105"/>
        <v>0</v>
      </c>
      <c r="AG97" s="4">
        <v>1992</v>
      </c>
      <c r="AH97">
        <v>1</v>
      </c>
      <c r="AI97">
        <v>1</v>
      </c>
      <c r="AJ97">
        <v>2</v>
      </c>
      <c r="AL97">
        <v>1</v>
      </c>
      <c r="AM97">
        <f t="shared" si="106"/>
        <v>5</v>
      </c>
      <c r="AO97" s="4">
        <v>1992</v>
      </c>
    </row>
    <row r="98" spans="1:41" ht="12.75">
      <c r="A98" s="4">
        <v>1993</v>
      </c>
      <c r="B98">
        <v>46</v>
      </c>
      <c r="C98">
        <v>120</v>
      </c>
      <c r="D98">
        <v>99</v>
      </c>
      <c r="E98">
        <v>34</v>
      </c>
      <c r="F98">
        <v>47</v>
      </c>
      <c r="G98">
        <f t="shared" si="102"/>
        <v>346</v>
      </c>
      <c r="I98" s="4">
        <v>1993</v>
      </c>
      <c r="J98">
        <v>42</v>
      </c>
      <c r="K98">
        <v>120</v>
      </c>
      <c r="L98">
        <v>86</v>
      </c>
      <c r="M98">
        <v>76</v>
      </c>
      <c r="N98">
        <v>29</v>
      </c>
      <c r="O98">
        <f t="shared" si="103"/>
        <v>353</v>
      </c>
      <c r="Q98" s="4">
        <v>1993</v>
      </c>
      <c r="V98">
        <v>1</v>
      </c>
      <c r="W98">
        <f t="shared" si="104"/>
        <v>1</v>
      </c>
      <c r="Y98" s="4">
        <v>1993</v>
      </c>
      <c r="AA98">
        <v>1</v>
      </c>
      <c r="AE98">
        <f t="shared" si="105"/>
        <v>1</v>
      </c>
      <c r="AG98" s="4">
        <v>1993</v>
      </c>
      <c r="AH98">
        <v>1</v>
      </c>
      <c r="AI98">
        <v>2</v>
      </c>
      <c r="AJ98">
        <v>3</v>
      </c>
      <c r="AK98">
        <v>1</v>
      </c>
      <c r="AL98">
        <v>1</v>
      </c>
      <c r="AM98">
        <f t="shared" si="106"/>
        <v>8</v>
      </c>
      <c r="AO98" s="4">
        <v>1993</v>
      </c>
    </row>
    <row r="99" spans="1:41" ht="12.75">
      <c r="A99" s="4">
        <v>1994</v>
      </c>
      <c r="B99">
        <v>49</v>
      </c>
      <c r="C99">
        <v>149</v>
      </c>
      <c r="D99">
        <v>107</v>
      </c>
      <c r="E99">
        <v>44</v>
      </c>
      <c r="F99">
        <v>64</v>
      </c>
      <c r="G99">
        <f t="shared" si="102"/>
        <v>413</v>
      </c>
      <c r="I99" s="4">
        <v>1994</v>
      </c>
      <c r="J99">
        <v>63</v>
      </c>
      <c r="K99">
        <v>195</v>
      </c>
      <c r="L99">
        <v>121</v>
      </c>
      <c r="M99">
        <v>121</v>
      </c>
      <c r="N99">
        <v>56</v>
      </c>
      <c r="O99">
        <f t="shared" si="103"/>
        <v>556</v>
      </c>
      <c r="Q99" s="4">
        <v>1994</v>
      </c>
      <c r="R99">
        <v>2</v>
      </c>
      <c r="S99">
        <v>1</v>
      </c>
      <c r="T99">
        <v>3</v>
      </c>
      <c r="V99">
        <v>1</v>
      </c>
      <c r="W99">
        <f t="shared" si="104"/>
        <v>7</v>
      </c>
      <c r="Y99" s="4">
        <v>1994</v>
      </c>
      <c r="AE99">
        <f t="shared" si="105"/>
        <v>0</v>
      </c>
      <c r="AG99" s="4">
        <v>1994</v>
      </c>
      <c r="AI99">
        <v>1</v>
      </c>
      <c r="AJ99">
        <v>1</v>
      </c>
      <c r="AK99">
        <v>1</v>
      </c>
      <c r="AL99">
        <v>1</v>
      </c>
      <c r="AM99">
        <f t="shared" si="106"/>
        <v>4</v>
      </c>
      <c r="AO99" s="4">
        <v>1994</v>
      </c>
    </row>
    <row r="100" spans="1:41" ht="12.75">
      <c r="A100" s="4">
        <v>1995</v>
      </c>
      <c r="B100">
        <v>97</v>
      </c>
      <c r="C100">
        <v>240</v>
      </c>
      <c r="D100">
        <v>198</v>
      </c>
      <c r="E100">
        <v>68</v>
      </c>
      <c r="F100">
        <v>118</v>
      </c>
      <c r="G100">
        <f t="shared" si="102"/>
        <v>721</v>
      </c>
      <c r="I100" s="4">
        <v>1995</v>
      </c>
      <c r="J100">
        <v>104</v>
      </c>
      <c r="K100">
        <v>313</v>
      </c>
      <c r="L100">
        <v>227</v>
      </c>
      <c r="M100">
        <v>228</v>
      </c>
      <c r="N100">
        <v>123</v>
      </c>
      <c r="O100">
        <f t="shared" si="103"/>
        <v>995</v>
      </c>
      <c r="Q100" s="4">
        <v>1995</v>
      </c>
      <c r="R100">
        <v>2</v>
      </c>
      <c r="S100">
        <v>4</v>
      </c>
      <c r="T100">
        <v>1</v>
      </c>
      <c r="U100">
        <v>1</v>
      </c>
      <c r="W100">
        <f t="shared" si="104"/>
        <v>8</v>
      </c>
      <c r="Y100" s="4">
        <v>1995</v>
      </c>
      <c r="Z100">
        <v>1</v>
      </c>
      <c r="AA100">
        <v>1</v>
      </c>
      <c r="AE100">
        <f t="shared" si="105"/>
        <v>2</v>
      </c>
      <c r="AG100" s="4">
        <v>1995</v>
      </c>
      <c r="AH100">
        <v>2</v>
      </c>
      <c r="AI100">
        <v>3</v>
      </c>
      <c r="AJ100">
        <v>2</v>
      </c>
      <c r="AK100">
        <v>1</v>
      </c>
      <c r="AL100">
        <v>1</v>
      </c>
      <c r="AM100">
        <f t="shared" si="106"/>
        <v>9</v>
      </c>
      <c r="AO100" s="4">
        <v>1995</v>
      </c>
    </row>
    <row r="101" spans="1:41" ht="12.75">
      <c r="A101" s="4">
        <v>1996</v>
      </c>
      <c r="B101">
        <v>104</v>
      </c>
      <c r="C101">
        <v>249</v>
      </c>
      <c r="D101">
        <v>256</v>
      </c>
      <c r="E101">
        <v>100</v>
      </c>
      <c r="F101">
        <v>192</v>
      </c>
      <c r="G101">
        <f t="shared" si="102"/>
        <v>901</v>
      </c>
      <c r="I101" s="4">
        <v>1996</v>
      </c>
      <c r="J101">
        <v>112</v>
      </c>
      <c r="K101">
        <v>314</v>
      </c>
      <c r="L101">
        <v>248</v>
      </c>
      <c r="M101">
        <v>279</v>
      </c>
      <c r="N101">
        <v>120</v>
      </c>
      <c r="O101">
        <f t="shared" si="103"/>
        <v>1073</v>
      </c>
      <c r="Q101" s="4">
        <v>1996</v>
      </c>
      <c r="R101">
        <v>2</v>
      </c>
      <c r="T101">
        <v>4</v>
      </c>
      <c r="U101">
        <v>1</v>
      </c>
      <c r="V101">
        <v>1</v>
      </c>
      <c r="W101">
        <f t="shared" si="104"/>
        <v>8</v>
      </c>
      <c r="Y101" s="4">
        <v>1996</v>
      </c>
      <c r="AA101">
        <v>1</v>
      </c>
      <c r="AB101">
        <v>1</v>
      </c>
      <c r="AE101">
        <f t="shared" si="105"/>
        <v>2</v>
      </c>
      <c r="AG101" s="4">
        <v>1996</v>
      </c>
      <c r="AH101">
        <v>1</v>
      </c>
      <c r="AI101">
        <v>6</v>
      </c>
      <c r="AJ101">
        <v>8</v>
      </c>
      <c r="AK101">
        <v>3</v>
      </c>
      <c r="AL101">
        <v>3</v>
      </c>
      <c r="AM101">
        <f t="shared" si="106"/>
        <v>21</v>
      </c>
      <c r="AO101" s="4">
        <v>1996</v>
      </c>
    </row>
    <row r="102" spans="1:41" ht="12.75">
      <c r="A102" s="4">
        <v>1997</v>
      </c>
      <c r="B102">
        <v>89</v>
      </c>
      <c r="C102">
        <v>216</v>
      </c>
      <c r="D102">
        <v>257</v>
      </c>
      <c r="E102">
        <v>101</v>
      </c>
      <c r="F102">
        <v>168</v>
      </c>
      <c r="G102">
        <f t="shared" si="102"/>
        <v>831</v>
      </c>
      <c r="I102" s="4">
        <v>1997</v>
      </c>
      <c r="J102">
        <v>105</v>
      </c>
      <c r="K102">
        <v>268</v>
      </c>
      <c r="L102">
        <v>213</v>
      </c>
      <c r="M102">
        <v>261</v>
      </c>
      <c r="N102">
        <v>115</v>
      </c>
      <c r="O102">
        <f t="shared" si="103"/>
        <v>962</v>
      </c>
      <c r="Q102" s="4">
        <v>1997</v>
      </c>
      <c r="S102">
        <v>3</v>
      </c>
      <c r="T102">
        <v>2</v>
      </c>
      <c r="V102">
        <v>2</v>
      </c>
      <c r="W102">
        <f t="shared" si="104"/>
        <v>7</v>
      </c>
      <c r="Y102" s="4">
        <v>1997</v>
      </c>
      <c r="AB102">
        <v>2</v>
      </c>
      <c r="AE102">
        <f t="shared" si="105"/>
        <v>2</v>
      </c>
      <c r="AG102" s="4">
        <v>1997</v>
      </c>
      <c r="AH102">
        <v>2</v>
      </c>
      <c r="AI102">
        <v>3</v>
      </c>
      <c r="AJ102">
        <v>2</v>
      </c>
      <c r="AK102">
        <v>3</v>
      </c>
      <c r="AL102">
        <v>1</v>
      </c>
      <c r="AM102">
        <f t="shared" si="106"/>
        <v>11</v>
      </c>
      <c r="AO102" s="4">
        <v>1997</v>
      </c>
    </row>
    <row r="103" spans="1:41" ht="12.75">
      <c r="A103" s="4">
        <v>1998</v>
      </c>
      <c r="B103">
        <v>151</v>
      </c>
      <c r="C103">
        <v>347</v>
      </c>
      <c r="D103">
        <v>498</v>
      </c>
      <c r="E103">
        <v>292</v>
      </c>
      <c r="F103">
        <v>436</v>
      </c>
      <c r="G103">
        <f t="shared" si="102"/>
        <v>1724</v>
      </c>
      <c r="I103" s="4">
        <v>1998</v>
      </c>
      <c r="J103">
        <v>150</v>
      </c>
      <c r="K103">
        <v>302</v>
      </c>
      <c r="L103">
        <v>340</v>
      </c>
      <c r="M103">
        <v>426</v>
      </c>
      <c r="N103">
        <v>206</v>
      </c>
      <c r="O103">
        <f t="shared" si="103"/>
        <v>1424</v>
      </c>
      <c r="Q103" s="4">
        <v>1998</v>
      </c>
      <c r="S103">
        <v>5</v>
      </c>
      <c r="T103">
        <v>3</v>
      </c>
      <c r="U103">
        <v>1</v>
      </c>
      <c r="V103">
        <v>3</v>
      </c>
      <c r="W103">
        <f t="shared" si="104"/>
        <v>12</v>
      </c>
      <c r="Y103" s="4">
        <v>1998</v>
      </c>
      <c r="AB103">
        <v>2</v>
      </c>
      <c r="AE103">
        <f t="shared" si="105"/>
        <v>2</v>
      </c>
      <c r="AG103" s="4">
        <v>1998</v>
      </c>
      <c r="AH103">
        <v>1</v>
      </c>
      <c r="AI103">
        <v>4</v>
      </c>
      <c r="AJ103">
        <v>1</v>
      </c>
      <c r="AK103">
        <v>5</v>
      </c>
      <c r="AL103">
        <v>3</v>
      </c>
      <c r="AM103">
        <f t="shared" si="106"/>
        <v>14</v>
      </c>
      <c r="AO103" s="4">
        <v>1998</v>
      </c>
    </row>
    <row r="104" spans="1:41" ht="12.75">
      <c r="A104" s="4">
        <v>1999</v>
      </c>
      <c r="B104">
        <v>183</v>
      </c>
      <c r="C104">
        <v>420</v>
      </c>
      <c r="D104">
        <v>572</v>
      </c>
      <c r="E104">
        <v>424</v>
      </c>
      <c r="F104">
        <v>646</v>
      </c>
      <c r="G104">
        <f t="shared" si="102"/>
        <v>2245</v>
      </c>
      <c r="I104" s="4">
        <v>1999</v>
      </c>
      <c r="J104">
        <v>163</v>
      </c>
      <c r="K104">
        <v>391</v>
      </c>
      <c r="L104">
        <v>356</v>
      </c>
      <c r="M104">
        <v>540</v>
      </c>
      <c r="N104">
        <v>265</v>
      </c>
      <c r="O104">
        <f t="shared" si="103"/>
        <v>1715</v>
      </c>
      <c r="Q104" s="4">
        <v>1999</v>
      </c>
      <c r="R104">
        <v>1</v>
      </c>
      <c r="S104">
        <v>6</v>
      </c>
      <c r="T104">
        <v>9</v>
      </c>
      <c r="V104">
        <v>6</v>
      </c>
      <c r="W104">
        <f t="shared" si="104"/>
        <v>22</v>
      </c>
      <c r="Y104" s="4">
        <v>1999</v>
      </c>
      <c r="AA104">
        <v>1</v>
      </c>
      <c r="AB104">
        <v>1</v>
      </c>
      <c r="AE104">
        <f t="shared" si="105"/>
        <v>2</v>
      </c>
      <c r="AG104" s="4">
        <v>1999</v>
      </c>
      <c r="AH104">
        <v>6</v>
      </c>
      <c r="AI104">
        <v>3</v>
      </c>
      <c r="AJ104">
        <v>3</v>
      </c>
      <c r="AK104">
        <v>4</v>
      </c>
      <c r="AL104">
        <v>14</v>
      </c>
      <c r="AM104">
        <f t="shared" si="106"/>
        <v>30</v>
      </c>
      <c r="AO104" s="4">
        <v>1999</v>
      </c>
    </row>
    <row r="105" spans="1:47" ht="12.75">
      <c r="A105" s="4" t="s">
        <v>14</v>
      </c>
      <c r="B105" s="2">
        <f>SUM(B88:B104)</f>
        <v>965</v>
      </c>
      <c r="C105" s="2">
        <f>SUM(C88:C104)</f>
        <v>2625</v>
      </c>
      <c r="D105" s="2">
        <f>SUM(D88:D104)</f>
        <v>2530</v>
      </c>
      <c r="E105" s="2">
        <f>SUM(E88:E104)</f>
        <v>1242</v>
      </c>
      <c r="F105" s="2">
        <f>SUM(F88:F104)</f>
        <v>2198</v>
      </c>
      <c r="G105">
        <f>SUM(B105:F105)</f>
        <v>9560</v>
      </c>
      <c r="I105" s="4" t="s">
        <v>14</v>
      </c>
      <c r="J105" s="2">
        <f>SUM(J88:J104)</f>
        <v>923</v>
      </c>
      <c r="K105" s="2">
        <f>SUM(K88:K104)</f>
        <v>2563</v>
      </c>
      <c r="L105" s="2">
        <f>SUM(L88:L104)</f>
        <v>1955</v>
      </c>
      <c r="M105" s="2">
        <f>SUM(M88:M104)</f>
        <v>2097</v>
      </c>
      <c r="N105" s="2">
        <f>SUM(N88:N104)</f>
        <v>1450</v>
      </c>
      <c r="O105">
        <f>SUM(J105:N105)</f>
        <v>8988</v>
      </c>
      <c r="Q105" s="4" t="s">
        <v>14</v>
      </c>
      <c r="R105" s="2">
        <f>SUM(R88:R104)</f>
        <v>7</v>
      </c>
      <c r="S105" s="2">
        <f>SUM(S88:S104)</f>
        <v>22</v>
      </c>
      <c r="T105" s="2">
        <f>SUM(T88:T104)</f>
        <v>27</v>
      </c>
      <c r="U105" s="2">
        <f>SUM(U88:U104)</f>
        <v>5</v>
      </c>
      <c r="V105" s="2">
        <f>SUM(V88:V104)</f>
        <v>17</v>
      </c>
      <c r="W105">
        <f>SUM(R105:V105)</f>
        <v>78</v>
      </c>
      <c r="Y105" s="4" t="s">
        <v>14</v>
      </c>
      <c r="Z105" s="2">
        <f>SUM(Z88:Z104)</f>
        <v>1</v>
      </c>
      <c r="AA105" s="2">
        <f>SUM(AA88:AA104)</f>
        <v>4</v>
      </c>
      <c r="AB105" s="2">
        <f>SUM(AB88:AB104)</f>
        <v>6</v>
      </c>
      <c r="AC105" s="2">
        <f>SUM(AC88:AC104)</f>
        <v>0</v>
      </c>
      <c r="AD105" s="2">
        <f>SUM(AD88:AD104)</f>
        <v>1</v>
      </c>
      <c r="AE105">
        <f>SUM(Z105:AD105)</f>
        <v>12</v>
      </c>
      <c r="AG105" s="4" t="s">
        <v>14</v>
      </c>
      <c r="AH105" s="2">
        <f>SUM(AH88:AH104)</f>
        <v>21</v>
      </c>
      <c r="AI105" s="2">
        <f>SUM(AI88:AI104)</f>
        <v>33</v>
      </c>
      <c r="AJ105" s="2">
        <f>SUM(AJ88:AJ104)</f>
        <v>25</v>
      </c>
      <c r="AK105" s="2">
        <f>SUM(AK88:AK104)</f>
        <v>20</v>
      </c>
      <c r="AL105" s="2">
        <f>SUM(AL88:AL104)</f>
        <v>174</v>
      </c>
      <c r="AM105">
        <f>SUM(AH105:AL105)</f>
        <v>273</v>
      </c>
      <c r="AO105" s="4" t="s">
        <v>14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7" ht="12.75">
      <c r="A109" s="4">
        <v>1983</v>
      </c>
      <c r="B109">
        <f aca="true" t="shared" si="107" ref="B109:G118">B88+B46+B25</f>
        <v>19</v>
      </c>
      <c r="C109">
        <f t="shared" si="107"/>
        <v>109</v>
      </c>
      <c r="D109">
        <f t="shared" si="107"/>
        <v>40</v>
      </c>
      <c r="E109">
        <f t="shared" si="107"/>
        <v>13</v>
      </c>
      <c r="F109">
        <f t="shared" si="107"/>
        <v>13</v>
      </c>
      <c r="G109">
        <f t="shared" si="107"/>
        <v>194</v>
      </c>
      <c r="I109" s="4">
        <v>1983</v>
      </c>
      <c r="J109">
        <f aca="true" t="shared" si="108" ref="J109:O118">J88+J46+J25</f>
        <v>22</v>
      </c>
      <c r="K109">
        <f t="shared" si="108"/>
        <v>64</v>
      </c>
      <c r="L109">
        <f t="shared" si="108"/>
        <v>13</v>
      </c>
      <c r="M109">
        <f t="shared" si="108"/>
        <v>4</v>
      </c>
      <c r="N109">
        <f t="shared" si="108"/>
        <v>7</v>
      </c>
      <c r="O109">
        <f t="shared" si="108"/>
        <v>110</v>
      </c>
      <c r="Q109" s="4">
        <v>1983</v>
      </c>
      <c r="R109">
        <f aca="true" t="shared" si="109" ref="R109:W118">R88+R46+R25</f>
        <v>1</v>
      </c>
      <c r="S109">
        <f t="shared" si="109"/>
        <v>1</v>
      </c>
      <c r="T109">
        <f t="shared" si="109"/>
        <v>0</v>
      </c>
      <c r="U109">
        <f t="shared" si="109"/>
        <v>0</v>
      </c>
      <c r="V109">
        <f t="shared" si="109"/>
        <v>0</v>
      </c>
      <c r="W109">
        <f t="shared" si="109"/>
        <v>2</v>
      </c>
      <c r="Y109" s="4">
        <v>1983</v>
      </c>
      <c r="Z109">
        <f aca="true" t="shared" si="110" ref="Z109:AE118">Z88+Z46+Z25</f>
        <v>0</v>
      </c>
      <c r="AA109">
        <f t="shared" si="110"/>
        <v>0</v>
      </c>
      <c r="AB109">
        <f t="shared" si="110"/>
        <v>1</v>
      </c>
      <c r="AC109">
        <f t="shared" si="110"/>
        <v>0</v>
      </c>
      <c r="AD109">
        <f t="shared" si="110"/>
        <v>0</v>
      </c>
      <c r="AE109">
        <f t="shared" si="110"/>
        <v>1</v>
      </c>
      <c r="AG109" s="4">
        <v>1983</v>
      </c>
      <c r="AH109">
        <f aca="true" t="shared" si="111" ref="AH109:AM118">AH88+AH46+AH25</f>
        <v>1</v>
      </c>
      <c r="AI109">
        <f t="shared" si="111"/>
        <v>0</v>
      </c>
      <c r="AJ109">
        <f t="shared" si="111"/>
        <v>0</v>
      </c>
      <c r="AK109">
        <f t="shared" si="111"/>
        <v>0</v>
      </c>
      <c r="AL109">
        <f t="shared" si="111"/>
        <v>1</v>
      </c>
      <c r="AM109">
        <f t="shared" si="111"/>
        <v>2</v>
      </c>
      <c r="AO109" s="4">
        <v>1983</v>
      </c>
      <c r="AP109">
        <f aca="true" t="shared" si="112" ref="AP109:AU118">AP88+AP46+AP25</f>
        <v>0</v>
      </c>
      <c r="AQ109">
        <f t="shared" si="112"/>
        <v>0</v>
      </c>
      <c r="AR109">
        <f t="shared" si="112"/>
        <v>0</v>
      </c>
      <c r="AS109">
        <f t="shared" si="112"/>
        <v>0</v>
      </c>
      <c r="AT109">
        <f t="shared" si="112"/>
        <v>0</v>
      </c>
      <c r="AU109">
        <f t="shared" si="112"/>
        <v>0</v>
      </c>
    </row>
    <row r="110" spans="1:47" ht="12.75">
      <c r="A110" s="4">
        <v>1984</v>
      </c>
      <c r="B110">
        <f t="shared" si="107"/>
        <v>44</v>
      </c>
      <c r="C110">
        <f t="shared" si="107"/>
        <v>206</v>
      </c>
      <c r="D110">
        <f t="shared" si="107"/>
        <v>116</v>
      </c>
      <c r="E110">
        <f t="shared" si="107"/>
        <v>45</v>
      </c>
      <c r="F110">
        <f t="shared" si="107"/>
        <v>54</v>
      </c>
      <c r="G110">
        <f t="shared" si="107"/>
        <v>465</v>
      </c>
      <c r="I110" s="4">
        <v>1984</v>
      </c>
      <c r="J110">
        <f t="shared" si="108"/>
        <v>56</v>
      </c>
      <c r="K110">
        <f t="shared" si="108"/>
        <v>203</v>
      </c>
      <c r="L110">
        <f t="shared" si="108"/>
        <v>72</v>
      </c>
      <c r="M110">
        <f t="shared" si="108"/>
        <v>28</v>
      </c>
      <c r="N110">
        <f t="shared" si="108"/>
        <v>29</v>
      </c>
      <c r="O110">
        <f t="shared" si="108"/>
        <v>388</v>
      </c>
      <c r="Q110" s="4">
        <v>1984</v>
      </c>
      <c r="R110">
        <f t="shared" si="109"/>
        <v>0</v>
      </c>
      <c r="S110">
        <f t="shared" si="109"/>
        <v>0</v>
      </c>
      <c r="T110">
        <f t="shared" si="109"/>
        <v>0</v>
      </c>
      <c r="U110">
        <f t="shared" si="109"/>
        <v>0</v>
      </c>
      <c r="V110">
        <f t="shared" si="109"/>
        <v>0</v>
      </c>
      <c r="W110">
        <f t="shared" si="109"/>
        <v>0</v>
      </c>
      <c r="Y110" s="4">
        <v>1984</v>
      </c>
      <c r="Z110">
        <f t="shared" si="110"/>
        <v>0</v>
      </c>
      <c r="AA110">
        <f t="shared" si="110"/>
        <v>0</v>
      </c>
      <c r="AB110">
        <f t="shared" si="110"/>
        <v>0</v>
      </c>
      <c r="AC110">
        <f t="shared" si="110"/>
        <v>0</v>
      </c>
      <c r="AD110">
        <f t="shared" si="110"/>
        <v>0</v>
      </c>
      <c r="AE110">
        <f t="shared" si="110"/>
        <v>0</v>
      </c>
      <c r="AG110" s="4">
        <v>1984</v>
      </c>
      <c r="AH110">
        <f t="shared" si="111"/>
        <v>0</v>
      </c>
      <c r="AI110">
        <f t="shared" si="111"/>
        <v>0</v>
      </c>
      <c r="AJ110">
        <f t="shared" si="111"/>
        <v>0</v>
      </c>
      <c r="AK110">
        <f t="shared" si="111"/>
        <v>0</v>
      </c>
      <c r="AL110">
        <f t="shared" si="111"/>
        <v>0</v>
      </c>
      <c r="AM110">
        <f t="shared" si="111"/>
        <v>0</v>
      </c>
      <c r="AO110" s="4">
        <v>1984</v>
      </c>
      <c r="AP110">
        <f t="shared" si="112"/>
        <v>0</v>
      </c>
      <c r="AQ110">
        <f t="shared" si="112"/>
        <v>0</v>
      </c>
      <c r="AR110">
        <f t="shared" si="112"/>
        <v>0</v>
      </c>
      <c r="AS110">
        <f t="shared" si="112"/>
        <v>0</v>
      </c>
      <c r="AT110">
        <f t="shared" si="112"/>
        <v>0</v>
      </c>
      <c r="AU110">
        <f t="shared" si="112"/>
        <v>0</v>
      </c>
    </row>
    <row r="111" spans="1:47" ht="12.75">
      <c r="A111" s="4">
        <v>1985</v>
      </c>
      <c r="B111">
        <f t="shared" si="107"/>
        <v>89</v>
      </c>
      <c r="C111">
        <f t="shared" si="107"/>
        <v>345</v>
      </c>
      <c r="D111">
        <f t="shared" si="107"/>
        <v>210</v>
      </c>
      <c r="E111">
        <f t="shared" si="107"/>
        <v>67</v>
      </c>
      <c r="F111">
        <f t="shared" si="107"/>
        <v>77</v>
      </c>
      <c r="G111">
        <f t="shared" si="107"/>
        <v>788</v>
      </c>
      <c r="I111" s="4">
        <v>1985</v>
      </c>
      <c r="J111">
        <f t="shared" si="108"/>
        <v>94</v>
      </c>
      <c r="K111">
        <f t="shared" si="108"/>
        <v>247</v>
      </c>
      <c r="L111">
        <f t="shared" si="108"/>
        <v>109</v>
      </c>
      <c r="M111">
        <f t="shared" si="108"/>
        <v>13</v>
      </c>
      <c r="N111">
        <f t="shared" si="108"/>
        <v>32</v>
      </c>
      <c r="O111">
        <f t="shared" si="108"/>
        <v>495</v>
      </c>
      <c r="Q111" s="4">
        <v>1985</v>
      </c>
      <c r="R111">
        <f t="shared" si="109"/>
        <v>0</v>
      </c>
      <c r="S111">
        <f t="shared" si="109"/>
        <v>0</v>
      </c>
      <c r="T111">
        <f t="shared" si="109"/>
        <v>0</v>
      </c>
      <c r="U111">
        <f t="shared" si="109"/>
        <v>1</v>
      </c>
      <c r="V111">
        <f t="shared" si="109"/>
        <v>0</v>
      </c>
      <c r="W111">
        <f t="shared" si="109"/>
        <v>1</v>
      </c>
      <c r="Y111" s="4">
        <v>1985</v>
      </c>
      <c r="Z111">
        <f t="shared" si="110"/>
        <v>0</v>
      </c>
      <c r="AA111">
        <f t="shared" si="110"/>
        <v>0</v>
      </c>
      <c r="AB111">
        <f t="shared" si="110"/>
        <v>0</v>
      </c>
      <c r="AC111">
        <f t="shared" si="110"/>
        <v>0</v>
      </c>
      <c r="AD111">
        <f t="shared" si="110"/>
        <v>0</v>
      </c>
      <c r="AE111">
        <f t="shared" si="110"/>
        <v>0</v>
      </c>
      <c r="AG111" s="4">
        <v>1985</v>
      </c>
      <c r="AH111">
        <f t="shared" si="111"/>
        <v>0</v>
      </c>
      <c r="AI111">
        <f t="shared" si="111"/>
        <v>3</v>
      </c>
      <c r="AJ111">
        <f t="shared" si="111"/>
        <v>1</v>
      </c>
      <c r="AK111">
        <f t="shared" si="111"/>
        <v>0</v>
      </c>
      <c r="AL111">
        <f t="shared" si="111"/>
        <v>0</v>
      </c>
      <c r="AM111">
        <f t="shared" si="111"/>
        <v>4</v>
      </c>
      <c r="AO111" s="4">
        <v>1985</v>
      </c>
      <c r="AP111">
        <f t="shared" si="112"/>
        <v>0</v>
      </c>
      <c r="AQ111">
        <f t="shared" si="112"/>
        <v>0</v>
      </c>
      <c r="AR111">
        <f t="shared" si="112"/>
        <v>0</v>
      </c>
      <c r="AS111">
        <f t="shared" si="112"/>
        <v>0</v>
      </c>
      <c r="AT111">
        <f t="shared" si="112"/>
        <v>0</v>
      </c>
      <c r="AU111">
        <f t="shared" si="112"/>
        <v>0</v>
      </c>
    </row>
    <row r="112" spans="1:47" ht="12.75">
      <c r="A112" s="4">
        <v>1986</v>
      </c>
      <c r="B112">
        <f t="shared" si="107"/>
        <v>98</v>
      </c>
      <c r="C112">
        <f t="shared" si="107"/>
        <v>335</v>
      </c>
      <c r="D112">
        <f t="shared" si="107"/>
        <v>205</v>
      </c>
      <c r="E112">
        <f t="shared" si="107"/>
        <v>62</v>
      </c>
      <c r="F112">
        <f t="shared" si="107"/>
        <v>77</v>
      </c>
      <c r="G112">
        <f t="shared" si="107"/>
        <v>777</v>
      </c>
      <c r="I112" s="4">
        <v>1986</v>
      </c>
      <c r="J112">
        <f t="shared" si="108"/>
        <v>77</v>
      </c>
      <c r="K112">
        <f t="shared" si="108"/>
        <v>302</v>
      </c>
      <c r="L112">
        <f t="shared" si="108"/>
        <v>91</v>
      </c>
      <c r="M112">
        <f t="shared" si="108"/>
        <v>30</v>
      </c>
      <c r="N112">
        <f t="shared" si="108"/>
        <v>40</v>
      </c>
      <c r="O112">
        <f t="shared" si="108"/>
        <v>540</v>
      </c>
      <c r="Q112" s="4">
        <v>1986</v>
      </c>
      <c r="R112">
        <f t="shared" si="109"/>
        <v>0</v>
      </c>
      <c r="S112">
        <f t="shared" si="109"/>
        <v>0</v>
      </c>
      <c r="T112">
        <f t="shared" si="109"/>
        <v>0</v>
      </c>
      <c r="U112">
        <f t="shared" si="109"/>
        <v>1</v>
      </c>
      <c r="V112">
        <f t="shared" si="109"/>
        <v>0</v>
      </c>
      <c r="W112">
        <f t="shared" si="109"/>
        <v>1</v>
      </c>
      <c r="Y112" s="4">
        <v>1986</v>
      </c>
      <c r="Z112">
        <f t="shared" si="110"/>
        <v>0</v>
      </c>
      <c r="AA112">
        <f t="shared" si="110"/>
        <v>0</v>
      </c>
      <c r="AB112">
        <f t="shared" si="110"/>
        <v>0</v>
      </c>
      <c r="AC112">
        <f t="shared" si="110"/>
        <v>0</v>
      </c>
      <c r="AD112">
        <f t="shared" si="110"/>
        <v>0</v>
      </c>
      <c r="AE112">
        <f t="shared" si="110"/>
        <v>0</v>
      </c>
      <c r="AG112" s="4">
        <v>1986</v>
      </c>
      <c r="AH112">
        <f t="shared" si="111"/>
        <v>1</v>
      </c>
      <c r="AI112">
        <f t="shared" si="111"/>
        <v>1</v>
      </c>
      <c r="AJ112">
        <f t="shared" si="111"/>
        <v>0</v>
      </c>
      <c r="AK112">
        <f t="shared" si="111"/>
        <v>0</v>
      </c>
      <c r="AL112">
        <f t="shared" si="111"/>
        <v>0</v>
      </c>
      <c r="AM112">
        <f t="shared" si="111"/>
        <v>2</v>
      </c>
      <c r="AO112" s="4">
        <v>1986</v>
      </c>
      <c r="AP112">
        <f t="shared" si="112"/>
        <v>0</v>
      </c>
      <c r="AQ112">
        <f t="shared" si="112"/>
        <v>0</v>
      </c>
      <c r="AR112">
        <f t="shared" si="112"/>
        <v>0</v>
      </c>
      <c r="AS112">
        <f t="shared" si="112"/>
        <v>0</v>
      </c>
      <c r="AT112">
        <f t="shared" si="112"/>
        <v>0</v>
      </c>
      <c r="AU112">
        <f t="shared" si="112"/>
        <v>0</v>
      </c>
    </row>
    <row r="113" spans="1:47" ht="12.75">
      <c r="A113" s="4">
        <v>1987</v>
      </c>
      <c r="B113">
        <f t="shared" si="107"/>
        <v>150</v>
      </c>
      <c r="C113">
        <f t="shared" si="107"/>
        <v>481</v>
      </c>
      <c r="D113">
        <f t="shared" si="107"/>
        <v>319</v>
      </c>
      <c r="E113">
        <f t="shared" si="107"/>
        <v>114</v>
      </c>
      <c r="F113">
        <f t="shared" si="107"/>
        <v>131</v>
      </c>
      <c r="G113">
        <f t="shared" si="107"/>
        <v>1195</v>
      </c>
      <c r="I113" s="4">
        <v>1987</v>
      </c>
      <c r="J113">
        <f t="shared" si="108"/>
        <v>107</v>
      </c>
      <c r="K113">
        <f t="shared" si="108"/>
        <v>326</v>
      </c>
      <c r="L113">
        <f t="shared" si="108"/>
        <v>162</v>
      </c>
      <c r="M113">
        <f t="shared" si="108"/>
        <v>62</v>
      </c>
      <c r="N113">
        <f t="shared" si="108"/>
        <v>83</v>
      </c>
      <c r="O113">
        <f t="shared" si="108"/>
        <v>740</v>
      </c>
      <c r="Q113" s="4">
        <v>1987</v>
      </c>
      <c r="R113">
        <f t="shared" si="109"/>
        <v>0</v>
      </c>
      <c r="S113">
        <f t="shared" si="109"/>
        <v>2</v>
      </c>
      <c r="T113">
        <f t="shared" si="109"/>
        <v>2</v>
      </c>
      <c r="U113">
        <f t="shared" si="109"/>
        <v>0</v>
      </c>
      <c r="V113">
        <f t="shared" si="109"/>
        <v>0</v>
      </c>
      <c r="W113">
        <f t="shared" si="109"/>
        <v>4</v>
      </c>
      <c r="Y113" s="4">
        <v>1987</v>
      </c>
      <c r="Z113">
        <f t="shared" si="110"/>
        <v>0</v>
      </c>
      <c r="AA113">
        <f t="shared" si="110"/>
        <v>0</v>
      </c>
      <c r="AB113">
        <f t="shared" si="110"/>
        <v>0</v>
      </c>
      <c r="AC113">
        <f t="shared" si="110"/>
        <v>0</v>
      </c>
      <c r="AD113">
        <f t="shared" si="110"/>
        <v>0</v>
      </c>
      <c r="AE113">
        <f t="shared" si="110"/>
        <v>0</v>
      </c>
      <c r="AG113" s="4">
        <v>1987</v>
      </c>
      <c r="AH113">
        <f t="shared" si="111"/>
        <v>1</v>
      </c>
      <c r="AI113">
        <f t="shared" si="111"/>
        <v>4</v>
      </c>
      <c r="AJ113">
        <f t="shared" si="111"/>
        <v>5</v>
      </c>
      <c r="AK113">
        <f t="shared" si="111"/>
        <v>1</v>
      </c>
      <c r="AL113">
        <f t="shared" si="111"/>
        <v>3</v>
      </c>
      <c r="AM113">
        <f t="shared" si="111"/>
        <v>14</v>
      </c>
      <c r="AO113" s="4">
        <v>1987</v>
      </c>
      <c r="AP113">
        <f t="shared" si="112"/>
        <v>0</v>
      </c>
      <c r="AQ113">
        <f t="shared" si="112"/>
        <v>0</v>
      </c>
      <c r="AR113">
        <f t="shared" si="112"/>
        <v>0</v>
      </c>
      <c r="AS113">
        <f t="shared" si="112"/>
        <v>0</v>
      </c>
      <c r="AT113">
        <f t="shared" si="112"/>
        <v>0</v>
      </c>
      <c r="AU113">
        <f t="shared" si="112"/>
        <v>0</v>
      </c>
    </row>
    <row r="114" spans="1:47" ht="12.75">
      <c r="A114" s="4">
        <v>1988</v>
      </c>
      <c r="B114">
        <f t="shared" si="107"/>
        <v>190</v>
      </c>
      <c r="C114">
        <f t="shared" si="107"/>
        <v>683</v>
      </c>
      <c r="D114">
        <f t="shared" si="107"/>
        <v>472</v>
      </c>
      <c r="E114">
        <f t="shared" si="107"/>
        <v>234</v>
      </c>
      <c r="F114">
        <f t="shared" si="107"/>
        <v>248</v>
      </c>
      <c r="G114">
        <f t="shared" si="107"/>
        <v>1827</v>
      </c>
      <c r="I114" s="4">
        <v>1988</v>
      </c>
      <c r="J114">
        <f t="shared" si="108"/>
        <v>165</v>
      </c>
      <c r="K114">
        <f t="shared" si="108"/>
        <v>539</v>
      </c>
      <c r="L114">
        <f t="shared" si="108"/>
        <v>282</v>
      </c>
      <c r="M114">
        <f t="shared" si="108"/>
        <v>145</v>
      </c>
      <c r="N114">
        <f t="shared" si="108"/>
        <v>159</v>
      </c>
      <c r="O114">
        <f t="shared" si="108"/>
        <v>1290</v>
      </c>
      <c r="Q114" s="4">
        <v>1988</v>
      </c>
      <c r="R114">
        <f t="shared" si="109"/>
        <v>0</v>
      </c>
      <c r="S114">
        <f t="shared" si="109"/>
        <v>1</v>
      </c>
      <c r="T114">
        <f t="shared" si="109"/>
        <v>2</v>
      </c>
      <c r="U114">
        <f t="shared" si="109"/>
        <v>0</v>
      </c>
      <c r="V114">
        <f t="shared" si="109"/>
        <v>0</v>
      </c>
      <c r="W114">
        <f t="shared" si="109"/>
        <v>3</v>
      </c>
      <c r="Y114" s="4">
        <v>1988</v>
      </c>
      <c r="Z114">
        <f t="shared" si="110"/>
        <v>0</v>
      </c>
      <c r="AA114">
        <f t="shared" si="110"/>
        <v>0</v>
      </c>
      <c r="AB114">
        <f t="shared" si="110"/>
        <v>1</v>
      </c>
      <c r="AC114">
        <f t="shared" si="110"/>
        <v>0</v>
      </c>
      <c r="AD114">
        <f t="shared" si="110"/>
        <v>0</v>
      </c>
      <c r="AE114">
        <f t="shared" si="110"/>
        <v>1</v>
      </c>
      <c r="AG114" s="4">
        <v>1988</v>
      </c>
      <c r="AH114">
        <f t="shared" si="111"/>
        <v>5</v>
      </c>
      <c r="AI114">
        <f t="shared" si="111"/>
        <v>5</v>
      </c>
      <c r="AJ114">
        <f t="shared" si="111"/>
        <v>3</v>
      </c>
      <c r="AK114">
        <f t="shared" si="111"/>
        <v>6</v>
      </c>
      <c r="AL114">
        <f t="shared" si="111"/>
        <v>4</v>
      </c>
      <c r="AM114">
        <f t="shared" si="111"/>
        <v>23</v>
      </c>
      <c r="AO114" s="4">
        <v>1988</v>
      </c>
      <c r="AP114">
        <f t="shared" si="112"/>
        <v>0</v>
      </c>
      <c r="AQ114">
        <f t="shared" si="112"/>
        <v>0</v>
      </c>
      <c r="AR114">
        <f t="shared" si="112"/>
        <v>0</v>
      </c>
      <c r="AS114">
        <f t="shared" si="112"/>
        <v>0</v>
      </c>
      <c r="AT114">
        <f t="shared" si="112"/>
        <v>0</v>
      </c>
      <c r="AU114">
        <f t="shared" si="112"/>
        <v>0</v>
      </c>
    </row>
    <row r="115" spans="1:47" ht="12.75">
      <c r="A115" s="4">
        <v>1989</v>
      </c>
      <c r="B115">
        <f t="shared" si="107"/>
        <v>168</v>
      </c>
      <c r="C115">
        <f t="shared" si="107"/>
        <v>598</v>
      </c>
      <c r="D115">
        <f t="shared" si="107"/>
        <v>419</v>
      </c>
      <c r="E115">
        <f t="shared" si="107"/>
        <v>215</v>
      </c>
      <c r="F115">
        <f t="shared" si="107"/>
        <v>502</v>
      </c>
      <c r="G115">
        <f t="shared" si="107"/>
        <v>1902</v>
      </c>
      <c r="I115" s="4">
        <v>1989</v>
      </c>
      <c r="J115">
        <f t="shared" si="108"/>
        <v>172</v>
      </c>
      <c r="K115">
        <f t="shared" si="108"/>
        <v>509</v>
      </c>
      <c r="L115">
        <f t="shared" si="108"/>
        <v>302</v>
      </c>
      <c r="M115">
        <f t="shared" si="108"/>
        <v>148</v>
      </c>
      <c r="N115">
        <f t="shared" si="108"/>
        <v>497</v>
      </c>
      <c r="O115">
        <f t="shared" si="108"/>
        <v>1628</v>
      </c>
      <c r="Q115" s="4">
        <v>1989</v>
      </c>
      <c r="R115">
        <f t="shared" si="109"/>
        <v>1</v>
      </c>
      <c r="S115">
        <f t="shared" si="109"/>
        <v>4</v>
      </c>
      <c r="T115">
        <f t="shared" si="109"/>
        <v>1</v>
      </c>
      <c r="U115">
        <f t="shared" si="109"/>
        <v>3</v>
      </c>
      <c r="V115">
        <f t="shared" si="109"/>
        <v>3</v>
      </c>
      <c r="W115">
        <f t="shared" si="109"/>
        <v>12</v>
      </c>
      <c r="Y115" s="4">
        <v>1989</v>
      </c>
      <c r="Z115">
        <f t="shared" si="110"/>
        <v>0</v>
      </c>
      <c r="AA115">
        <f t="shared" si="110"/>
        <v>0</v>
      </c>
      <c r="AB115">
        <f t="shared" si="110"/>
        <v>0</v>
      </c>
      <c r="AC115">
        <f t="shared" si="110"/>
        <v>0</v>
      </c>
      <c r="AD115">
        <f t="shared" si="110"/>
        <v>1</v>
      </c>
      <c r="AE115">
        <f t="shared" si="110"/>
        <v>1</v>
      </c>
      <c r="AG115" s="4">
        <v>1989</v>
      </c>
      <c r="AH115">
        <f t="shared" si="111"/>
        <v>3</v>
      </c>
      <c r="AI115">
        <f t="shared" si="111"/>
        <v>4</v>
      </c>
      <c r="AJ115">
        <f t="shared" si="111"/>
        <v>4</v>
      </c>
      <c r="AK115">
        <f t="shared" si="111"/>
        <v>3</v>
      </c>
      <c r="AL115">
        <f t="shared" si="111"/>
        <v>145</v>
      </c>
      <c r="AM115">
        <f t="shared" si="111"/>
        <v>159</v>
      </c>
      <c r="AO115" s="4">
        <v>1989</v>
      </c>
      <c r="AP115">
        <f t="shared" si="112"/>
        <v>0</v>
      </c>
      <c r="AQ115">
        <f t="shared" si="112"/>
        <v>0</v>
      </c>
      <c r="AR115">
        <f t="shared" si="112"/>
        <v>0</v>
      </c>
      <c r="AS115">
        <f t="shared" si="112"/>
        <v>0</v>
      </c>
      <c r="AT115">
        <f t="shared" si="112"/>
        <v>0</v>
      </c>
      <c r="AU115">
        <f t="shared" si="112"/>
        <v>0</v>
      </c>
    </row>
    <row r="116" spans="1:47" ht="12.75">
      <c r="A116" s="4">
        <v>1990</v>
      </c>
      <c r="B116">
        <f t="shared" si="107"/>
        <v>215</v>
      </c>
      <c r="C116">
        <f t="shared" si="107"/>
        <v>704</v>
      </c>
      <c r="D116">
        <f t="shared" si="107"/>
        <v>589</v>
      </c>
      <c r="E116">
        <f t="shared" si="107"/>
        <v>288</v>
      </c>
      <c r="F116">
        <f t="shared" si="107"/>
        <v>360</v>
      </c>
      <c r="G116">
        <f t="shared" si="107"/>
        <v>2156</v>
      </c>
      <c r="I116" s="4">
        <v>1990</v>
      </c>
      <c r="J116">
        <f t="shared" si="108"/>
        <v>195</v>
      </c>
      <c r="K116">
        <f t="shared" si="108"/>
        <v>529</v>
      </c>
      <c r="L116">
        <f t="shared" si="108"/>
        <v>400</v>
      </c>
      <c r="M116">
        <f t="shared" si="108"/>
        <v>253</v>
      </c>
      <c r="N116">
        <f t="shared" si="108"/>
        <v>195</v>
      </c>
      <c r="O116">
        <f t="shared" si="108"/>
        <v>1572</v>
      </c>
      <c r="Q116" s="4">
        <v>1990</v>
      </c>
      <c r="R116">
        <f t="shared" si="109"/>
        <v>2</v>
      </c>
      <c r="S116">
        <f t="shared" si="109"/>
        <v>2</v>
      </c>
      <c r="T116">
        <f t="shared" si="109"/>
        <v>2</v>
      </c>
      <c r="U116">
        <f t="shared" si="109"/>
        <v>1</v>
      </c>
      <c r="V116">
        <f t="shared" si="109"/>
        <v>1</v>
      </c>
      <c r="W116">
        <f t="shared" si="109"/>
        <v>8</v>
      </c>
      <c r="Y116" s="4">
        <v>1990</v>
      </c>
      <c r="Z116">
        <f t="shared" si="110"/>
        <v>0</v>
      </c>
      <c r="AA116">
        <f t="shared" si="110"/>
        <v>0</v>
      </c>
      <c r="AB116">
        <f t="shared" si="110"/>
        <v>1</v>
      </c>
      <c r="AC116">
        <f t="shared" si="110"/>
        <v>0</v>
      </c>
      <c r="AD116">
        <f t="shared" si="110"/>
        <v>0</v>
      </c>
      <c r="AE116">
        <f t="shared" si="110"/>
        <v>1</v>
      </c>
      <c r="AG116" s="4">
        <v>1990</v>
      </c>
      <c r="AH116">
        <f t="shared" si="111"/>
        <v>5</v>
      </c>
      <c r="AI116">
        <f t="shared" si="111"/>
        <v>7</v>
      </c>
      <c r="AJ116">
        <f t="shared" si="111"/>
        <v>5</v>
      </c>
      <c r="AK116">
        <f t="shared" si="111"/>
        <v>2</v>
      </c>
      <c r="AL116">
        <f t="shared" si="111"/>
        <v>3</v>
      </c>
      <c r="AM116">
        <f t="shared" si="111"/>
        <v>22</v>
      </c>
      <c r="AO116" s="4">
        <v>1990</v>
      </c>
      <c r="AP116">
        <f t="shared" si="112"/>
        <v>0</v>
      </c>
      <c r="AQ116">
        <f t="shared" si="112"/>
        <v>0</v>
      </c>
      <c r="AR116">
        <f t="shared" si="112"/>
        <v>0</v>
      </c>
      <c r="AS116">
        <f t="shared" si="112"/>
        <v>0</v>
      </c>
      <c r="AT116">
        <f t="shared" si="112"/>
        <v>0</v>
      </c>
      <c r="AU116">
        <f t="shared" si="112"/>
        <v>0</v>
      </c>
    </row>
    <row r="117" spans="1:47" ht="12.75">
      <c r="A117" s="4">
        <v>1991</v>
      </c>
      <c r="B117">
        <f t="shared" si="107"/>
        <v>249</v>
      </c>
      <c r="C117">
        <f t="shared" si="107"/>
        <v>754</v>
      </c>
      <c r="D117">
        <f t="shared" si="107"/>
        <v>582</v>
      </c>
      <c r="E117">
        <f t="shared" si="107"/>
        <v>295</v>
      </c>
      <c r="F117">
        <f t="shared" si="107"/>
        <v>374</v>
      </c>
      <c r="G117">
        <f t="shared" si="107"/>
        <v>2254</v>
      </c>
      <c r="I117" s="4">
        <v>1991</v>
      </c>
      <c r="J117">
        <f t="shared" si="108"/>
        <v>204</v>
      </c>
      <c r="K117">
        <f t="shared" si="108"/>
        <v>518</v>
      </c>
      <c r="L117">
        <f t="shared" si="108"/>
        <v>366</v>
      </c>
      <c r="M117">
        <f t="shared" si="108"/>
        <v>363</v>
      </c>
      <c r="N117">
        <f t="shared" si="108"/>
        <v>201</v>
      </c>
      <c r="O117">
        <f t="shared" si="108"/>
        <v>1652</v>
      </c>
      <c r="Q117" s="4">
        <v>1991</v>
      </c>
      <c r="R117">
        <f t="shared" si="109"/>
        <v>0</v>
      </c>
      <c r="S117">
        <f t="shared" si="109"/>
        <v>1</v>
      </c>
      <c r="T117">
        <f t="shared" si="109"/>
        <v>4</v>
      </c>
      <c r="U117">
        <f t="shared" si="109"/>
        <v>2</v>
      </c>
      <c r="V117">
        <f t="shared" si="109"/>
        <v>2</v>
      </c>
      <c r="W117">
        <f t="shared" si="109"/>
        <v>9</v>
      </c>
      <c r="Y117" s="4">
        <v>1991</v>
      </c>
      <c r="Z117">
        <f t="shared" si="110"/>
        <v>0</v>
      </c>
      <c r="AA117">
        <f t="shared" si="110"/>
        <v>1</v>
      </c>
      <c r="AB117">
        <f t="shared" si="110"/>
        <v>0</v>
      </c>
      <c r="AC117">
        <f t="shared" si="110"/>
        <v>0</v>
      </c>
      <c r="AD117">
        <f t="shared" si="110"/>
        <v>0</v>
      </c>
      <c r="AE117">
        <f t="shared" si="110"/>
        <v>1</v>
      </c>
      <c r="AG117" s="4">
        <v>1991</v>
      </c>
      <c r="AH117">
        <f t="shared" si="111"/>
        <v>5</v>
      </c>
      <c r="AI117">
        <f t="shared" si="111"/>
        <v>7</v>
      </c>
      <c r="AJ117">
        <f t="shared" si="111"/>
        <v>3</v>
      </c>
      <c r="AK117">
        <f t="shared" si="111"/>
        <v>5</v>
      </c>
      <c r="AL117">
        <f t="shared" si="111"/>
        <v>2</v>
      </c>
      <c r="AM117">
        <f t="shared" si="111"/>
        <v>22</v>
      </c>
      <c r="AO117" s="4">
        <v>1991</v>
      </c>
      <c r="AP117">
        <f t="shared" si="112"/>
        <v>0</v>
      </c>
      <c r="AQ117">
        <f t="shared" si="112"/>
        <v>0</v>
      </c>
      <c r="AR117">
        <f t="shared" si="112"/>
        <v>0</v>
      </c>
      <c r="AS117">
        <f t="shared" si="112"/>
        <v>0</v>
      </c>
      <c r="AT117">
        <f t="shared" si="112"/>
        <v>0</v>
      </c>
      <c r="AU117">
        <f t="shared" si="112"/>
        <v>0</v>
      </c>
    </row>
    <row r="118" spans="1:47" ht="12.75">
      <c r="A118" s="4">
        <v>1992</v>
      </c>
      <c r="B118">
        <f t="shared" si="107"/>
        <v>267</v>
      </c>
      <c r="C118">
        <f t="shared" si="107"/>
        <v>860</v>
      </c>
      <c r="D118">
        <f t="shared" si="107"/>
        <v>794</v>
      </c>
      <c r="E118">
        <f t="shared" si="107"/>
        <v>387</v>
      </c>
      <c r="F118">
        <f t="shared" si="107"/>
        <v>515</v>
      </c>
      <c r="G118">
        <f t="shared" si="107"/>
        <v>2823</v>
      </c>
      <c r="I118" s="4">
        <v>1992</v>
      </c>
      <c r="J118">
        <f t="shared" si="108"/>
        <v>226</v>
      </c>
      <c r="K118">
        <f t="shared" si="108"/>
        <v>579</v>
      </c>
      <c r="L118">
        <f t="shared" si="108"/>
        <v>480</v>
      </c>
      <c r="M118">
        <f t="shared" si="108"/>
        <v>479</v>
      </c>
      <c r="N118">
        <f t="shared" si="108"/>
        <v>248</v>
      </c>
      <c r="O118">
        <f t="shared" si="108"/>
        <v>2012</v>
      </c>
      <c r="Q118" s="4">
        <v>1992</v>
      </c>
      <c r="R118">
        <f t="shared" si="109"/>
        <v>1</v>
      </c>
      <c r="S118">
        <f t="shared" si="109"/>
        <v>6</v>
      </c>
      <c r="T118">
        <f t="shared" si="109"/>
        <v>8</v>
      </c>
      <c r="U118">
        <f t="shared" si="109"/>
        <v>2</v>
      </c>
      <c r="V118">
        <f t="shared" si="109"/>
        <v>3</v>
      </c>
      <c r="W118">
        <f t="shared" si="109"/>
        <v>20</v>
      </c>
      <c r="Y118" s="4">
        <v>1992</v>
      </c>
      <c r="Z118">
        <f t="shared" si="110"/>
        <v>0</v>
      </c>
      <c r="AA118">
        <f t="shared" si="110"/>
        <v>0</v>
      </c>
      <c r="AB118">
        <f t="shared" si="110"/>
        <v>3</v>
      </c>
      <c r="AC118">
        <f t="shared" si="110"/>
        <v>0</v>
      </c>
      <c r="AD118">
        <f t="shared" si="110"/>
        <v>0</v>
      </c>
      <c r="AE118">
        <f t="shared" si="110"/>
        <v>3</v>
      </c>
      <c r="AG118" s="4">
        <v>1992</v>
      </c>
      <c r="AH118">
        <f t="shared" si="111"/>
        <v>8</v>
      </c>
      <c r="AI118">
        <f t="shared" si="111"/>
        <v>3</v>
      </c>
      <c r="AJ118">
        <f t="shared" si="111"/>
        <v>8</v>
      </c>
      <c r="AK118">
        <f t="shared" si="111"/>
        <v>12</v>
      </c>
      <c r="AL118">
        <f t="shared" si="111"/>
        <v>2</v>
      </c>
      <c r="AM118">
        <f t="shared" si="111"/>
        <v>33</v>
      </c>
      <c r="AO118" s="4">
        <v>1992</v>
      </c>
      <c r="AP118">
        <f t="shared" si="112"/>
        <v>0</v>
      </c>
      <c r="AQ118">
        <f t="shared" si="112"/>
        <v>0</v>
      </c>
      <c r="AR118">
        <f t="shared" si="112"/>
        <v>0</v>
      </c>
      <c r="AS118">
        <f t="shared" si="112"/>
        <v>0</v>
      </c>
      <c r="AT118">
        <f t="shared" si="112"/>
        <v>0</v>
      </c>
      <c r="AU118">
        <f t="shared" si="112"/>
        <v>0</v>
      </c>
    </row>
    <row r="119" spans="1:47" ht="12.75">
      <c r="A119" s="4">
        <v>1993</v>
      </c>
      <c r="B119">
        <f aca="true" t="shared" si="113" ref="B119:G125">B98+B56+B35</f>
        <v>287</v>
      </c>
      <c r="C119">
        <f t="shared" si="113"/>
        <v>750</v>
      </c>
      <c r="D119">
        <f t="shared" si="113"/>
        <v>796</v>
      </c>
      <c r="E119">
        <f t="shared" si="113"/>
        <v>379</v>
      </c>
      <c r="F119">
        <f t="shared" si="113"/>
        <v>521</v>
      </c>
      <c r="G119">
        <f t="shared" si="113"/>
        <v>2733</v>
      </c>
      <c r="I119" s="4">
        <v>1993</v>
      </c>
      <c r="J119">
        <f aca="true" t="shared" si="114" ref="J119:O125">J98+J56+J35</f>
        <v>231</v>
      </c>
      <c r="K119">
        <f t="shared" si="114"/>
        <v>557</v>
      </c>
      <c r="L119">
        <f t="shared" si="114"/>
        <v>492</v>
      </c>
      <c r="M119">
        <f t="shared" si="114"/>
        <v>534</v>
      </c>
      <c r="N119">
        <f t="shared" si="114"/>
        <v>234</v>
      </c>
      <c r="O119">
        <f t="shared" si="114"/>
        <v>2048</v>
      </c>
      <c r="Q119" s="4">
        <v>1993</v>
      </c>
      <c r="R119">
        <f aca="true" t="shared" si="115" ref="R119:W125">R98+R56+R35</f>
        <v>0</v>
      </c>
      <c r="S119">
        <f t="shared" si="115"/>
        <v>2</v>
      </c>
      <c r="T119">
        <f t="shared" si="115"/>
        <v>8</v>
      </c>
      <c r="U119">
        <f t="shared" si="115"/>
        <v>2</v>
      </c>
      <c r="V119">
        <f t="shared" si="115"/>
        <v>3</v>
      </c>
      <c r="W119">
        <f t="shared" si="115"/>
        <v>15</v>
      </c>
      <c r="Y119" s="4">
        <v>1993</v>
      </c>
      <c r="Z119">
        <f aca="true" t="shared" si="116" ref="Z119:AE125">Z98+Z56+Z35</f>
        <v>1</v>
      </c>
      <c r="AA119">
        <f t="shared" si="116"/>
        <v>1</v>
      </c>
      <c r="AB119">
        <f t="shared" si="116"/>
        <v>2</v>
      </c>
      <c r="AC119">
        <f t="shared" si="116"/>
        <v>0</v>
      </c>
      <c r="AD119">
        <f t="shared" si="116"/>
        <v>0</v>
      </c>
      <c r="AE119">
        <f t="shared" si="116"/>
        <v>4</v>
      </c>
      <c r="AG119" s="4">
        <v>1993</v>
      </c>
      <c r="AH119">
        <f aca="true" t="shared" si="117" ref="AH119:AM125">AH98+AH56+AH35</f>
        <v>3</v>
      </c>
      <c r="AI119">
        <f t="shared" si="117"/>
        <v>9</v>
      </c>
      <c r="AJ119">
        <f t="shared" si="117"/>
        <v>12</v>
      </c>
      <c r="AK119">
        <f t="shared" si="117"/>
        <v>15</v>
      </c>
      <c r="AL119">
        <f t="shared" si="117"/>
        <v>5</v>
      </c>
      <c r="AM119">
        <f t="shared" si="117"/>
        <v>44</v>
      </c>
      <c r="AO119" s="4">
        <v>1993</v>
      </c>
      <c r="AP119">
        <f aca="true" t="shared" si="118" ref="AP119:AU125">AP98+AP56+AP35</f>
        <v>0</v>
      </c>
      <c r="AQ119">
        <f t="shared" si="118"/>
        <v>0</v>
      </c>
      <c r="AR119">
        <f t="shared" si="118"/>
        <v>0</v>
      </c>
      <c r="AS119">
        <f t="shared" si="118"/>
        <v>0</v>
      </c>
      <c r="AT119">
        <f t="shared" si="118"/>
        <v>0</v>
      </c>
      <c r="AU119">
        <f t="shared" si="118"/>
        <v>0</v>
      </c>
    </row>
    <row r="120" spans="1:47" ht="12.75">
      <c r="A120" s="4">
        <v>1994</v>
      </c>
      <c r="B120">
        <f t="shared" si="113"/>
        <v>362</v>
      </c>
      <c r="C120">
        <f t="shared" si="113"/>
        <v>925</v>
      </c>
      <c r="D120">
        <f t="shared" si="113"/>
        <v>995</v>
      </c>
      <c r="E120">
        <f t="shared" si="113"/>
        <v>504</v>
      </c>
      <c r="F120">
        <f t="shared" si="113"/>
        <v>721</v>
      </c>
      <c r="G120">
        <f t="shared" si="113"/>
        <v>3507</v>
      </c>
      <c r="I120" s="4">
        <v>1994</v>
      </c>
      <c r="J120">
        <f t="shared" si="114"/>
        <v>286</v>
      </c>
      <c r="K120">
        <f t="shared" si="114"/>
        <v>749</v>
      </c>
      <c r="L120">
        <f t="shared" si="114"/>
        <v>571</v>
      </c>
      <c r="M120">
        <f t="shared" si="114"/>
        <v>758</v>
      </c>
      <c r="N120">
        <f t="shared" si="114"/>
        <v>316</v>
      </c>
      <c r="O120">
        <f t="shared" si="114"/>
        <v>2680</v>
      </c>
      <c r="Q120" s="4">
        <v>1994</v>
      </c>
      <c r="R120">
        <f t="shared" si="115"/>
        <v>2</v>
      </c>
      <c r="S120">
        <f t="shared" si="115"/>
        <v>5</v>
      </c>
      <c r="T120">
        <f t="shared" si="115"/>
        <v>7</v>
      </c>
      <c r="U120">
        <f t="shared" si="115"/>
        <v>2</v>
      </c>
      <c r="V120">
        <f t="shared" si="115"/>
        <v>3</v>
      </c>
      <c r="W120">
        <f t="shared" si="115"/>
        <v>19</v>
      </c>
      <c r="Y120" s="4">
        <v>1994</v>
      </c>
      <c r="Z120">
        <f t="shared" si="116"/>
        <v>0</v>
      </c>
      <c r="AA120">
        <f t="shared" si="116"/>
        <v>1</v>
      </c>
      <c r="AB120">
        <f t="shared" si="116"/>
        <v>3</v>
      </c>
      <c r="AC120">
        <f t="shared" si="116"/>
        <v>1</v>
      </c>
      <c r="AD120">
        <f t="shared" si="116"/>
        <v>0</v>
      </c>
      <c r="AE120">
        <f t="shared" si="116"/>
        <v>5</v>
      </c>
      <c r="AG120" s="4">
        <v>1994</v>
      </c>
      <c r="AH120">
        <f t="shared" si="117"/>
        <v>8</v>
      </c>
      <c r="AI120">
        <f t="shared" si="117"/>
        <v>11</v>
      </c>
      <c r="AJ120">
        <f t="shared" si="117"/>
        <v>5</v>
      </c>
      <c r="AK120">
        <f t="shared" si="117"/>
        <v>18</v>
      </c>
      <c r="AL120">
        <f t="shared" si="117"/>
        <v>7</v>
      </c>
      <c r="AM120">
        <f t="shared" si="117"/>
        <v>49</v>
      </c>
      <c r="AO120" s="4">
        <v>1994</v>
      </c>
      <c r="AP120">
        <f t="shared" si="118"/>
        <v>0</v>
      </c>
      <c r="AQ120">
        <f t="shared" si="118"/>
        <v>0</v>
      </c>
      <c r="AR120">
        <f t="shared" si="118"/>
        <v>0</v>
      </c>
      <c r="AS120">
        <f t="shared" si="118"/>
        <v>0</v>
      </c>
      <c r="AT120">
        <f t="shared" si="118"/>
        <v>0</v>
      </c>
      <c r="AU120">
        <f t="shared" si="118"/>
        <v>0</v>
      </c>
    </row>
    <row r="121" spans="1:47" ht="12.75">
      <c r="A121" s="4">
        <v>1995</v>
      </c>
      <c r="B121">
        <f t="shared" si="113"/>
        <v>471</v>
      </c>
      <c r="C121">
        <f t="shared" si="113"/>
        <v>1045</v>
      </c>
      <c r="D121">
        <f t="shared" si="113"/>
        <v>1118</v>
      </c>
      <c r="E121">
        <f t="shared" si="113"/>
        <v>760</v>
      </c>
      <c r="F121">
        <f t="shared" si="113"/>
        <v>1056</v>
      </c>
      <c r="G121">
        <f t="shared" si="113"/>
        <v>4450</v>
      </c>
      <c r="I121" s="4">
        <v>1995</v>
      </c>
      <c r="J121">
        <f t="shared" si="114"/>
        <v>340</v>
      </c>
      <c r="K121">
        <f t="shared" si="114"/>
        <v>887</v>
      </c>
      <c r="L121">
        <f t="shared" si="114"/>
        <v>736</v>
      </c>
      <c r="M121">
        <f t="shared" si="114"/>
        <v>1069</v>
      </c>
      <c r="N121">
        <f t="shared" si="114"/>
        <v>416</v>
      </c>
      <c r="O121">
        <f t="shared" si="114"/>
        <v>3448</v>
      </c>
      <c r="Q121" s="4">
        <v>1995</v>
      </c>
      <c r="R121">
        <f t="shared" si="115"/>
        <v>2</v>
      </c>
      <c r="S121">
        <f t="shared" si="115"/>
        <v>9</v>
      </c>
      <c r="T121">
        <f t="shared" si="115"/>
        <v>7</v>
      </c>
      <c r="U121">
        <f t="shared" si="115"/>
        <v>4</v>
      </c>
      <c r="V121">
        <f t="shared" si="115"/>
        <v>3</v>
      </c>
      <c r="W121">
        <f t="shared" si="115"/>
        <v>25</v>
      </c>
      <c r="Y121" s="4">
        <v>1995</v>
      </c>
      <c r="Z121">
        <f t="shared" si="116"/>
        <v>2</v>
      </c>
      <c r="AA121">
        <f t="shared" si="116"/>
        <v>1</v>
      </c>
      <c r="AB121">
        <f t="shared" si="116"/>
        <v>3</v>
      </c>
      <c r="AC121">
        <f t="shared" si="116"/>
        <v>1</v>
      </c>
      <c r="AD121">
        <f t="shared" si="116"/>
        <v>1</v>
      </c>
      <c r="AE121">
        <f t="shared" si="116"/>
        <v>8</v>
      </c>
      <c r="AG121" s="4">
        <v>1995</v>
      </c>
      <c r="AH121">
        <f t="shared" si="117"/>
        <v>9</v>
      </c>
      <c r="AI121">
        <f t="shared" si="117"/>
        <v>8</v>
      </c>
      <c r="AJ121">
        <f t="shared" si="117"/>
        <v>13</v>
      </c>
      <c r="AK121">
        <f t="shared" si="117"/>
        <v>46</v>
      </c>
      <c r="AL121">
        <f t="shared" si="117"/>
        <v>11</v>
      </c>
      <c r="AM121">
        <f t="shared" si="117"/>
        <v>87</v>
      </c>
      <c r="AO121" s="4">
        <v>1995</v>
      </c>
      <c r="AP121">
        <f t="shared" si="118"/>
        <v>0</v>
      </c>
      <c r="AQ121">
        <f t="shared" si="118"/>
        <v>0</v>
      </c>
      <c r="AR121">
        <f t="shared" si="118"/>
        <v>0</v>
      </c>
      <c r="AS121">
        <f t="shared" si="118"/>
        <v>0</v>
      </c>
      <c r="AT121">
        <f t="shared" si="118"/>
        <v>0</v>
      </c>
      <c r="AU121">
        <f t="shared" si="118"/>
        <v>0</v>
      </c>
    </row>
    <row r="122" spans="1:47" ht="12.75">
      <c r="A122" s="4">
        <v>1996</v>
      </c>
      <c r="B122">
        <f t="shared" si="113"/>
        <v>542</v>
      </c>
      <c r="C122">
        <f t="shared" si="113"/>
        <v>1106</v>
      </c>
      <c r="D122">
        <f t="shared" si="113"/>
        <v>1291</v>
      </c>
      <c r="E122">
        <f t="shared" si="113"/>
        <v>923</v>
      </c>
      <c r="F122">
        <f t="shared" si="113"/>
        <v>1361</v>
      </c>
      <c r="G122">
        <f t="shared" si="113"/>
        <v>5223</v>
      </c>
      <c r="I122" s="4">
        <v>1996</v>
      </c>
      <c r="J122">
        <f t="shared" si="114"/>
        <v>371</v>
      </c>
      <c r="K122">
        <f t="shared" si="114"/>
        <v>828</v>
      </c>
      <c r="L122">
        <f t="shared" si="114"/>
        <v>732</v>
      </c>
      <c r="M122">
        <f t="shared" si="114"/>
        <v>1212</v>
      </c>
      <c r="N122">
        <f t="shared" si="114"/>
        <v>409</v>
      </c>
      <c r="O122">
        <f t="shared" si="114"/>
        <v>3552</v>
      </c>
      <c r="Q122" s="4">
        <v>1996</v>
      </c>
      <c r="R122">
        <f t="shared" si="115"/>
        <v>4</v>
      </c>
      <c r="S122">
        <f t="shared" si="115"/>
        <v>7</v>
      </c>
      <c r="T122">
        <f t="shared" si="115"/>
        <v>10</v>
      </c>
      <c r="U122">
        <f t="shared" si="115"/>
        <v>3</v>
      </c>
      <c r="V122">
        <f t="shared" si="115"/>
        <v>8</v>
      </c>
      <c r="W122">
        <f t="shared" si="115"/>
        <v>32</v>
      </c>
      <c r="Y122" s="4">
        <v>1996</v>
      </c>
      <c r="Z122">
        <f t="shared" si="116"/>
        <v>2</v>
      </c>
      <c r="AA122">
        <f t="shared" si="116"/>
        <v>1</v>
      </c>
      <c r="AB122">
        <f t="shared" si="116"/>
        <v>4</v>
      </c>
      <c r="AC122">
        <f t="shared" si="116"/>
        <v>2</v>
      </c>
      <c r="AD122">
        <f t="shared" si="116"/>
        <v>1</v>
      </c>
      <c r="AE122">
        <f t="shared" si="116"/>
        <v>10</v>
      </c>
      <c r="AG122" s="4">
        <v>1996</v>
      </c>
      <c r="AH122">
        <f t="shared" si="117"/>
        <v>8</v>
      </c>
      <c r="AI122">
        <f t="shared" si="117"/>
        <v>15</v>
      </c>
      <c r="AJ122">
        <f t="shared" si="117"/>
        <v>16</v>
      </c>
      <c r="AK122">
        <f t="shared" si="117"/>
        <v>48</v>
      </c>
      <c r="AL122">
        <f t="shared" si="117"/>
        <v>20</v>
      </c>
      <c r="AM122">
        <f t="shared" si="117"/>
        <v>107</v>
      </c>
      <c r="AO122" s="4">
        <v>1996</v>
      </c>
      <c r="AP122">
        <f t="shared" si="118"/>
        <v>0</v>
      </c>
      <c r="AQ122">
        <f t="shared" si="118"/>
        <v>0</v>
      </c>
      <c r="AR122">
        <f t="shared" si="118"/>
        <v>0</v>
      </c>
      <c r="AS122">
        <f t="shared" si="118"/>
        <v>0</v>
      </c>
      <c r="AT122">
        <f t="shared" si="118"/>
        <v>0</v>
      </c>
      <c r="AU122">
        <f t="shared" si="118"/>
        <v>0</v>
      </c>
    </row>
    <row r="123" spans="1:47" ht="12.75">
      <c r="A123" s="4">
        <v>1997</v>
      </c>
      <c r="B123">
        <f t="shared" si="113"/>
        <v>513</v>
      </c>
      <c r="C123">
        <f t="shared" si="113"/>
        <v>1018</v>
      </c>
      <c r="D123">
        <f t="shared" si="113"/>
        <v>1320</v>
      </c>
      <c r="E123">
        <f t="shared" si="113"/>
        <v>1074</v>
      </c>
      <c r="F123">
        <f t="shared" si="113"/>
        <v>1376</v>
      </c>
      <c r="G123">
        <f t="shared" si="113"/>
        <v>5301</v>
      </c>
      <c r="I123" s="4">
        <v>1997</v>
      </c>
      <c r="J123">
        <f t="shared" si="114"/>
        <v>326</v>
      </c>
      <c r="K123">
        <f t="shared" si="114"/>
        <v>784</v>
      </c>
      <c r="L123">
        <f t="shared" si="114"/>
        <v>759</v>
      </c>
      <c r="M123">
        <f t="shared" si="114"/>
        <v>1226</v>
      </c>
      <c r="N123">
        <f t="shared" si="114"/>
        <v>463</v>
      </c>
      <c r="O123">
        <f t="shared" si="114"/>
        <v>3558</v>
      </c>
      <c r="Q123" s="4">
        <v>1997</v>
      </c>
      <c r="R123">
        <f t="shared" si="115"/>
        <v>2</v>
      </c>
      <c r="S123">
        <f t="shared" si="115"/>
        <v>6</v>
      </c>
      <c r="T123">
        <f t="shared" si="115"/>
        <v>6</v>
      </c>
      <c r="U123">
        <f t="shared" si="115"/>
        <v>6</v>
      </c>
      <c r="V123">
        <f t="shared" si="115"/>
        <v>7</v>
      </c>
      <c r="W123">
        <f t="shared" si="115"/>
        <v>27</v>
      </c>
      <c r="Y123" s="4">
        <v>1997</v>
      </c>
      <c r="Z123">
        <f t="shared" si="116"/>
        <v>1</v>
      </c>
      <c r="AA123">
        <f t="shared" si="116"/>
        <v>0</v>
      </c>
      <c r="AB123">
        <f t="shared" si="116"/>
        <v>4</v>
      </c>
      <c r="AC123">
        <f t="shared" si="116"/>
        <v>0</v>
      </c>
      <c r="AD123">
        <f t="shared" si="116"/>
        <v>1</v>
      </c>
      <c r="AE123">
        <f t="shared" si="116"/>
        <v>6</v>
      </c>
      <c r="AG123" s="4">
        <v>1997</v>
      </c>
      <c r="AH123">
        <f t="shared" si="117"/>
        <v>12</v>
      </c>
      <c r="AI123">
        <f t="shared" si="117"/>
        <v>14</v>
      </c>
      <c r="AJ123">
        <f t="shared" si="117"/>
        <v>10</v>
      </c>
      <c r="AK123">
        <f t="shared" si="117"/>
        <v>44</v>
      </c>
      <c r="AL123">
        <f t="shared" si="117"/>
        <v>16</v>
      </c>
      <c r="AM123">
        <f t="shared" si="117"/>
        <v>96</v>
      </c>
      <c r="AO123" s="4">
        <v>1997</v>
      </c>
      <c r="AP123">
        <f t="shared" si="118"/>
        <v>0</v>
      </c>
      <c r="AQ123">
        <f t="shared" si="118"/>
        <v>0</v>
      </c>
      <c r="AR123">
        <f t="shared" si="118"/>
        <v>0</v>
      </c>
      <c r="AS123">
        <f t="shared" si="118"/>
        <v>0</v>
      </c>
      <c r="AT123">
        <f t="shared" si="118"/>
        <v>0</v>
      </c>
      <c r="AU123">
        <f t="shared" si="118"/>
        <v>0</v>
      </c>
    </row>
    <row r="124" spans="1:47" ht="12.75">
      <c r="A124" s="4">
        <v>1998</v>
      </c>
      <c r="B124">
        <f t="shared" si="113"/>
        <v>948</v>
      </c>
      <c r="C124">
        <f t="shared" si="113"/>
        <v>1317</v>
      </c>
      <c r="D124">
        <f t="shared" si="113"/>
        <v>1872</v>
      </c>
      <c r="E124">
        <f t="shared" si="113"/>
        <v>2173</v>
      </c>
      <c r="F124">
        <f t="shared" si="113"/>
        <v>2432</v>
      </c>
      <c r="G124">
        <f t="shared" si="113"/>
        <v>8742</v>
      </c>
      <c r="I124" s="4">
        <v>1998</v>
      </c>
      <c r="J124">
        <f t="shared" si="114"/>
        <v>630</v>
      </c>
      <c r="K124">
        <f t="shared" si="114"/>
        <v>992</v>
      </c>
      <c r="L124">
        <f t="shared" si="114"/>
        <v>926</v>
      </c>
      <c r="M124">
        <f t="shared" si="114"/>
        <v>1676</v>
      </c>
      <c r="N124">
        <f t="shared" si="114"/>
        <v>765</v>
      </c>
      <c r="O124">
        <f t="shared" si="114"/>
        <v>4989</v>
      </c>
      <c r="Q124" s="4">
        <v>1998</v>
      </c>
      <c r="R124">
        <f t="shared" si="115"/>
        <v>5</v>
      </c>
      <c r="S124">
        <f t="shared" si="115"/>
        <v>8</v>
      </c>
      <c r="T124">
        <f t="shared" si="115"/>
        <v>10</v>
      </c>
      <c r="U124">
        <f t="shared" si="115"/>
        <v>8</v>
      </c>
      <c r="V124">
        <f t="shared" si="115"/>
        <v>11</v>
      </c>
      <c r="W124">
        <f t="shared" si="115"/>
        <v>42</v>
      </c>
      <c r="Y124" s="4">
        <v>1998</v>
      </c>
      <c r="Z124">
        <f t="shared" si="116"/>
        <v>6</v>
      </c>
      <c r="AA124">
        <f t="shared" si="116"/>
        <v>1</v>
      </c>
      <c r="AB124">
        <f t="shared" si="116"/>
        <v>4</v>
      </c>
      <c r="AC124">
        <f t="shared" si="116"/>
        <v>1</v>
      </c>
      <c r="AD124">
        <f t="shared" si="116"/>
        <v>2</v>
      </c>
      <c r="AE124">
        <f t="shared" si="116"/>
        <v>14</v>
      </c>
      <c r="AG124" s="4">
        <v>1998</v>
      </c>
      <c r="AH124">
        <f t="shared" si="117"/>
        <v>16</v>
      </c>
      <c r="AI124">
        <f t="shared" si="117"/>
        <v>20</v>
      </c>
      <c r="AJ124">
        <f t="shared" si="117"/>
        <v>17</v>
      </c>
      <c r="AK124">
        <f t="shared" si="117"/>
        <v>68</v>
      </c>
      <c r="AL124">
        <f t="shared" si="117"/>
        <v>48</v>
      </c>
      <c r="AM124">
        <f t="shared" si="117"/>
        <v>169</v>
      </c>
      <c r="AO124" s="4">
        <v>1998</v>
      </c>
      <c r="AP124">
        <f t="shared" si="118"/>
        <v>0</v>
      </c>
      <c r="AQ124">
        <f t="shared" si="118"/>
        <v>0</v>
      </c>
      <c r="AR124">
        <f t="shared" si="118"/>
        <v>0</v>
      </c>
      <c r="AS124">
        <f t="shared" si="118"/>
        <v>0</v>
      </c>
      <c r="AT124">
        <f t="shared" si="118"/>
        <v>0</v>
      </c>
      <c r="AU124">
        <f t="shared" si="118"/>
        <v>0</v>
      </c>
    </row>
    <row r="125" spans="1:47" ht="12.75">
      <c r="A125" s="4">
        <v>1999</v>
      </c>
      <c r="B125">
        <f t="shared" si="113"/>
        <v>957</v>
      </c>
      <c r="C125">
        <f t="shared" si="113"/>
        <v>1382</v>
      </c>
      <c r="D125">
        <f t="shared" si="113"/>
        <v>1820</v>
      </c>
      <c r="E125">
        <f t="shared" si="113"/>
        <v>2273</v>
      </c>
      <c r="F125">
        <f t="shared" si="113"/>
        <v>2748</v>
      </c>
      <c r="G125">
        <f t="shared" si="113"/>
        <v>9180</v>
      </c>
      <c r="I125" s="4">
        <v>1999</v>
      </c>
      <c r="J125">
        <f t="shared" si="114"/>
        <v>588</v>
      </c>
      <c r="K125">
        <f t="shared" si="114"/>
        <v>1067</v>
      </c>
      <c r="L125">
        <f t="shared" si="114"/>
        <v>883</v>
      </c>
      <c r="M125">
        <f t="shared" si="114"/>
        <v>1930</v>
      </c>
      <c r="N125">
        <f t="shared" si="114"/>
        <v>850</v>
      </c>
      <c r="O125">
        <f t="shared" si="114"/>
        <v>5318</v>
      </c>
      <c r="Q125" s="4">
        <v>1999</v>
      </c>
      <c r="R125">
        <f t="shared" si="115"/>
        <v>13</v>
      </c>
      <c r="S125">
        <f t="shared" si="115"/>
        <v>13</v>
      </c>
      <c r="T125">
        <f t="shared" si="115"/>
        <v>21</v>
      </c>
      <c r="U125">
        <f t="shared" si="115"/>
        <v>10</v>
      </c>
      <c r="V125">
        <f t="shared" si="115"/>
        <v>16</v>
      </c>
      <c r="W125">
        <f t="shared" si="115"/>
        <v>73</v>
      </c>
      <c r="Y125" s="4">
        <v>1999</v>
      </c>
      <c r="Z125">
        <f t="shared" si="116"/>
        <v>6</v>
      </c>
      <c r="AA125">
        <f t="shared" si="116"/>
        <v>4</v>
      </c>
      <c r="AB125">
        <f t="shared" si="116"/>
        <v>4</v>
      </c>
      <c r="AC125">
        <f t="shared" si="116"/>
        <v>6</v>
      </c>
      <c r="AD125">
        <f t="shared" si="116"/>
        <v>5</v>
      </c>
      <c r="AE125">
        <f t="shared" si="116"/>
        <v>25</v>
      </c>
      <c r="AG125" s="4">
        <v>1999</v>
      </c>
      <c r="AH125">
        <f t="shared" si="117"/>
        <v>30</v>
      </c>
      <c r="AI125">
        <f t="shared" si="117"/>
        <v>17</v>
      </c>
      <c r="AJ125">
        <f t="shared" si="117"/>
        <v>19</v>
      </c>
      <c r="AK125">
        <f t="shared" si="117"/>
        <v>69</v>
      </c>
      <c r="AL125">
        <f t="shared" si="117"/>
        <v>57</v>
      </c>
      <c r="AM125">
        <f t="shared" si="117"/>
        <v>192</v>
      </c>
      <c r="AO125" s="4">
        <v>1999</v>
      </c>
      <c r="AP125">
        <f t="shared" si="118"/>
        <v>0</v>
      </c>
      <c r="AQ125">
        <f t="shared" si="118"/>
        <v>0</v>
      </c>
      <c r="AR125">
        <f t="shared" si="118"/>
        <v>0</v>
      </c>
      <c r="AS125">
        <f t="shared" si="118"/>
        <v>0</v>
      </c>
      <c r="AT125">
        <f t="shared" si="118"/>
        <v>0</v>
      </c>
      <c r="AU125">
        <f t="shared" si="118"/>
        <v>0</v>
      </c>
    </row>
    <row r="126" spans="1:47" ht="12.75">
      <c r="A126" s="4" t="s">
        <v>14</v>
      </c>
      <c r="B126" s="2">
        <f>SUM(B109:B125)</f>
        <v>5569</v>
      </c>
      <c r="C126" s="2">
        <f>SUM(C109:C125)</f>
        <v>12618</v>
      </c>
      <c r="D126" s="2">
        <f>SUM(D109:D125)</f>
        <v>12958</v>
      </c>
      <c r="E126" s="2">
        <f>SUM(E109:E125)</f>
        <v>9806</v>
      </c>
      <c r="F126" s="2">
        <f>SUM(F109:F125)</f>
        <v>12566</v>
      </c>
      <c r="G126">
        <f>SUM(B126:F126)</f>
        <v>53517</v>
      </c>
      <c r="I126" s="4" t="s">
        <v>14</v>
      </c>
      <c r="J126" s="2">
        <f>SUM(J109:J125)</f>
        <v>4090</v>
      </c>
      <c r="K126" s="2">
        <f>SUM(K109:K125)</f>
        <v>9680</v>
      </c>
      <c r="L126" s="2">
        <f>SUM(L109:L125)</f>
        <v>7376</v>
      </c>
      <c r="M126" s="2">
        <f>SUM(M109:M125)</f>
        <v>9930</v>
      </c>
      <c r="N126" s="2">
        <f>SUM(N109:N125)</f>
        <v>4944</v>
      </c>
      <c r="O126">
        <f>SUM(J126:N126)</f>
        <v>36020</v>
      </c>
      <c r="Q126" s="4" t="s">
        <v>14</v>
      </c>
      <c r="R126" s="2">
        <f>SUM(R109:R125)</f>
        <v>33</v>
      </c>
      <c r="S126" s="2">
        <f>SUM(S109:S125)</f>
        <v>67</v>
      </c>
      <c r="T126" s="2">
        <f>SUM(T109:T125)</f>
        <v>88</v>
      </c>
      <c r="U126" s="2">
        <f>SUM(U109:U125)</f>
        <v>45</v>
      </c>
      <c r="V126" s="2">
        <f>SUM(V109:V125)</f>
        <v>60</v>
      </c>
      <c r="W126">
        <f>SUM(R126:V126)</f>
        <v>293</v>
      </c>
      <c r="Y126" s="4" t="s">
        <v>14</v>
      </c>
      <c r="Z126" s="2">
        <f>SUM(Z109:Z125)</f>
        <v>18</v>
      </c>
      <c r="AA126" s="2">
        <f>SUM(AA109:AA125)</f>
        <v>10</v>
      </c>
      <c r="AB126" s="2">
        <f>SUM(AB109:AB125)</f>
        <v>30</v>
      </c>
      <c r="AC126" s="2">
        <f>SUM(AC109:AC125)</f>
        <v>11</v>
      </c>
      <c r="AD126" s="2">
        <f>SUM(AD109:AD125)</f>
        <v>11</v>
      </c>
      <c r="AE126">
        <f>SUM(Z126:AD126)</f>
        <v>80</v>
      </c>
      <c r="AG126" s="4" t="s">
        <v>14</v>
      </c>
      <c r="AH126" s="2">
        <f>SUM(AH109:AH125)</f>
        <v>115</v>
      </c>
      <c r="AI126" s="2">
        <f>SUM(AI109:AI125)</f>
        <v>128</v>
      </c>
      <c r="AJ126" s="2">
        <f>SUM(AJ109:AJ125)</f>
        <v>121</v>
      </c>
      <c r="AK126" s="2">
        <f>SUM(AK109:AK125)</f>
        <v>337</v>
      </c>
      <c r="AL126" s="2">
        <f>SUM(AL109:AL125)</f>
        <v>324</v>
      </c>
      <c r="AM126">
        <f>SUM(AH126:AL126)</f>
        <v>1025</v>
      </c>
      <c r="AO126" s="4" t="s">
        <v>14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7" ht="12.75">
      <c r="A130" s="4">
        <v>1983</v>
      </c>
      <c r="B130">
        <f aca="true" t="shared" si="119" ref="B130:G139">B4+B25+B46+B88</f>
        <v>175</v>
      </c>
      <c r="C130">
        <f t="shared" si="119"/>
        <v>426</v>
      </c>
      <c r="D130">
        <f t="shared" si="119"/>
        <v>242</v>
      </c>
      <c r="E130">
        <f t="shared" si="119"/>
        <v>89</v>
      </c>
      <c r="F130">
        <f t="shared" si="119"/>
        <v>103</v>
      </c>
      <c r="G130">
        <f t="shared" si="119"/>
        <v>1035</v>
      </c>
      <c r="I130" s="4">
        <v>1983</v>
      </c>
      <c r="J130">
        <f aca="true" t="shared" si="120" ref="J130:O130">J4+J25+J46+J88</f>
        <v>130</v>
      </c>
      <c r="K130">
        <f t="shared" si="120"/>
        <v>337</v>
      </c>
      <c r="L130">
        <f t="shared" si="120"/>
        <v>95</v>
      </c>
      <c r="M130">
        <f t="shared" si="120"/>
        <v>33</v>
      </c>
      <c r="N130">
        <f t="shared" si="120"/>
        <v>49</v>
      </c>
      <c r="O130">
        <f t="shared" si="120"/>
        <v>644</v>
      </c>
      <c r="Q130" s="4">
        <v>1983</v>
      </c>
      <c r="R130">
        <f aca="true" t="shared" si="121" ref="R130:W130">R4+R25+R46+R88</f>
        <v>1</v>
      </c>
      <c r="S130">
        <f t="shared" si="121"/>
        <v>1</v>
      </c>
      <c r="T130">
        <f t="shared" si="121"/>
        <v>0</v>
      </c>
      <c r="U130">
        <f t="shared" si="121"/>
        <v>0</v>
      </c>
      <c r="V130">
        <f t="shared" si="121"/>
        <v>0</v>
      </c>
      <c r="W130">
        <f t="shared" si="121"/>
        <v>2</v>
      </c>
      <c r="Y130" s="4">
        <v>1983</v>
      </c>
      <c r="Z130">
        <f aca="true" t="shared" si="122" ref="Z130:AE130">Z4+Z25+Z46+Z88</f>
        <v>0</v>
      </c>
      <c r="AA130">
        <f t="shared" si="122"/>
        <v>0</v>
      </c>
      <c r="AB130">
        <f t="shared" si="122"/>
        <v>2</v>
      </c>
      <c r="AC130">
        <f t="shared" si="122"/>
        <v>0</v>
      </c>
      <c r="AD130">
        <f t="shared" si="122"/>
        <v>0</v>
      </c>
      <c r="AE130">
        <f t="shared" si="122"/>
        <v>2</v>
      </c>
      <c r="AG130" s="4">
        <v>1983</v>
      </c>
      <c r="AH130">
        <f aca="true" t="shared" si="123" ref="AH130:AM130">AH4+AH25+AH46+AH88</f>
        <v>7</v>
      </c>
      <c r="AI130">
        <f t="shared" si="123"/>
        <v>23</v>
      </c>
      <c r="AJ130">
        <f t="shared" si="123"/>
        <v>9</v>
      </c>
      <c r="AK130">
        <f t="shared" si="123"/>
        <v>5</v>
      </c>
      <c r="AL130">
        <f t="shared" si="123"/>
        <v>4</v>
      </c>
      <c r="AM130">
        <f t="shared" si="123"/>
        <v>48</v>
      </c>
      <c r="AO130" s="4">
        <v>1983</v>
      </c>
      <c r="AP130">
        <f aca="true" t="shared" si="124" ref="AP130:AU130">AP4+AP25+AP46+AP88</f>
        <v>0</v>
      </c>
      <c r="AQ130">
        <f t="shared" si="124"/>
        <v>0</v>
      </c>
      <c r="AR130">
        <f t="shared" si="124"/>
        <v>0</v>
      </c>
      <c r="AS130">
        <f t="shared" si="124"/>
        <v>0</v>
      </c>
      <c r="AT130">
        <f t="shared" si="124"/>
        <v>0</v>
      </c>
      <c r="AU130">
        <f t="shared" si="124"/>
        <v>0</v>
      </c>
    </row>
    <row r="131" spans="1:47" ht="12.75">
      <c r="A131" s="4">
        <v>1984</v>
      </c>
      <c r="B131">
        <f t="shared" si="119"/>
        <v>399</v>
      </c>
      <c r="C131">
        <f t="shared" si="119"/>
        <v>870</v>
      </c>
      <c r="D131">
        <f t="shared" si="119"/>
        <v>614</v>
      </c>
      <c r="E131">
        <f t="shared" si="119"/>
        <v>304</v>
      </c>
      <c r="F131">
        <f t="shared" si="119"/>
        <v>288</v>
      </c>
      <c r="G131">
        <f t="shared" si="119"/>
        <v>2475</v>
      </c>
      <c r="I131" s="4">
        <v>1984</v>
      </c>
      <c r="J131">
        <f aca="true" t="shared" si="125" ref="J131:O131">J5+J26+J47+J89</f>
        <v>286</v>
      </c>
      <c r="K131">
        <f t="shared" si="125"/>
        <v>701</v>
      </c>
      <c r="L131">
        <f t="shared" si="125"/>
        <v>301</v>
      </c>
      <c r="M131">
        <f t="shared" si="125"/>
        <v>114</v>
      </c>
      <c r="N131">
        <f t="shared" si="125"/>
        <v>131</v>
      </c>
      <c r="O131">
        <f t="shared" si="125"/>
        <v>1533</v>
      </c>
      <c r="Q131" s="4">
        <v>1984</v>
      </c>
      <c r="R131">
        <f aca="true" t="shared" si="126" ref="R131:W131">R5+R26+R47+R89</f>
        <v>1</v>
      </c>
      <c r="S131">
        <f t="shared" si="126"/>
        <v>0</v>
      </c>
      <c r="T131">
        <f t="shared" si="126"/>
        <v>1</v>
      </c>
      <c r="U131">
        <f t="shared" si="126"/>
        <v>2</v>
      </c>
      <c r="V131">
        <f t="shared" si="126"/>
        <v>0</v>
      </c>
      <c r="W131">
        <f t="shared" si="126"/>
        <v>4</v>
      </c>
      <c r="Y131" s="4">
        <v>1984</v>
      </c>
      <c r="Z131">
        <f aca="true" t="shared" si="127" ref="Z131:AE131">Z5+Z26+Z47+Z89</f>
        <v>0</v>
      </c>
      <c r="AA131">
        <f t="shared" si="127"/>
        <v>0</v>
      </c>
      <c r="AB131">
        <f t="shared" si="127"/>
        <v>0</v>
      </c>
      <c r="AC131">
        <f t="shared" si="127"/>
        <v>0</v>
      </c>
      <c r="AD131">
        <f t="shared" si="127"/>
        <v>0</v>
      </c>
      <c r="AE131">
        <f t="shared" si="127"/>
        <v>0</v>
      </c>
      <c r="AG131" s="4">
        <v>1984</v>
      </c>
      <c r="AH131">
        <f aca="true" t="shared" si="128" ref="AH131:AM131">AH5+AH26+AH47+AH89</f>
        <v>0</v>
      </c>
      <c r="AI131">
        <f t="shared" si="128"/>
        <v>1</v>
      </c>
      <c r="AJ131">
        <f t="shared" si="128"/>
        <v>3</v>
      </c>
      <c r="AK131">
        <f t="shared" si="128"/>
        <v>0</v>
      </c>
      <c r="AL131">
        <f t="shared" si="128"/>
        <v>1</v>
      </c>
      <c r="AM131">
        <f t="shared" si="128"/>
        <v>5</v>
      </c>
      <c r="AO131" s="4">
        <v>1984</v>
      </c>
      <c r="AP131">
        <f aca="true" t="shared" si="129" ref="AP131:AU131">AP5+AP26+AP47+AP89</f>
        <v>0</v>
      </c>
      <c r="AQ131">
        <f t="shared" si="129"/>
        <v>0</v>
      </c>
      <c r="AR131">
        <f t="shared" si="129"/>
        <v>0</v>
      </c>
      <c r="AS131">
        <f t="shared" si="129"/>
        <v>0</v>
      </c>
      <c r="AT131">
        <f t="shared" si="129"/>
        <v>0</v>
      </c>
      <c r="AU131">
        <f t="shared" si="129"/>
        <v>0</v>
      </c>
    </row>
    <row r="132" spans="1:47" ht="12.75">
      <c r="A132" s="4">
        <v>1985</v>
      </c>
      <c r="B132">
        <f t="shared" si="119"/>
        <v>436</v>
      </c>
      <c r="C132">
        <f t="shared" si="119"/>
        <v>965</v>
      </c>
      <c r="D132">
        <f t="shared" si="119"/>
        <v>608</v>
      </c>
      <c r="E132">
        <f t="shared" si="119"/>
        <v>240</v>
      </c>
      <c r="F132">
        <f t="shared" si="119"/>
        <v>330</v>
      </c>
      <c r="G132">
        <f t="shared" si="119"/>
        <v>2579</v>
      </c>
      <c r="I132" s="4">
        <v>1985</v>
      </c>
      <c r="J132">
        <f aca="true" t="shared" si="130" ref="J132:O132">J6+J27+J48+J90</f>
        <v>349</v>
      </c>
      <c r="K132">
        <f t="shared" si="130"/>
        <v>683</v>
      </c>
      <c r="L132">
        <f t="shared" si="130"/>
        <v>325</v>
      </c>
      <c r="M132">
        <f t="shared" si="130"/>
        <v>110</v>
      </c>
      <c r="N132">
        <f t="shared" si="130"/>
        <v>146</v>
      </c>
      <c r="O132">
        <f t="shared" si="130"/>
        <v>1613</v>
      </c>
      <c r="Q132" s="4">
        <v>1985</v>
      </c>
      <c r="R132">
        <f aca="true" t="shared" si="131" ref="R132:W132">R6+R27+R48+R90</f>
        <v>0</v>
      </c>
      <c r="S132">
        <f t="shared" si="131"/>
        <v>4</v>
      </c>
      <c r="T132">
        <f t="shared" si="131"/>
        <v>1</v>
      </c>
      <c r="U132">
        <f t="shared" si="131"/>
        <v>2</v>
      </c>
      <c r="V132">
        <f t="shared" si="131"/>
        <v>0</v>
      </c>
      <c r="W132">
        <f t="shared" si="131"/>
        <v>7</v>
      </c>
      <c r="Y132" s="4">
        <v>1985</v>
      </c>
      <c r="Z132">
        <f aca="true" t="shared" si="132" ref="Z132:AE132">Z6+Z27+Z48+Z90</f>
        <v>0</v>
      </c>
      <c r="AA132">
        <f t="shared" si="132"/>
        <v>0</v>
      </c>
      <c r="AB132">
        <f t="shared" si="132"/>
        <v>0</v>
      </c>
      <c r="AC132">
        <f t="shared" si="132"/>
        <v>0</v>
      </c>
      <c r="AD132">
        <f t="shared" si="132"/>
        <v>0</v>
      </c>
      <c r="AE132">
        <f t="shared" si="132"/>
        <v>0</v>
      </c>
      <c r="AG132" s="4">
        <v>1985</v>
      </c>
      <c r="AH132">
        <f aca="true" t="shared" si="133" ref="AH132:AM132">AH6+AH27+AH48+AH90</f>
        <v>1</v>
      </c>
      <c r="AI132">
        <f t="shared" si="133"/>
        <v>3</v>
      </c>
      <c r="AJ132">
        <f t="shared" si="133"/>
        <v>4</v>
      </c>
      <c r="AK132">
        <f t="shared" si="133"/>
        <v>1</v>
      </c>
      <c r="AL132">
        <f t="shared" si="133"/>
        <v>1</v>
      </c>
      <c r="AM132">
        <f t="shared" si="133"/>
        <v>10</v>
      </c>
      <c r="AO132" s="4">
        <v>1985</v>
      </c>
      <c r="AP132">
        <f aca="true" t="shared" si="134" ref="AP132:AU132">AP6+AP27+AP48+AP90</f>
        <v>0</v>
      </c>
      <c r="AQ132">
        <f t="shared" si="134"/>
        <v>0</v>
      </c>
      <c r="AR132">
        <f t="shared" si="134"/>
        <v>0</v>
      </c>
      <c r="AS132">
        <f t="shared" si="134"/>
        <v>0</v>
      </c>
      <c r="AT132">
        <f t="shared" si="134"/>
        <v>0</v>
      </c>
      <c r="AU132">
        <f t="shared" si="134"/>
        <v>0</v>
      </c>
    </row>
    <row r="133" spans="1:47" ht="12.75">
      <c r="A133" s="4">
        <v>1986</v>
      </c>
      <c r="B133">
        <f t="shared" si="119"/>
        <v>440</v>
      </c>
      <c r="C133">
        <f t="shared" si="119"/>
        <v>946</v>
      </c>
      <c r="D133">
        <f t="shared" si="119"/>
        <v>614</v>
      </c>
      <c r="E133">
        <f t="shared" si="119"/>
        <v>279</v>
      </c>
      <c r="F133">
        <f t="shared" si="119"/>
        <v>347</v>
      </c>
      <c r="G133">
        <f t="shared" si="119"/>
        <v>2626</v>
      </c>
      <c r="I133" s="4">
        <v>1986</v>
      </c>
      <c r="J133">
        <f aca="true" t="shared" si="135" ref="J133:O133">J7+J28+J49+J91</f>
        <v>304</v>
      </c>
      <c r="K133">
        <f t="shared" si="135"/>
        <v>739</v>
      </c>
      <c r="L133">
        <f t="shared" si="135"/>
        <v>303</v>
      </c>
      <c r="M133">
        <f t="shared" si="135"/>
        <v>143</v>
      </c>
      <c r="N133">
        <f t="shared" si="135"/>
        <v>165</v>
      </c>
      <c r="O133">
        <f t="shared" si="135"/>
        <v>1654</v>
      </c>
      <c r="Q133" s="4">
        <v>1986</v>
      </c>
      <c r="R133">
        <f aca="true" t="shared" si="136" ref="R133:W133">R7+R28+R49+R91</f>
        <v>0</v>
      </c>
      <c r="S133">
        <f t="shared" si="136"/>
        <v>0</v>
      </c>
      <c r="T133">
        <f t="shared" si="136"/>
        <v>1</v>
      </c>
      <c r="U133">
        <f t="shared" si="136"/>
        <v>1</v>
      </c>
      <c r="V133">
        <f t="shared" si="136"/>
        <v>0</v>
      </c>
      <c r="W133">
        <f t="shared" si="136"/>
        <v>2</v>
      </c>
      <c r="Y133" s="4">
        <v>1986</v>
      </c>
      <c r="Z133">
        <f aca="true" t="shared" si="137" ref="Z133:AE133">Z7+Z28+Z49+Z91</f>
        <v>1</v>
      </c>
      <c r="AA133">
        <f t="shared" si="137"/>
        <v>0</v>
      </c>
      <c r="AB133">
        <f t="shared" si="137"/>
        <v>0</v>
      </c>
      <c r="AC133">
        <f t="shared" si="137"/>
        <v>0</v>
      </c>
      <c r="AD133">
        <f t="shared" si="137"/>
        <v>0</v>
      </c>
      <c r="AE133">
        <f t="shared" si="137"/>
        <v>1</v>
      </c>
      <c r="AG133" s="4">
        <v>1986</v>
      </c>
      <c r="AH133">
        <f aca="true" t="shared" si="138" ref="AH133:AM133">AH7+AH28+AH49+AH91</f>
        <v>20</v>
      </c>
      <c r="AI133">
        <f t="shared" si="138"/>
        <v>9</v>
      </c>
      <c r="AJ133">
        <f t="shared" si="138"/>
        <v>5</v>
      </c>
      <c r="AK133">
        <f t="shared" si="138"/>
        <v>1</v>
      </c>
      <c r="AL133">
        <f t="shared" si="138"/>
        <v>7</v>
      </c>
      <c r="AM133">
        <f t="shared" si="138"/>
        <v>42</v>
      </c>
      <c r="AO133" s="4">
        <v>1986</v>
      </c>
      <c r="AP133">
        <f aca="true" t="shared" si="139" ref="AP133:AU133">AP7+AP28+AP49+AP91</f>
        <v>0</v>
      </c>
      <c r="AQ133">
        <f t="shared" si="139"/>
        <v>0</v>
      </c>
      <c r="AR133">
        <f t="shared" si="139"/>
        <v>0</v>
      </c>
      <c r="AS133">
        <f t="shared" si="139"/>
        <v>0</v>
      </c>
      <c r="AT133">
        <f t="shared" si="139"/>
        <v>0</v>
      </c>
      <c r="AU133">
        <f t="shared" si="139"/>
        <v>0</v>
      </c>
    </row>
    <row r="134" spans="1:47" ht="12.75">
      <c r="A134" s="4">
        <v>1987</v>
      </c>
      <c r="B134">
        <f t="shared" si="119"/>
        <v>514</v>
      </c>
      <c r="C134">
        <f t="shared" si="119"/>
        <v>885</v>
      </c>
      <c r="D134">
        <f t="shared" si="119"/>
        <v>643</v>
      </c>
      <c r="E134">
        <f t="shared" si="119"/>
        <v>337</v>
      </c>
      <c r="F134">
        <f t="shared" si="119"/>
        <v>380</v>
      </c>
      <c r="G134">
        <f t="shared" si="119"/>
        <v>2759</v>
      </c>
      <c r="I134" s="4">
        <v>1987</v>
      </c>
      <c r="J134">
        <f aca="true" t="shared" si="140" ref="J134:O134">J8+J29+J50+J92</f>
        <v>396</v>
      </c>
      <c r="K134">
        <f t="shared" si="140"/>
        <v>709</v>
      </c>
      <c r="L134">
        <f t="shared" si="140"/>
        <v>369</v>
      </c>
      <c r="M134">
        <f t="shared" si="140"/>
        <v>192</v>
      </c>
      <c r="N134">
        <f t="shared" si="140"/>
        <v>229</v>
      </c>
      <c r="O134">
        <f t="shared" si="140"/>
        <v>1895</v>
      </c>
      <c r="Q134" s="4">
        <v>1987</v>
      </c>
      <c r="R134">
        <f aca="true" t="shared" si="141" ref="R134:W134">R8+R29+R50+R92</f>
        <v>0</v>
      </c>
      <c r="S134">
        <f t="shared" si="141"/>
        <v>2</v>
      </c>
      <c r="T134">
        <f t="shared" si="141"/>
        <v>3</v>
      </c>
      <c r="U134">
        <f t="shared" si="141"/>
        <v>0</v>
      </c>
      <c r="V134">
        <f t="shared" si="141"/>
        <v>1</v>
      </c>
      <c r="W134">
        <f t="shared" si="141"/>
        <v>6</v>
      </c>
      <c r="Y134" s="4">
        <v>1987</v>
      </c>
      <c r="Z134">
        <f aca="true" t="shared" si="142" ref="Z134:AE134">Z8+Z29+Z50+Z92</f>
        <v>1</v>
      </c>
      <c r="AA134">
        <f t="shared" si="142"/>
        <v>2</v>
      </c>
      <c r="AB134">
        <f t="shared" si="142"/>
        <v>0</v>
      </c>
      <c r="AC134">
        <f t="shared" si="142"/>
        <v>0</v>
      </c>
      <c r="AD134">
        <f t="shared" si="142"/>
        <v>0</v>
      </c>
      <c r="AE134">
        <f t="shared" si="142"/>
        <v>3</v>
      </c>
      <c r="AG134" s="4">
        <v>1987</v>
      </c>
      <c r="AH134">
        <f aca="true" t="shared" si="143" ref="AH134:AM134">AH8+AH29+AH50+AH92</f>
        <v>11</v>
      </c>
      <c r="AI134">
        <f t="shared" si="143"/>
        <v>10</v>
      </c>
      <c r="AJ134">
        <f t="shared" si="143"/>
        <v>10</v>
      </c>
      <c r="AK134">
        <f t="shared" si="143"/>
        <v>3</v>
      </c>
      <c r="AL134">
        <f t="shared" si="143"/>
        <v>4</v>
      </c>
      <c r="AM134">
        <f t="shared" si="143"/>
        <v>38</v>
      </c>
      <c r="AO134" s="4">
        <v>1987</v>
      </c>
      <c r="AP134">
        <f aca="true" t="shared" si="144" ref="AP134:AU134">AP8+AP29+AP50+AP92</f>
        <v>0</v>
      </c>
      <c r="AQ134">
        <f t="shared" si="144"/>
        <v>0</v>
      </c>
      <c r="AR134">
        <f t="shared" si="144"/>
        <v>0</v>
      </c>
      <c r="AS134">
        <f t="shared" si="144"/>
        <v>0</v>
      </c>
      <c r="AT134">
        <f t="shared" si="144"/>
        <v>0</v>
      </c>
      <c r="AU134">
        <f t="shared" si="144"/>
        <v>0</v>
      </c>
    </row>
    <row r="135" spans="1:47" ht="12.75">
      <c r="A135" s="4">
        <v>1988</v>
      </c>
      <c r="B135">
        <f t="shared" si="119"/>
        <v>633</v>
      </c>
      <c r="C135">
        <f t="shared" si="119"/>
        <v>1179</v>
      </c>
      <c r="D135">
        <f t="shared" si="119"/>
        <v>849</v>
      </c>
      <c r="E135">
        <f t="shared" si="119"/>
        <v>531</v>
      </c>
      <c r="F135">
        <f t="shared" si="119"/>
        <v>560</v>
      </c>
      <c r="G135">
        <f t="shared" si="119"/>
        <v>3752</v>
      </c>
      <c r="I135" s="4">
        <v>1988</v>
      </c>
      <c r="J135">
        <f aca="true" t="shared" si="145" ref="J135:O135">J9+J30+J51+J93</f>
        <v>436</v>
      </c>
      <c r="K135">
        <f t="shared" si="145"/>
        <v>942</v>
      </c>
      <c r="L135">
        <f t="shared" si="145"/>
        <v>558</v>
      </c>
      <c r="M135">
        <f t="shared" si="145"/>
        <v>309</v>
      </c>
      <c r="N135">
        <f t="shared" si="145"/>
        <v>312</v>
      </c>
      <c r="O135">
        <f t="shared" si="145"/>
        <v>2557</v>
      </c>
      <c r="Q135" s="4">
        <v>1988</v>
      </c>
      <c r="R135">
        <f aca="true" t="shared" si="146" ref="R135:W135">R9+R30+R51+R93</f>
        <v>3</v>
      </c>
      <c r="S135">
        <f t="shared" si="146"/>
        <v>3</v>
      </c>
      <c r="T135">
        <f t="shared" si="146"/>
        <v>3</v>
      </c>
      <c r="U135">
        <f t="shared" si="146"/>
        <v>1</v>
      </c>
      <c r="V135">
        <f t="shared" si="146"/>
        <v>2</v>
      </c>
      <c r="W135">
        <f t="shared" si="146"/>
        <v>12</v>
      </c>
      <c r="Y135" s="4">
        <v>1988</v>
      </c>
      <c r="Z135">
        <f aca="true" t="shared" si="147" ref="Z135:AE135">Z9+Z30+Z51+Z93</f>
        <v>1</v>
      </c>
      <c r="AA135">
        <f t="shared" si="147"/>
        <v>1</v>
      </c>
      <c r="AB135">
        <f t="shared" si="147"/>
        <v>1</v>
      </c>
      <c r="AC135">
        <f t="shared" si="147"/>
        <v>0</v>
      </c>
      <c r="AD135">
        <f t="shared" si="147"/>
        <v>0</v>
      </c>
      <c r="AE135">
        <f t="shared" si="147"/>
        <v>3</v>
      </c>
      <c r="AG135" s="4">
        <v>1988</v>
      </c>
      <c r="AH135">
        <f aca="true" t="shared" si="148" ref="AH135:AM135">AH9+AH30+AH51+AH93</f>
        <v>12</v>
      </c>
      <c r="AI135">
        <f t="shared" si="148"/>
        <v>12</v>
      </c>
      <c r="AJ135">
        <f t="shared" si="148"/>
        <v>7</v>
      </c>
      <c r="AK135">
        <f t="shared" si="148"/>
        <v>24</v>
      </c>
      <c r="AL135">
        <f t="shared" si="148"/>
        <v>5</v>
      </c>
      <c r="AM135">
        <f t="shared" si="148"/>
        <v>60</v>
      </c>
      <c r="AO135" s="4">
        <v>1988</v>
      </c>
      <c r="AP135">
        <f aca="true" t="shared" si="149" ref="AP135:AU135">AP9+AP30+AP51+AP93</f>
        <v>0</v>
      </c>
      <c r="AQ135">
        <f t="shared" si="149"/>
        <v>0</v>
      </c>
      <c r="AR135">
        <f t="shared" si="149"/>
        <v>0</v>
      </c>
      <c r="AS135">
        <f t="shared" si="149"/>
        <v>0</v>
      </c>
      <c r="AT135">
        <f t="shared" si="149"/>
        <v>0</v>
      </c>
      <c r="AU135">
        <f t="shared" si="149"/>
        <v>0</v>
      </c>
    </row>
    <row r="136" spans="1:47" ht="12.75">
      <c r="A136" s="4">
        <v>1989</v>
      </c>
      <c r="B136">
        <f t="shared" si="119"/>
        <v>534</v>
      </c>
      <c r="C136">
        <f t="shared" si="119"/>
        <v>957</v>
      </c>
      <c r="D136">
        <f t="shared" si="119"/>
        <v>702</v>
      </c>
      <c r="E136">
        <f t="shared" si="119"/>
        <v>543</v>
      </c>
      <c r="F136">
        <f t="shared" si="119"/>
        <v>753</v>
      </c>
      <c r="G136">
        <f t="shared" si="119"/>
        <v>3489</v>
      </c>
      <c r="I136" s="4">
        <v>1989</v>
      </c>
      <c r="J136">
        <f aca="true" t="shared" si="150" ref="J136:O136">J10+J31+J52+J94</f>
        <v>440</v>
      </c>
      <c r="K136">
        <f t="shared" si="150"/>
        <v>811</v>
      </c>
      <c r="L136">
        <f t="shared" si="150"/>
        <v>507</v>
      </c>
      <c r="M136">
        <f t="shared" si="150"/>
        <v>355</v>
      </c>
      <c r="N136">
        <f t="shared" si="150"/>
        <v>627</v>
      </c>
      <c r="O136">
        <f t="shared" si="150"/>
        <v>2740</v>
      </c>
      <c r="Q136" s="4">
        <v>1989</v>
      </c>
      <c r="R136">
        <f aca="true" t="shared" si="151" ref="R136:W136">R10+R31+R52+R94</f>
        <v>1</v>
      </c>
      <c r="S136">
        <f t="shared" si="151"/>
        <v>6</v>
      </c>
      <c r="T136">
        <f t="shared" si="151"/>
        <v>3</v>
      </c>
      <c r="U136">
        <f t="shared" si="151"/>
        <v>4</v>
      </c>
      <c r="V136">
        <f t="shared" si="151"/>
        <v>3</v>
      </c>
      <c r="W136">
        <f t="shared" si="151"/>
        <v>17</v>
      </c>
      <c r="Y136" s="4">
        <v>1989</v>
      </c>
      <c r="Z136">
        <f aca="true" t="shared" si="152" ref="Z136:AE136">Z10+Z31+Z52+Z94</f>
        <v>0</v>
      </c>
      <c r="AA136">
        <f t="shared" si="152"/>
        <v>0</v>
      </c>
      <c r="AB136">
        <f t="shared" si="152"/>
        <v>2</v>
      </c>
      <c r="AC136">
        <f t="shared" si="152"/>
        <v>0</v>
      </c>
      <c r="AD136">
        <f t="shared" si="152"/>
        <v>1</v>
      </c>
      <c r="AE136">
        <f t="shared" si="152"/>
        <v>3</v>
      </c>
      <c r="AG136" s="4">
        <v>1989</v>
      </c>
      <c r="AH136">
        <f aca="true" t="shared" si="153" ref="AH136:AM136">AH10+AH31+AH52+AH94</f>
        <v>9</v>
      </c>
      <c r="AI136">
        <f t="shared" si="153"/>
        <v>14</v>
      </c>
      <c r="AJ136">
        <f t="shared" si="153"/>
        <v>9</v>
      </c>
      <c r="AK136">
        <f t="shared" si="153"/>
        <v>21</v>
      </c>
      <c r="AL136">
        <f t="shared" si="153"/>
        <v>150</v>
      </c>
      <c r="AM136">
        <f t="shared" si="153"/>
        <v>203</v>
      </c>
      <c r="AO136" s="4">
        <v>1989</v>
      </c>
      <c r="AP136">
        <f aca="true" t="shared" si="154" ref="AP136:AU136">AP10+AP31+AP52+AP94</f>
        <v>0</v>
      </c>
      <c r="AQ136">
        <f t="shared" si="154"/>
        <v>0</v>
      </c>
      <c r="AR136">
        <f t="shared" si="154"/>
        <v>0</v>
      </c>
      <c r="AS136">
        <f t="shared" si="154"/>
        <v>0</v>
      </c>
      <c r="AT136">
        <f t="shared" si="154"/>
        <v>0</v>
      </c>
      <c r="AU136">
        <f t="shared" si="154"/>
        <v>0</v>
      </c>
    </row>
    <row r="137" spans="1:47" ht="12.75">
      <c r="A137" s="4">
        <v>1990</v>
      </c>
      <c r="B137">
        <f t="shared" si="119"/>
        <v>689</v>
      </c>
      <c r="C137">
        <f t="shared" si="119"/>
        <v>1222</v>
      </c>
      <c r="D137">
        <f t="shared" si="119"/>
        <v>1069</v>
      </c>
      <c r="E137">
        <f t="shared" si="119"/>
        <v>788</v>
      </c>
      <c r="F137">
        <f t="shared" si="119"/>
        <v>832</v>
      </c>
      <c r="G137">
        <f t="shared" si="119"/>
        <v>4600</v>
      </c>
      <c r="I137" s="4">
        <v>1990</v>
      </c>
      <c r="J137">
        <f aca="true" t="shared" si="155" ref="J137:O137">J11+J32+J53+J95</f>
        <v>506</v>
      </c>
      <c r="K137">
        <f t="shared" si="155"/>
        <v>895</v>
      </c>
      <c r="L137">
        <f t="shared" si="155"/>
        <v>652</v>
      </c>
      <c r="M137">
        <f t="shared" si="155"/>
        <v>727</v>
      </c>
      <c r="N137">
        <f t="shared" si="155"/>
        <v>358</v>
      </c>
      <c r="O137">
        <f t="shared" si="155"/>
        <v>3138</v>
      </c>
      <c r="Q137" s="4">
        <v>1990</v>
      </c>
      <c r="R137">
        <f aca="true" t="shared" si="156" ref="R137:W137">R11+R32+R53+R95</f>
        <v>4</v>
      </c>
      <c r="S137">
        <f t="shared" si="156"/>
        <v>4</v>
      </c>
      <c r="T137">
        <f t="shared" si="156"/>
        <v>4</v>
      </c>
      <c r="U137">
        <f t="shared" si="156"/>
        <v>4</v>
      </c>
      <c r="V137">
        <f t="shared" si="156"/>
        <v>2</v>
      </c>
      <c r="W137">
        <f t="shared" si="156"/>
        <v>18</v>
      </c>
      <c r="Y137" s="4">
        <v>1990</v>
      </c>
      <c r="Z137">
        <f aca="true" t="shared" si="157" ref="Z137:AE137">Z11+Z32+Z53+Z95</f>
        <v>0</v>
      </c>
      <c r="AA137">
        <f t="shared" si="157"/>
        <v>0</v>
      </c>
      <c r="AB137">
        <f t="shared" si="157"/>
        <v>1</v>
      </c>
      <c r="AC137">
        <f t="shared" si="157"/>
        <v>0</v>
      </c>
      <c r="AD137">
        <f t="shared" si="157"/>
        <v>0</v>
      </c>
      <c r="AE137">
        <f t="shared" si="157"/>
        <v>1</v>
      </c>
      <c r="AG137" s="4">
        <v>1990</v>
      </c>
      <c r="AH137">
        <f aca="true" t="shared" si="158" ref="AH137:AM137">AH11+AH32+AH53+AH95</f>
        <v>21</v>
      </c>
      <c r="AI137">
        <f t="shared" si="158"/>
        <v>13</v>
      </c>
      <c r="AJ137">
        <f t="shared" si="158"/>
        <v>12</v>
      </c>
      <c r="AK137">
        <f t="shared" si="158"/>
        <v>24</v>
      </c>
      <c r="AL137">
        <f t="shared" si="158"/>
        <v>6</v>
      </c>
      <c r="AM137">
        <f t="shared" si="158"/>
        <v>76</v>
      </c>
      <c r="AO137" s="4">
        <v>1990</v>
      </c>
      <c r="AP137">
        <f aca="true" t="shared" si="159" ref="AP137:AU137">AP11+AP32+AP53+AP95</f>
        <v>0</v>
      </c>
      <c r="AQ137">
        <f t="shared" si="159"/>
        <v>0</v>
      </c>
      <c r="AR137">
        <f t="shared" si="159"/>
        <v>0</v>
      </c>
      <c r="AS137">
        <f t="shared" si="159"/>
        <v>0</v>
      </c>
      <c r="AT137">
        <f t="shared" si="159"/>
        <v>0</v>
      </c>
      <c r="AU137">
        <f t="shared" si="159"/>
        <v>0</v>
      </c>
    </row>
    <row r="138" spans="1:47" ht="12.75">
      <c r="A138" s="4">
        <v>1991</v>
      </c>
      <c r="B138">
        <f t="shared" si="119"/>
        <v>765</v>
      </c>
      <c r="C138">
        <f t="shared" si="119"/>
        <v>1339</v>
      </c>
      <c r="D138">
        <f t="shared" si="119"/>
        <v>1076</v>
      </c>
      <c r="E138">
        <f t="shared" si="119"/>
        <v>815</v>
      </c>
      <c r="F138">
        <f t="shared" si="119"/>
        <v>899</v>
      </c>
      <c r="G138">
        <f t="shared" si="119"/>
        <v>4894</v>
      </c>
      <c r="I138" s="4">
        <v>1991</v>
      </c>
      <c r="J138">
        <f aca="true" t="shared" si="160" ref="J138:O138">J12+J33+J54+J96</f>
        <v>534</v>
      </c>
      <c r="K138">
        <f t="shared" si="160"/>
        <v>936</v>
      </c>
      <c r="L138">
        <f t="shared" si="160"/>
        <v>656</v>
      </c>
      <c r="M138">
        <f t="shared" si="160"/>
        <v>854</v>
      </c>
      <c r="N138">
        <f t="shared" si="160"/>
        <v>356</v>
      </c>
      <c r="O138">
        <f t="shared" si="160"/>
        <v>3336</v>
      </c>
      <c r="Q138" s="4">
        <v>1991</v>
      </c>
      <c r="R138">
        <f aca="true" t="shared" si="161" ref="R138:W138">R12+R33+R54+R96</f>
        <v>2</v>
      </c>
      <c r="S138">
        <f t="shared" si="161"/>
        <v>1</v>
      </c>
      <c r="T138">
        <f t="shared" si="161"/>
        <v>5</v>
      </c>
      <c r="U138">
        <f t="shared" si="161"/>
        <v>3</v>
      </c>
      <c r="V138">
        <f t="shared" si="161"/>
        <v>4</v>
      </c>
      <c r="W138">
        <f t="shared" si="161"/>
        <v>15</v>
      </c>
      <c r="Y138" s="4">
        <v>1991</v>
      </c>
      <c r="Z138">
        <f aca="true" t="shared" si="162" ref="Z138:AE138">Z12+Z33+Z54+Z96</f>
        <v>0</v>
      </c>
      <c r="AA138">
        <f t="shared" si="162"/>
        <v>4</v>
      </c>
      <c r="AB138">
        <f t="shared" si="162"/>
        <v>1</v>
      </c>
      <c r="AC138">
        <f t="shared" si="162"/>
        <v>0</v>
      </c>
      <c r="AD138">
        <f t="shared" si="162"/>
        <v>0</v>
      </c>
      <c r="AE138">
        <f t="shared" si="162"/>
        <v>5</v>
      </c>
      <c r="AG138" s="4">
        <v>1991</v>
      </c>
      <c r="AH138">
        <f aca="true" t="shared" si="163" ref="AH138:AM138">AH12+AH33+AH54+AH96</f>
        <v>13</v>
      </c>
      <c r="AI138">
        <f t="shared" si="163"/>
        <v>20</v>
      </c>
      <c r="AJ138">
        <f t="shared" si="163"/>
        <v>7</v>
      </c>
      <c r="AK138">
        <f t="shared" si="163"/>
        <v>38</v>
      </c>
      <c r="AL138">
        <f t="shared" si="163"/>
        <v>5</v>
      </c>
      <c r="AM138">
        <f t="shared" si="163"/>
        <v>83</v>
      </c>
      <c r="AO138" s="4">
        <v>1991</v>
      </c>
      <c r="AP138">
        <f aca="true" t="shared" si="164" ref="AP138:AU138">AP12+AP33+AP54+AP96</f>
        <v>0</v>
      </c>
      <c r="AQ138">
        <f t="shared" si="164"/>
        <v>0</v>
      </c>
      <c r="AR138">
        <f t="shared" si="164"/>
        <v>0</v>
      </c>
      <c r="AS138">
        <f t="shared" si="164"/>
        <v>0</v>
      </c>
      <c r="AT138">
        <f t="shared" si="164"/>
        <v>0</v>
      </c>
      <c r="AU138">
        <f t="shared" si="164"/>
        <v>0</v>
      </c>
    </row>
    <row r="139" spans="1:47" ht="12.75">
      <c r="A139" s="4">
        <v>1992</v>
      </c>
      <c r="B139">
        <f t="shared" si="119"/>
        <v>839</v>
      </c>
      <c r="C139">
        <f t="shared" si="119"/>
        <v>1313</v>
      </c>
      <c r="D139">
        <f t="shared" si="119"/>
        <v>1202</v>
      </c>
      <c r="E139">
        <f t="shared" si="119"/>
        <v>903</v>
      </c>
      <c r="F139">
        <f t="shared" si="119"/>
        <v>976</v>
      </c>
      <c r="G139">
        <f t="shared" si="119"/>
        <v>5233</v>
      </c>
      <c r="I139" s="4">
        <v>1992</v>
      </c>
      <c r="J139">
        <f aca="true" t="shared" si="165" ref="J139:O139">J13+J34+J55+J97</f>
        <v>537</v>
      </c>
      <c r="K139">
        <f t="shared" si="165"/>
        <v>1001</v>
      </c>
      <c r="L139">
        <f t="shared" si="165"/>
        <v>755</v>
      </c>
      <c r="M139">
        <f t="shared" si="165"/>
        <v>985</v>
      </c>
      <c r="N139">
        <f t="shared" si="165"/>
        <v>375</v>
      </c>
      <c r="O139">
        <f t="shared" si="165"/>
        <v>3653</v>
      </c>
      <c r="Q139" s="4">
        <v>1992</v>
      </c>
      <c r="R139">
        <f aca="true" t="shared" si="166" ref="R139:W139">R13+R34+R55+R97</f>
        <v>2</v>
      </c>
      <c r="S139">
        <f t="shared" si="166"/>
        <v>7</v>
      </c>
      <c r="T139">
        <f t="shared" si="166"/>
        <v>9</v>
      </c>
      <c r="U139">
        <f t="shared" si="166"/>
        <v>5</v>
      </c>
      <c r="V139">
        <f t="shared" si="166"/>
        <v>3</v>
      </c>
      <c r="W139">
        <f t="shared" si="166"/>
        <v>26</v>
      </c>
      <c r="Y139" s="4">
        <v>1992</v>
      </c>
      <c r="Z139">
        <f aca="true" t="shared" si="167" ref="Z139:AE139">Z13+Z34+Z55+Z97</f>
        <v>2</v>
      </c>
      <c r="AA139">
        <f t="shared" si="167"/>
        <v>0</v>
      </c>
      <c r="AB139">
        <f t="shared" si="167"/>
        <v>3</v>
      </c>
      <c r="AC139">
        <f t="shared" si="167"/>
        <v>1</v>
      </c>
      <c r="AD139">
        <f t="shared" si="167"/>
        <v>0</v>
      </c>
      <c r="AE139">
        <f t="shared" si="167"/>
        <v>6</v>
      </c>
      <c r="AG139" s="4">
        <v>1992</v>
      </c>
      <c r="AH139">
        <f aca="true" t="shared" si="168" ref="AH139:AM139">AH13+AH34+AH55+AH97</f>
        <v>25</v>
      </c>
      <c r="AI139">
        <f t="shared" si="168"/>
        <v>8</v>
      </c>
      <c r="AJ139">
        <f t="shared" si="168"/>
        <v>13</v>
      </c>
      <c r="AK139">
        <f t="shared" si="168"/>
        <v>58</v>
      </c>
      <c r="AL139">
        <f t="shared" si="168"/>
        <v>6</v>
      </c>
      <c r="AM139">
        <f t="shared" si="168"/>
        <v>110</v>
      </c>
      <c r="AO139" s="4">
        <v>1992</v>
      </c>
      <c r="AP139">
        <f aca="true" t="shared" si="169" ref="AP139:AU139">AP13+AP34+AP55+AP97</f>
        <v>0</v>
      </c>
      <c r="AQ139">
        <f t="shared" si="169"/>
        <v>0</v>
      </c>
      <c r="AR139">
        <f t="shared" si="169"/>
        <v>0</v>
      </c>
      <c r="AS139">
        <f t="shared" si="169"/>
        <v>0</v>
      </c>
      <c r="AT139">
        <f t="shared" si="169"/>
        <v>0</v>
      </c>
      <c r="AU139">
        <f t="shared" si="169"/>
        <v>0</v>
      </c>
    </row>
    <row r="140" spans="1:47" ht="12.75">
      <c r="A140" s="4">
        <v>1993</v>
      </c>
      <c r="B140">
        <f aca="true" t="shared" si="170" ref="B140:G145">B14+B35+B56+B98</f>
        <v>882</v>
      </c>
      <c r="C140">
        <f t="shared" si="170"/>
        <v>1158</v>
      </c>
      <c r="D140">
        <f t="shared" si="170"/>
        <v>1214</v>
      </c>
      <c r="E140">
        <f t="shared" si="170"/>
        <v>874</v>
      </c>
      <c r="F140">
        <f t="shared" si="170"/>
        <v>951</v>
      </c>
      <c r="G140">
        <f t="shared" si="170"/>
        <v>5079</v>
      </c>
      <c r="I140" s="4">
        <v>1993</v>
      </c>
      <c r="J140">
        <f aca="true" t="shared" si="171" ref="J140:O140">J14+J35+J56+J98</f>
        <v>592</v>
      </c>
      <c r="K140">
        <f t="shared" si="171"/>
        <v>945</v>
      </c>
      <c r="L140">
        <f t="shared" si="171"/>
        <v>767</v>
      </c>
      <c r="M140">
        <f t="shared" si="171"/>
        <v>1103</v>
      </c>
      <c r="N140">
        <f t="shared" si="171"/>
        <v>354</v>
      </c>
      <c r="O140">
        <f t="shared" si="171"/>
        <v>3761</v>
      </c>
      <c r="Q140" s="4">
        <v>1993</v>
      </c>
      <c r="R140">
        <f aca="true" t="shared" si="172" ref="R140:W140">R14+R35+R56+R98</f>
        <v>2</v>
      </c>
      <c r="S140">
        <f t="shared" si="172"/>
        <v>4</v>
      </c>
      <c r="T140">
        <f t="shared" si="172"/>
        <v>10</v>
      </c>
      <c r="U140">
        <f t="shared" si="172"/>
        <v>4</v>
      </c>
      <c r="V140">
        <f t="shared" si="172"/>
        <v>6</v>
      </c>
      <c r="W140">
        <f t="shared" si="172"/>
        <v>26</v>
      </c>
      <c r="Y140" s="4">
        <v>1993</v>
      </c>
      <c r="Z140">
        <f aca="true" t="shared" si="173" ref="Z140:AE140">Z14+Z35+Z56+Z98</f>
        <v>4</v>
      </c>
      <c r="AA140">
        <f t="shared" si="173"/>
        <v>1</v>
      </c>
      <c r="AB140">
        <f t="shared" si="173"/>
        <v>2</v>
      </c>
      <c r="AC140">
        <f t="shared" si="173"/>
        <v>0</v>
      </c>
      <c r="AD140">
        <f t="shared" si="173"/>
        <v>1</v>
      </c>
      <c r="AE140">
        <f t="shared" si="173"/>
        <v>8</v>
      </c>
      <c r="AG140" s="4">
        <v>1993</v>
      </c>
      <c r="AH140">
        <f aca="true" t="shared" si="174" ref="AH140:AM140">AH14+AH35+AH56+AH98</f>
        <v>19</v>
      </c>
      <c r="AI140">
        <f t="shared" si="174"/>
        <v>17</v>
      </c>
      <c r="AJ140">
        <f t="shared" si="174"/>
        <v>16</v>
      </c>
      <c r="AK140">
        <f t="shared" si="174"/>
        <v>51</v>
      </c>
      <c r="AL140">
        <f t="shared" si="174"/>
        <v>17</v>
      </c>
      <c r="AM140">
        <f t="shared" si="174"/>
        <v>120</v>
      </c>
      <c r="AO140" s="4">
        <v>1993</v>
      </c>
      <c r="AP140">
        <f aca="true" t="shared" si="175" ref="AP140:AU140">AP14+AP35+AP56+AP98</f>
        <v>0</v>
      </c>
      <c r="AQ140">
        <f t="shared" si="175"/>
        <v>0</v>
      </c>
      <c r="AR140">
        <f t="shared" si="175"/>
        <v>0</v>
      </c>
      <c r="AS140">
        <f t="shared" si="175"/>
        <v>0</v>
      </c>
      <c r="AT140">
        <f t="shared" si="175"/>
        <v>0</v>
      </c>
      <c r="AU140">
        <f t="shared" si="175"/>
        <v>0</v>
      </c>
    </row>
    <row r="141" spans="1:47" ht="12.75">
      <c r="A141" s="4">
        <v>1994</v>
      </c>
      <c r="B141">
        <f t="shared" si="170"/>
        <v>951</v>
      </c>
      <c r="C141">
        <f t="shared" si="170"/>
        <v>1336</v>
      </c>
      <c r="D141">
        <f t="shared" si="170"/>
        <v>1381</v>
      </c>
      <c r="E141">
        <f t="shared" si="170"/>
        <v>943</v>
      </c>
      <c r="F141">
        <f t="shared" si="170"/>
        <v>1353</v>
      </c>
      <c r="G141">
        <f t="shared" si="170"/>
        <v>5964</v>
      </c>
      <c r="I141" s="4">
        <v>1994</v>
      </c>
      <c r="J141">
        <f aca="true" t="shared" si="176" ref="J141:O141">J15+J36+J57+J99</f>
        <v>647</v>
      </c>
      <c r="K141">
        <f t="shared" si="176"/>
        <v>1163</v>
      </c>
      <c r="L141">
        <f t="shared" si="176"/>
        <v>800</v>
      </c>
      <c r="M141">
        <f t="shared" si="176"/>
        <v>1225</v>
      </c>
      <c r="N141">
        <f t="shared" si="176"/>
        <v>469</v>
      </c>
      <c r="O141">
        <f t="shared" si="176"/>
        <v>4304</v>
      </c>
      <c r="Q141" s="4">
        <v>1994</v>
      </c>
      <c r="R141">
        <f aca="true" t="shared" si="177" ref="R141:W141">R15+R36+R57+R99</f>
        <v>5</v>
      </c>
      <c r="S141">
        <f t="shared" si="177"/>
        <v>6</v>
      </c>
      <c r="T141">
        <f t="shared" si="177"/>
        <v>8</v>
      </c>
      <c r="U141">
        <f t="shared" si="177"/>
        <v>5</v>
      </c>
      <c r="V141">
        <f t="shared" si="177"/>
        <v>9</v>
      </c>
      <c r="W141">
        <f t="shared" si="177"/>
        <v>33</v>
      </c>
      <c r="Y141" s="4">
        <v>1994</v>
      </c>
      <c r="Z141">
        <f aca="true" t="shared" si="178" ref="Z141:AE141">Z15+Z36+Z57+Z99</f>
        <v>2</v>
      </c>
      <c r="AA141">
        <f t="shared" si="178"/>
        <v>2</v>
      </c>
      <c r="AB141">
        <f t="shared" si="178"/>
        <v>5</v>
      </c>
      <c r="AC141">
        <f t="shared" si="178"/>
        <v>2</v>
      </c>
      <c r="AD141">
        <f t="shared" si="178"/>
        <v>0</v>
      </c>
      <c r="AE141">
        <f t="shared" si="178"/>
        <v>11</v>
      </c>
      <c r="AG141" s="4">
        <v>1994</v>
      </c>
      <c r="AH141">
        <f aca="true" t="shared" si="179" ref="AH141:AM141">AH15+AH36+AH57+AH99</f>
        <v>20</v>
      </c>
      <c r="AI141">
        <f t="shared" si="179"/>
        <v>23</v>
      </c>
      <c r="AJ141">
        <f t="shared" si="179"/>
        <v>10</v>
      </c>
      <c r="AK141">
        <f t="shared" si="179"/>
        <v>69</v>
      </c>
      <c r="AL141">
        <f t="shared" si="179"/>
        <v>16</v>
      </c>
      <c r="AM141">
        <f t="shared" si="179"/>
        <v>138</v>
      </c>
      <c r="AO141" s="4">
        <v>1994</v>
      </c>
      <c r="AP141">
        <f aca="true" t="shared" si="180" ref="AP141:AU141">AP15+AP36+AP57+AP99</f>
        <v>0</v>
      </c>
      <c r="AQ141">
        <f t="shared" si="180"/>
        <v>0</v>
      </c>
      <c r="AR141">
        <f t="shared" si="180"/>
        <v>0</v>
      </c>
      <c r="AS141">
        <f t="shared" si="180"/>
        <v>0</v>
      </c>
      <c r="AT141">
        <f t="shared" si="180"/>
        <v>0</v>
      </c>
      <c r="AU141">
        <f t="shared" si="180"/>
        <v>0</v>
      </c>
    </row>
    <row r="142" spans="1:47" ht="12.75">
      <c r="A142" s="4">
        <v>1995</v>
      </c>
      <c r="B142">
        <f t="shared" si="170"/>
        <v>982</v>
      </c>
      <c r="C142">
        <f t="shared" si="170"/>
        <v>1314</v>
      </c>
      <c r="D142">
        <f t="shared" si="170"/>
        <v>1405</v>
      </c>
      <c r="E142">
        <f t="shared" si="170"/>
        <v>1095</v>
      </c>
      <c r="F142">
        <f t="shared" si="170"/>
        <v>1522</v>
      </c>
      <c r="G142">
        <f t="shared" si="170"/>
        <v>6318</v>
      </c>
      <c r="I142" s="4">
        <v>1995</v>
      </c>
      <c r="J142">
        <f aca="true" t="shared" si="181" ref="J142:O142">J16+J37+J58+J100</f>
        <v>709</v>
      </c>
      <c r="K142">
        <f t="shared" si="181"/>
        <v>1211</v>
      </c>
      <c r="L142">
        <f t="shared" si="181"/>
        <v>903</v>
      </c>
      <c r="M142">
        <f t="shared" si="181"/>
        <v>1355</v>
      </c>
      <c r="N142">
        <f t="shared" si="181"/>
        <v>536</v>
      </c>
      <c r="O142">
        <f t="shared" si="181"/>
        <v>4714</v>
      </c>
      <c r="Q142" s="4">
        <v>1995</v>
      </c>
      <c r="R142">
        <f aca="true" t="shared" si="182" ref="R142:W142">R16+R37+R58+R100</f>
        <v>2</v>
      </c>
      <c r="S142">
        <f t="shared" si="182"/>
        <v>12</v>
      </c>
      <c r="T142">
        <f t="shared" si="182"/>
        <v>12</v>
      </c>
      <c r="U142">
        <f t="shared" si="182"/>
        <v>8</v>
      </c>
      <c r="V142">
        <f t="shared" si="182"/>
        <v>6</v>
      </c>
      <c r="W142">
        <f t="shared" si="182"/>
        <v>40</v>
      </c>
      <c r="Y142" s="4">
        <v>1995</v>
      </c>
      <c r="Z142">
        <f aca="true" t="shared" si="183" ref="Z142:AE142">Z16+Z37+Z58+Z100</f>
        <v>6</v>
      </c>
      <c r="AA142">
        <f t="shared" si="183"/>
        <v>1</v>
      </c>
      <c r="AB142">
        <f t="shared" si="183"/>
        <v>4</v>
      </c>
      <c r="AC142">
        <f t="shared" si="183"/>
        <v>1</v>
      </c>
      <c r="AD142">
        <f t="shared" si="183"/>
        <v>2</v>
      </c>
      <c r="AE142">
        <f t="shared" si="183"/>
        <v>14</v>
      </c>
      <c r="AG142" s="4">
        <v>1995</v>
      </c>
      <c r="AH142">
        <f aca="true" t="shared" si="184" ref="AH142:AM142">AH16+AH37+AH58+AH100</f>
        <v>23</v>
      </c>
      <c r="AI142">
        <f t="shared" si="184"/>
        <v>14</v>
      </c>
      <c r="AJ142">
        <f t="shared" si="184"/>
        <v>16</v>
      </c>
      <c r="AK142">
        <f t="shared" si="184"/>
        <v>82</v>
      </c>
      <c r="AL142">
        <f t="shared" si="184"/>
        <v>16</v>
      </c>
      <c r="AM142">
        <f t="shared" si="184"/>
        <v>151</v>
      </c>
      <c r="AO142" s="4">
        <v>1995</v>
      </c>
      <c r="AP142">
        <f aca="true" t="shared" si="185" ref="AP142:AU142">AP16+AP37+AP58+AP100</f>
        <v>0</v>
      </c>
      <c r="AQ142">
        <f t="shared" si="185"/>
        <v>0</v>
      </c>
      <c r="AR142">
        <f t="shared" si="185"/>
        <v>0</v>
      </c>
      <c r="AS142">
        <f t="shared" si="185"/>
        <v>0</v>
      </c>
      <c r="AT142">
        <f t="shared" si="185"/>
        <v>0</v>
      </c>
      <c r="AU142">
        <f t="shared" si="185"/>
        <v>0</v>
      </c>
    </row>
    <row r="143" spans="1:47" ht="12.75">
      <c r="A143" s="4">
        <v>1996</v>
      </c>
      <c r="B143">
        <f t="shared" si="170"/>
        <v>1006</v>
      </c>
      <c r="C143">
        <f t="shared" si="170"/>
        <v>1408</v>
      </c>
      <c r="D143">
        <f t="shared" si="170"/>
        <v>1624</v>
      </c>
      <c r="E143">
        <f t="shared" si="170"/>
        <v>1323</v>
      </c>
      <c r="F143">
        <f t="shared" si="170"/>
        <v>1978</v>
      </c>
      <c r="G143">
        <f t="shared" si="170"/>
        <v>7339</v>
      </c>
      <c r="I143" s="4">
        <v>1996</v>
      </c>
      <c r="J143">
        <f aca="true" t="shared" si="186" ref="J143:O143">J17+J38+J59+J101</f>
        <v>707</v>
      </c>
      <c r="K143">
        <f t="shared" si="186"/>
        <v>1157</v>
      </c>
      <c r="L143">
        <f t="shared" si="186"/>
        <v>918</v>
      </c>
      <c r="M143">
        <f t="shared" si="186"/>
        <v>1487</v>
      </c>
      <c r="N143">
        <f t="shared" si="186"/>
        <v>554</v>
      </c>
      <c r="O143">
        <f t="shared" si="186"/>
        <v>4823</v>
      </c>
      <c r="Q143" s="4">
        <v>1996</v>
      </c>
      <c r="R143">
        <f aca="true" t="shared" si="187" ref="R143:W143">R17+R38+R59+R101</f>
        <v>6</v>
      </c>
      <c r="S143">
        <f t="shared" si="187"/>
        <v>11</v>
      </c>
      <c r="T143">
        <f t="shared" si="187"/>
        <v>14</v>
      </c>
      <c r="U143">
        <f t="shared" si="187"/>
        <v>7</v>
      </c>
      <c r="V143">
        <f t="shared" si="187"/>
        <v>12</v>
      </c>
      <c r="W143">
        <f t="shared" si="187"/>
        <v>50</v>
      </c>
      <c r="Y143" s="4">
        <v>1996</v>
      </c>
      <c r="Z143">
        <f aca="true" t="shared" si="188" ref="Z143:AE143">Z17+Z38+Z59+Z101</f>
        <v>6</v>
      </c>
      <c r="AA143">
        <f t="shared" si="188"/>
        <v>3</v>
      </c>
      <c r="AB143">
        <f t="shared" si="188"/>
        <v>5</v>
      </c>
      <c r="AC143">
        <f t="shared" si="188"/>
        <v>2</v>
      </c>
      <c r="AD143">
        <f t="shared" si="188"/>
        <v>2</v>
      </c>
      <c r="AE143">
        <f t="shared" si="188"/>
        <v>18</v>
      </c>
      <c r="AG143" s="4">
        <v>1996</v>
      </c>
      <c r="AH143">
        <f aca="true" t="shared" si="189" ref="AH143:AM143">AH17+AH38+AH59+AH101</f>
        <v>24</v>
      </c>
      <c r="AI143">
        <f t="shared" si="189"/>
        <v>21</v>
      </c>
      <c r="AJ143">
        <f t="shared" si="189"/>
        <v>18</v>
      </c>
      <c r="AK143">
        <f t="shared" si="189"/>
        <v>81</v>
      </c>
      <c r="AL143">
        <f t="shared" si="189"/>
        <v>31</v>
      </c>
      <c r="AM143">
        <f t="shared" si="189"/>
        <v>175</v>
      </c>
      <c r="AO143" s="4">
        <v>1996</v>
      </c>
      <c r="AP143">
        <f aca="true" t="shared" si="190" ref="AP143:AU143">AP17+AP38+AP59+AP101</f>
        <v>0</v>
      </c>
      <c r="AQ143">
        <f t="shared" si="190"/>
        <v>0</v>
      </c>
      <c r="AR143">
        <f t="shared" si="190"/>
        <v>0</v>
      </c>
      <c r="AS143">
        <f t="shared" si="190"/>
        <v>0</v>
      </c>
      <c r="AT143">
        <f t="shared" si="190"/>
        <v>0</v>
      </c>
      <c r="AU143">
        <f t="shared" si="190"/>
        <v>0</v>
      </c>
    </row>
    <row r="144" spans="1:47" ht="12.75">
      <c r="A144" s="4">
        <v>1997</v>
      </c>
      <c r="B144">
        <f t="shared" si="170"/>
        <v>1043</v>
      </c>
      <c r="C144">
        <f t="shared" si="170"/>
        <v>1280</v>
      </c>
      <c r="D144">
        <f t="shared" si="170"/>
        <v>1617</v>
      </c>
      <c r="E144">
        <f t="shared" si="170"/>
        <v>1631</v>
      </c>
      <c r="F144">
        <f t="shared" si="170"/>
        <v>2045</v>
      </c>
      <c r="G144">
        <f t="shared" si="170"/>
        <v>7616</v>
      </c>
      <c r="I144" s="4">
        <v>1997</v>
      </c>
      <c r="J144">
        <f aca="true" t="shared" si="191" ref="J144:O144">J18+J39+J60+J102</f>
        <v>611</v>
      </c>
      <c r="K144">
        <f t="shared" si="191"/>
        <v>1046</v>
      </c>
      <c r="L144">
        <f t="shared" si="191"/>
        <v>917</v>
      </c>
      <c r="M144">
        <f t="shared" si="191"/>
        <v>1500</v>
      </c>
      <c r="N144">
        <f t="shared" si="191"/>
        <v>581</v>
      </c>
      <c r="O144">
        <f t="shared" si="191"/>
        <v>4655</v>
      </c>
      <c r="Q144" s="4">
        <v>1997</v>
      </c>
      <c r="R144">
        <f aca="true" t="shared" si="192" ref="R144:W144">R18+R39+R60+R102</f>
        <v>4</v>
      </c>
      <c r="S144">
        <f t="shared" si="192"/>
        <v>6</v>
      </c>
      <c r="T144">
        <f t="shared" si="192"/>
        <v>9</v>
      </c>
      <c r="U144">
        <f t="shared" si="192"/>
        <v>9</v>
      </c>
      <c r="V144">
        <f t="shared" si="192"/>
        <v>10</v>
      </c>
      <c r="W144">
        <f t="shared" si="192"/>
        <v>38</v>
      </c>
      <c r="Y144" s="4">
        <v>1997</v>
      </c>
      <c r="Z144">
        <f aca="true" t="shared" si="193" ref="Z144:AE144">Z18+Z39+Z60+Z102</f>
        <v>1</v>
      </c>
      <c r="AA144">
        <f t="shared" si="193"/>
        <v>0</v>
      </c>
      <c r="AB144">
        <f t="shared" si="193"/>
        <v>8</v>
      </c>
      <c r="AC144">
        <f t="shared" si="193"/>
        <v>3</v>
      </c>
      <c r="AD144">
        <f t="shared" si="193"/>
        <v>1</v>
      </c>
      <c r="AE144">
        <f t="shared" si="193"/>
        <v>13</v>
      </c>
      <c r="AG144" s="4">
        <v>1997</v>
      </c>
      <c r="AH144">
        <f aca="true" t="shared" si="194" ref="AH144:AM144">AH18+AH39+AH60+AH102</f>
        <v>33</v>
      </c>
      <c r="AI144">
        <f t="shared" si="194"/>
        <v>20</v>
      </c>
      <c r="AJ144">
        <f t="shared" si="194"/>
        <v>14</v>
      </c>
      <c r="AK144">
        <f t="shared" si="194"/>
        <v>91</v>
      </c>
      <c r="AL144">
        <f t="shared" si="194"/>
        <v>28</v>
      </c>
      <c r="AM144">
        <f t="shared" si="194"/>
        <v>186</v>
      </c>
      <c r="AO144" s="4">
        <v>1997</v>
      </c>
      <c r="AP144">
        <f aca="true" t="shared" si="195" ref="AP144:AU144">AP18+AP39+AP60+AP102</f>
        <v>0</v>
      </c>
      <c r="AQ144">
        <f t="shared" si="195"/>
        <v>0</v>
      </c>
      <c r="AR144">
        <f t="shared" si="195"/>
        <v>0</v>
      </c>
      <c r="AS144">
        <f t="shared" si="195"/>
        <v>0</v>
      </c>
      <c r="AT144">
        <f t="shared" si="195"/>
        <v>0</v>
      </c>
      <c r="AU144">
        <f t="shared" si="195"/>
        <v>0</v>
      </c>
    </row>
    <row r="145" spans="1:47" ht="12.75">
      <c r="A145" s="4">
        <v>1998</v>
      </c>
      <c r="B145">
        <f t="shared" si="170"/>
        <v>966</v>
      </c>
      <c r="C145">
        <f t="shared" si="170"/>
        <v>1325</v>
      </c>
      <c r="D145">
        <f t="shared" si="170"/>
        <v>1888</v>
      </c>
      <c r="E145">
        <f t="shared" si="170"/>
        <v>2216</v>
      </c>
      <c r="F145">
        <f t="shared" si="170"/>
        <v>2489</v>
      </c>
      <c r="G145">
        <f t="shared" si="170"/>
        <v>8884</v>
      </c>
      <c r="I145" s="4">
        <v>1998</v>
      </c>
      <c r="J145">
        <f aca="true" t="shared" si="196" ref="J145:O145">J19+J40+J61+J103</f>
        <v>636</v>
      </c>
      <c r="K145">
        <f t="shared" si="196"/>
        <v>995</v>
      </c>
      <c r="L145">
        <f t="shared" si="196"/>
        <v>933</v>
      </c>
      <c r="M145">
        <f t="shared" si="196"/>
        <v>1682</v>
      </c>
      <c r="N145">
        <f t="shared" si="196"/>
        <v>775</v>
      </c>
      <c r="O145">
        <f t="shared" si="196"/>
        <v>5021</v>
      </c>
      <c r="Q145" s="4">
        <v>1998</v>
      </c>
      <c r="R145">
        <f aca="true" t="shared" si="197" ref="R145:W145">R19+R40+R61+R103</f>
        <v>5</v>
      </c>
      <c r="S145">
        <f t="shared" si="197"/>
        <v>8</v>
      </c>
      <c r="T145">
        <f t="shared" si="197"/>
        <v>10</v>
      </c>
      <c r="U145">
        <f t="shared" si="197"/>
        <v>9</v>
      </c>
      <c r="V145">
        <f t="shared" si="197"/>
        <v>11</v>
      </c>
      <c r="W145">
        <f t="shared" si="197"/>
        <v>43</v>
      </c>
      <c r="Y145" s="4">
        <v>1998</v>
      </c>
      <c r="Z145">
        <f aca="true" t="shared" si="198" ref="Z145:AE145">Z19+Z40+Z61+Z103</f>
        <v>6</v>
      </c>
      <c r="AA145">
        <f t="shared" si="198"/>
        <v>1</v>
      </c>
      <c r="AB145">
        <f t="shared" si="198"/>
        <v>4</v>
      </c>
      <c r="AC145">
        <f t="shared" si="198"/>
        <v>1</v>
      </c>
      <c r="AD145">
        <f t="shared" si="198"/>
        <v>2</v>
      </c>
      <c r="AE145">
        <f t="shared" si="198"/>
        <v>14</v>
      </c>
      <c r="AG145" s="4">
        <v>1998</v>
      </c>
      <c r="AH145">
        <f aca="true" t="shared" si="199" ref="AH145:AM145">AH19+AH40+AH61+AH103</f>
        <v>16</v>
      </c>
      <c r="AI145">
        <f t="shared" si="199"/>
        <v>20</v>
      </c>
      <c r="AJ145">
        <f t="shared" si="199"/>
        <v>17</v>
      </c>
      <c r="AK145">
        <f t="shared" si="199"/>
        <v>70</v>
      </c>
      <c r="AL145">
        <f t="shared" si="199"/>
        <v>48</v>
      </c>
      <c r="AM145">
        <f t="shared" si="199"/>
        <v>171</v>
      </c>
      <c r="AO145" s="4">
        <v>1998</v>
      </c>
      <c r="AP145">
        <f aca="true" t="shared" si="200" ref="AP145:AU145">AP19+AP40+AP61+AP103</f>
        <v>0</v>
      </c>
      <c r="AQ145">
        <f t="shared" si="200"/>
        <v>0</v>
      </c>
      <c r="AR145">
        <f t="shared" si="200"/>
        <v>0</v>
      </c>
      <c r="AS145">
        <f t="shared" si="200"/>
        <v>0</v>
      </c>
      <c r="AT145">
        <f t="shared" si="200"/>
        <v>0</v>
      </c>
      <c r="AU145">
        <f t="shared" si="200"/>
        <v>0</v>
      </c>
    </row>
    <row r="146" spans="1:47" ht="12.75">
      <c r="A146" s="4">
        <v>1999</v>
      </c>
      <c r="B146">
        <f aca="true" t="shared" si="201" ref="B146:G146">B20+B41+B62+B104</f>
        <v>980</v>
      </c>
      <c r="C146">
        <f t="shared" si="201"/>
        <v>1390</v>
      </c>
      <c r="D146">
        <f t="shared" si="201"/>
        <v>1835</v>
      </c>
      <c r="E146">
        <f t="shared" si="201"/>
        <v>2323</v>
      </c>
      <c r="F146">
        <f t="shared" si="201"/>
        <v>2797</v>
      </c>
      <c r="G146">
        <f t="shared" si="201"/>
        <v>9325</v>
      </c>
      <c r="I146" s="4">
        <v>1999</v>
      </c>
      <c r="J146">
        <f aca="true" t="shared" si="202" ref="J146:O146">J20+J41+J62+J104</f>
        <v>596</v>
      </c>
      <c r="K146">
        <f t="shared" si="202"/>
        <v>1067</v>
      </c>
      <c r="L146">
        <f t="shared" si="202"/>
        <v>888</v>
      </c>
      <c r="M146">
        <f t="shared" si="202"/>
        <v>1944</v>
      </c>
      <c r="N146">
        <f t="shared" si="202"/>
        <v>852</v>
      </c>
      <c r="O146">
        <f t="shared" si="202"/>
        <v>5347</v>
      </c>
      <c r="Q146" s="4">
        <v>1999</v>
      </c>
      <c r="R146">
        <f aca="true" t="shared" si="203" ref="R146:W146">R20+R41+R62+R104</f>
        <v>13</v>
      </c>
      <c r="S146">
        <f t="shared" si="203"/>
        <v>13</v>
      </c>
      <c r="T146">
        <f t="shared" si="203"/>
        <v>21</v>
      </c>
      <c r="U146">
        <f t="shared" si="203"/>
        <v>10</v>
      </c>
      <c r="V146">
        <f t="shared" si="203"/>
        <v>16</v>
      </c>
      <c r="W146">
        <f t="shared" si="203"/>
        <v>73</v>
      </c>
      <c r="Y146" s="4">
        <v>1999</v>
      </c>
      <c r="Z146">
        <f aca="true" t="shared" si="204" ref="Z146:AE146">Z20+Z41+Z62+Z104</f>
        <v>7</v>
      </c>
      <c r="AA146">
        <f t="shared" si="204"/>
        <v>4</v>
      </c>
      <c r="AB146">
        <f t="shared" si="204"/>
        <v>4</v>
      </c>
      <c r="AC146">
        <f t="shared" si="204"/>
        <v>6</v>
      </c>
      <c r="AD146">
        <f t="shared" si="204"/>
        <v>5</v>
      </c>
      <c r="AE146">
        <f t="shared" si="204"/>
        <v>26</v>
      </c>
      <c r="AG146" s="4">
        <v>1999</v>
      </c>
      <c r="AH146">
        <f aca="true" t="shared" si="205" ref="AH146:AM146">AH20+AH41+AH62+AH104</f>
        <v>31</v>
      </c>
      <c r="AI146">
        <f t="shared" si="205"/>
        <v>17</v>
      </c>
      <c r="AJ146">
        <f t="shared" si="205"/>
        <v>19</v>
      </c>
      <c r="AK146">
        <f t="shared" si="205"/>
        <v>69</v>
      </c>
      <c r="AL146">
        <f t="shared" si="205"/>
        <v>59</v>
      </c>
      <c r="AM146">
        <f t="shared" si="205"/>
        <v>195</v>
      </c>
      <c r="AO146" s="4">
        <v>1999</v>
      </c>
      <c r="AP146">
        <f aca="true" t="shared" si="206" ref="AP146:AU146">AP20+AP41+AP62+AP104</f>
        <v>0</v>
      </c>
      <c r="AQ146">
        <f t="shared" si="206"/>
        <v>0</v>
      </c>
      <c r="AR146">
        <f t="shared" si="206"/>
        <v>0</v>
      </c>
      <c r="AS146">
        <f t="shared" si="206"/>
        <v>0</v>
      </c>
      <c r="AT146">
        <f t="shared" si="206"/>
        <v>0</v>
      </c>
      <c r="AU146">
        <f t="shared" si="206"/>
        <v>0</v>
      </c>
    </row>
    <row r="147" spans="1:47" ht="12.75">
      <c r="A147" s="4" t="s">
        <v>14</v>
      </c>
      <c r="B147" s="2">
        <f>SUM(B130:B146)</f>
        <v>12234</v>
      </c>
      <c r="C147" s="2">
        <f>SUM(C130:C146)</f>
        <v>19313</v>
      </c>
      <c r="D147" s="2">
        <f>SUM(D130:D146)</f>
        <v>18583</v>
      </c>
      <c r="E147" s="2">
        <f>SUM(E130:E146)</f>
        <v>15234</v>
      </c>
      <c r="F147" s="2">
        <f>SUM(F130:F146)</f>
        <v>18603</v>
      </c>
      <c r="G147">
        <f>SUM(B147:F147)</f>
        <v>83967</v>
      </c>
      <c r="I147" s="4" t="s">
        <v>14</v>
      </c>
      <c r="J147" s="2">
        <f>SUM(J130:J146)</f>
        <v>8416</v>
      </c>
      <c r="K147" s="2">
        <f>SUM(K130:K146)</f>
        <v>15338</v>
      </c>
      <c r="L147" s="2">
        <f>SUM(L130:L146)</f>
        <v>10647</v>
      </c>
      <c r="M147" s="2">
        <f>SUM(M130:M146)</f>
        <v>14118</v>
      </c>
      <c r="N147" s="2">
        <f>SUM(N130:N146)</f>
        <v>6869</v>
      </c>
      <c r="O147">
        <f>SUM(J147:N147)</f>
        <v>55388</v>
      </c>
      <c r="Q147" s="4" t="s">
        <v>14</v>
      </c>
      <c r="R147" s="2">
        <f>SUM(R130:R146)</f>
        <v>51</v>
      </c>
      <c r="S147" s="2">
        <f>SUM(S130:S146)</f>
        <v>88</v>
      </c>
      <c r="T147" s="2">
        <f>SUM(T130:T146)</f>
        <v>114</v>
      </c>
      <c r="U147" s="2">
        <f>SUM(U130:U146)</f>
        <v>74</v>
      </c>
      <c r="V147" s="2">
        <f>SUM(V130:V146)</f>
        <v>85</v>
      </c>
      <c r="W147">
        <f>SUM(R147:V147)</f>
        <v>412</v>
      </c>
      <c r="Y147" s="4" t="s">
        <v>14</v>
      </c>
      <c r="Z147" s="2">
        <f>SUM(Z130:Z146)</f>
        <v>37</v>
      </c>
      <c r="AA147" s="2">
        <f>SUM(AA130:AA146)</f>
        <v>19</v>
      </c>
      <c r="AB147" s="2">
        <f>SUM(AB130:AB146)</f>
        <v>42</v>
      </c>
      <c r="AC147" s="2">
        <f>SUM(AC130:AC146)</f>
        <v>16</v>
      </c>
      <c r="AD147" s="2">
        <f>SUM(AD130:AD146)</f>
        <v>14</v>
      </c>
      <c r="AE147">
        <f>SUM(Z147:AD147)</f>
        <v>128</v>
      </c>
      <c r="AG147" s="4" t="s">
        <v>14</v>
      </c>
      <c r="AH147" s="2">
        <f>SUM(AH130:AH146)</f>
        <v>285</v>
      </c>
      <c r="AI147" s="2">
        <f>SUM(AI130:AI146)</f>
        <v>245</v>
      </c>
      <c r="AJ147" s="2">
        <f>SUM(AJ130:AJ146)</f>
        <v>189</v>
      </c>
      <c r="AK147" s="2">
        <f>SUM(AK130:AK146)</f>
        <v>688</v>
      </c>
      <c r="AL147" s="2">
        <f>SUM(AL130:AL146)</f>
        <v>404</v>
      </c>
      <c r="AM147">
        <f>SUM(AH147:AL147)</f>
        <v>1811</v>
      </c>
      <c r="AO147" s="4" t="s">
        <v>14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" sqref="A1:R17"/>
    </sheetView>
  </sheetViews>
  <sheetFormatPr defaultColWidth="9.140625" defaultRowHeight="12.75"/>
  <sheetData>
    <row r="1" spans="1:18" ht="12.75">
      <c r="A1">
        <v>161</v>
      </c>
      <c r="B1">
        <v>108</v>
      </c>
      <c r="C1">
        <v>269</v>
      </c>
      <c r="D1" s="2">
        <v>321</v>
      </c>
      <c r="E1" s="2">
        <v>274</v>
      </c>
      <c r="F1">
        <v>595</v>
      </c>
      <c r="G1">
        <v>207</v>
      </c>
      <c r="H1">
        <v>85</v>
      </c>
      <c r="I1">
        <v>292</v>
      </c>
      <c r="J1">
        <v>77</v>
      </c>
      <c r="K1">
        <v>29</v>
      </c>
      <c r="L1">
        <v>106</v>
      </c>
      <c r="M1">
        <v>92</v>
      </c>
      <c r="N1">
        <v>42</v>
      </c>
      <c r="O1">
        <v>134</v>
      </c>
      <c r="P1">
        <v>858</v>
      </c>
      <c r="Q1">
        <v>538</v>
      </c>
      <c r="R1" s="2">
        <v>1396</v>
      </c>
    </row>
    <row r="2" spans="1:18" ht="12.75">
      <c r="A2">
        <v>356</v>
      </c>
      <c r="B2">
        <v>233</v>
      </c>
      <c r="C2">
        <v>589</v>
      </c>
      <c r="D2">
        <v>668</v>
      </c>
      <c r="E2">
        <v>500</v>
      </c>
      <c r="F2" s="2">
        <v>1168</v>
      </c>
      <c r="G2">
        <v>518</v>
      </c>
      <c r="H2">
        <v>237</v>
      </c>
      <c r="I2">
        <v>755</v>
      </c>
      <c r="J2">
        <v>259</v>
      </c>
      <c r="K2">
        <v>86</v>
      </c>
      <c r="L2">
        <v>345</v>
      </c>
      <c r="M2">
        <v>248</v>
      </c>
      <c r="N2">
        <v>104</v>
      </c>
      <c r="O2">
        <v>352</v>
      </c>
      <c r="P2" s="2">
        <v>2049</v>
      </c>
      <c r="Q2" s="2">
        <v>1160</v>
      </c>
      <c r="R2" s="2">
        <v>3209</v>
      </c>
    </row>
    <row r="3" spans="1:18" ht="12.75">
      <c r="A3">
        <v>348</v>
      </c>
      <c r="B3">
        <v>255</v>
      </c>
      <c r="C3">
        <v>603</v>
      </c>
      <c r="D3">
        <v>621</v>
      </c>
      <c r="E3">
        <v>439</v>
      </c>
      <c r="F3" s="2">
        <v>1060</v>
      </c>
      <c r="G3">
        <v>404</v>
      </c>
      <c r="H3">
        <v>218</v>
      </c>
      <c r="I3">
        <v>622</v>
      </c>
      <c r="J3">
        <v>173</v>
      </c>
      <c r="K3">
        <v>101</v>
      </c>
      <c r="L3">
        <v>274</v>
      </c>
      <c r="M3">
        <v>259</v>
      </c>
      <c r="N3">
        <v>117</v>
      </c>
      <c r="O3">
        <v>376</v>
      </c>
      <c r="P3" s="2">
        <v>1805</v>
      </c>
      <c r="Q3" s="2">
        <v>1130</v>
      </c>
      <c r="R3" s="2">
        <v>2935</v>
      </c>
    </row>
    <row r="4" spans="1:18" ht="12.75">
      <c r="A4">
        <v>343</v>
      </c>
      <c r="B4">
        <v>230</v>
      </c>
      <c r="C4">
        <v>573</v>
      </c>
      <c r="D4">
        <v>614</v>
      </c>
      <c r="E4">
        <v>445</v>
      </c>
      <c r="F4" s="2">
        <v>1059</v>
      </c>
      <c r="G4">
        <v>419</v>
      </c>
      <c r="H4">
        <v>227</v>
      </c>
      <c r="I4">
        <v>646</v>
      </c>
      <c r="J4">
        <v>220</v>
      </c>
      <c r="K4">
        <v>122</v>
      </c>
      <c r="L4">
        <v>342</v>
      </c>
      <c r="M4">
        <v>275</v>
      </c>
      <c r="N4">
        <v>135</v>
      </c>
      <c r="O4">
        <v>410</v>
      </c>
      <c r="P4" s="2">
        <v>1871</v>
      </c>
      <c r="Q4" s="2">
        <v>1159</v>
      </c>
      <c r="R4" s="2">
        <v>3030</v>
      </c>
    </row>
    <row r="5" spans="1:18" ht="12.75">
      <c r="A5">
        <v>366</v>
      </c>
      <c r="B5">
        <v>293</v>
      </c>
      <c r="C5">
        <v>659</v>
      </c>
      <c r="D5">
        <v>408</v>
      </c>
      <c r="E5">
        <v>385</v>
      </c>
      <c r="F5">
        <v>793</v>
      </c>
      <c r="G5">
        <v>334</v>
      </c>
      <c r="H5">
        <v>216</v>
      </c>
      <c r="I5">
        <v>550</v>
      </c>
      <c r="J5">
        <v>225</v>
      </c>
      <c r="K5">
        <v>131</v>
      </c>
      <c r="L5">
        <v>356</v>
      </c>
      <c r="M5">
        <v>258</v>
      </c>
      <c r="N5">
        <v>162</v>
      </c>
      <c r="O5">
        <v>420</v>
      </c>
      <c r="P5" s="2">
        <v>1591</v>
      </c>
      <c r="Q5" s="2">
        <v>1187</v>
      </c>
      <c r="R5" s="2">
        <v>2778</v>
      </c>
    </row>
    <row r="6" spans="1:18" ht="12.75">
      <c r="A6" s="2">
        <v>446</v>
      </c>
      <c r="B6" s="2">
        <v>280</v>
      </c>
      <c r="C6">
        <v>726</v>
      </c>
      <c r="D6">
        <v>515</v>
      </c>
      <c r="E6">
        <v>436</v>
      </c>
      <c r="F6">
        <v>951</v>
      </c>
      <c r="G6">
        <v>405</v>
      </c>
      <c r="H6">
        <v>315</v>
      </c>
      <c r="I6">
        <v>720</v>
      </c>
      <c r="J6">
        <v>310</v>
      </c>
      <c r="K6">
        <v>180</v>
      </c>
      <c r="L6">
        <v>490</v>
      </c>
      <c r="M6">
        <v>332</v>
      </c>
      <c r="N6">
        <v>181</v>
      </c>
      <c r="O6">
        <v>513</v>
      </c>
      <c r="P6" s="2">
        <v>2008</v>
      </c>
      <c r="Q6" s="2">
        <v>1392</v>
      </c>
      <c r="R6" s="2">
        <v>3400</v>
      </c>
    </row>
    <row r="7" spans="1:18" ht="12.75">
      <c r="A7">
        <v>369</v>
      </c>
      <c r="B7">
        <v>269</v>
      </c>
      <c r="C7">
        <v>638</v>
      </c>
      <c r="D7">
        <v>361</v>
      </c>
      <c r="E7">
        <v>313</v>
      </c>
      <c r="F7">
        <v>674</v>
      </c>
      <c r="G7">
        <v>295</v>
      </c>
      <c r="H7">
        <v>217</v>
      </c>
      <c r="I7">
        <v>512</v>
      </c>
      <c r="J7">
        <v>330</v>
      </c>
      <c r="K7">
        <v>216</v>
      </c>
      <c r="L7">
        <v>546</v>
      </c>
      <c r="M7">
        <v>260</v>
      </c>
      <c r="N7">
        <v>142</v>
      </c>
      <c r="O7">
        <v>402</v>
      </c>
      <c r="P7" s="2">
        <v>1615</v>
      </c>
      <c r="Q7" s="2">
        <v>1157</v>
      </c>
      <c r="R7" s="2">
        <v>2772</v>
      </c>
    </row>
    <row r="8" spans="1:18" ht="12.75">
      <c r="A8">
        <v>476</v>
      </c>
      <c r="B8">
        <v>316</v>
      </c>
      <c r="C8">
        <v>792</v>
      </c>
      <c r="D8">
        <v>531</v>
      </c>
      <c r="E8">
        <v>379</v>
      </c>
      <c r="F8">
        <v>910</v>
      </c>
      <c r="G8">
        <v>504</v>
      </c>
      <c r="H8">
        <v>283</v>
      </c>
      <c r="I8">
        <v>787</v>
      </c>
      <c r="J8">
        <v>533</v>
      </c>
      <c r="K8">
        <v>493</v>
      </c>
      <c r="L8" s="2">
        <v>1026</v>
      </c>
      <c r="M8">
        <v>495</v>
      </c>
      <c r="N8">
        <v>195</v>
      </c>
      <c r="O8">
        <v>690</v>
      </c>
      <c r="P8" s="2">
        <v>2539</v>
      </c>
      <c r="Q8" s="2">
        <v>1666</v>
      </c>
      <c r="R8" s="2">
        <v>4205</v>
      </c>
    </row>
    <row r="9" spans="1:18" ht="12.75">
      <c r="A9">
        <v>520</v>
      </c>
      <c r="B9">
        <v>331</v>
      </c>
      <c r="C9">
        <v>851</v>
      </c>
      <c r="D9">
        <v>589</v>
      </c>
      <c r="E9">
        <v>423</v>
      </c>
      <c r="F9" s="2">
        <v>1012</v>
      </c>
      <c r="G9">
        <v>514</v>
      </c>
      <c r="H9">
        <v>301</v>
      </c>
      <c r="I9">
        <v>815</v>
      </c>
      <c r="J9">
        <v>556</v>
      </c>
      <c r="K9">
        <v>509</v>
      </c>
      <c r="L9" s="2">
        <v>1065</v>
      </c>
      <c r="M9">
        <v>544</v>
      </c>
      <c r="N9">
        <v>166</v>
      </c>
      <c r="O9">
        <v>710</v>
      </c>
      <c r="P9" s="2">
        <v>2723</v>
      </c>
      <c r="Q9" s="2">
        <v>1730</v>
      </c>
      <c r="R9" s="2">
        <v>4453</v>
      </c>
    </row>
    <row r="10" spans="1:18" ht="12.75">
      <c r="A10">
        <v>572</v>
      </c>
      <c r="B10">
        <v>311</v>
      </c>
      <c r="C10">
        <v>883</v>
      </c>
      <c r="D10">
        <v>454</v>
      </c>
      <c r="E10">
        <v>426</v>
      </c>
      <c r="F10">
        <v>880</v>
      </c>
      <c r="G10">
        <v>413</v>
      </c>
      <c r="H10">
        <v>278</v>
      </c>
      <c r="I10">
        <v>691</v>
      </c>
      <c r="J10">
        <v>521</v>
      </c>
      <c r="K10">
        <v>512</v>
      </c>
      <c r="L10" s="2">
        <v>1033</v>
      </c>
      <c r="M10">
        <v>464</v>
      </c>
      <c r="N10">
        <v>136</v>
      </c>
      <c r="O10">
        <v>600</v>
      </c>
      <c r="P10" s="2">
        <v>2424</v>
      </c>
      <c r="Q10" s="2">
        <v>1663</v>
      </c>
      <c r="R10" s="2">
        <v>4087</v>
      </c>
    </row>
    <row r="11" spans="1:18" ht="12.75">
      <c r="A11">
        <v>597</v>
      </c>
      <c r="B11">
        <v>362</v>
      </c>
      <c r="C11">
        <v>959</v>
      </c>
      <c r="D11">
        <v>409</v>
      </c>
      <c r="E11">
        <v>388</v>
      </c>
      <c r="F11">
        <v>797</v>
      </c>
      <c r="G11">
        <v>420</v>
      </c>
      <c r="H11">
        <v>277</v>
      </c>
      <c r="I11">
        <v>697</v>
      </c>
      <c r="J11">
        <v>499</v>
      </c>
      <c r="K11">
        <v>571</v>
      </c>
      <c r="L11" s="2">
        <v>1070</v>
      </c>
      <c r="M11">
        <v>433</v>
      </c>
      <c r="N11">
        <v>124</v>
      </c>
      <c r="O11">
        <v>557</v>
      </c>
      <c r="P11" s="2">
        <v>2358</v>
      </c>
      <c r="Q11" s="2">
        <v>1722</v>
      </c>
      <c r="R11" s="2">
        <v>4080</v>
      </c>
    </row>
    <row r="12" spans="1:18" ht="12.75">
      <c r="A12">
        <v>589</v>
      </c>
      <c r="B12">
        <v>361</v>
      </c>
      <c r="C12">
        <v>950</v>
      </c>
      <c r="D12">
        <v>412</v>
      </c>
      <c r="E12">
        <v>418</v>
      </c>
      <c r="F12">
        <v>830</v>
      </c>
      <c r="G12">
        <v>390</v>
      </c>
      <c r="H12">
        <v>230</v>
      </c>
      <c r="I12">
        <v>620</v>
      </c>
      <c r="J12">
        <v>440</v>
      </c>
      <c r="K12">
        <v>470</v>
      </c>
      <c r="L12">
        <v>910</v>
      </c>
      <c r="M12">
        <v>634</v>
      </c>
      <c r="N12">
        <v>158</v>
      </c>
      <c r="O12">
        <v>792</v>
      </c>
      <c r="P12" s="2">
        <v>2465</v>
      </c>
      <c r="Q12" s="2">
        <v>1637</v>
      </c>
      <c r="R12" s="2">
        <v>4102</v>
      </c>
    </row>
    <row r="13" spans="1:18" ht="12.75">
      <c r="A13">
        <v>511</v>
      </c>
      <c r="B13">
        <v>369</v>
      </c>
      <c r="C13">
        <v>880</v>
      </c>
      <c r="D13">
        <v>269</v>
      </c>
      <c r="E13">
        <v>325</v>
      </c>
      <c r="F13">
        <v>594</v>
      </c>
      <c r="G13">
        <v>289</v>
      </c>
      <c r="H13">
        <v>172</v>
      </c>
      <c r="I13">
        <v>461</v>
      </c>
      <c r="J13">
        <v>337</v>
      </c>
      <c r="K13">
        <v>287</v>
      </c>
      <c r="L13">
        <v>624</v>
      </c>
      <c r="M13">
        <v>471</v>
      </c>
      <c r="N13">
        <v>120</v>
      </c>
      <c r="O13">
        <v>591</v>
      </c>
      <c r="P13" s="2">
        <v>1877</v>
      </c>
      <c r="Q13" s="2">
        <v>1273</v>
      </c>
      <c r="R13" s="2">
        <v>3150</v>
      </c>
    </row>
    <row r="14" spans="1:18" ht="12.75">
      <c r="A14">
        <v>465</v>
      </c>
      <c r="B14">
        <v>336</v>
      </c>
      <c r="C14">
        <v>801</v>
      </c>
      <c r="D14">
        <v>302</v>
      </c>
      <c r="E14">
        <v>329</v>
      </c>
      <c r="F14">
        <v>631</v>
      </c>
      <c r="G14">
        <v>334</v>
      </c>
      <c r="H14">
        <v>187</v>
      </c>
      <c r="I14">
        <v>521</v>
      </c>
      <c r="J14">
        <v>404</v>
      </c>
      <c r="K14">
        <v>275</v>
      </c>
      <c r="L14">
        <v>679</v>
      </c>
      <c r="M14">
        <v>618</v>
      </c>
      <c r="N14">
        <v>146</v>
      </c>
      <c r="O14">
        <v>764</v>
      </c>
      <c r="P14" s="2">
        <v>2123</v>
      </c>
      <c r="Q14" s="2">
        <v>1273</v>
      </c>
      <c r="R14" s="2">
        <v>3396</v>
      </c>
    </row>
    <row r="15" spans="1:18" ht="12.75">
      <c r="A15">
        <v>530</v>
      </c>
      <c r="B15">
        <v>285</v>
      </c>
      <c r="C15">
        <v>815</v>
      </c>
      <c r="D15">
        <v>264</v>
      </c>
      <c r="E15">
        <v>262</v>
      </c>
      <c r="F15">
        <v>526</v>
      </c>
      <c r="G15">
        <v>298</v>
      </c>
      <c r="H15">
        <v>158</v>
      </c>
      <c r="I15">
        <v>456</v>
      </c>
      <c r="J15">
        <v>559</v>
      </c>
      <c r="K15">
        <v>275</v>
      </c>
      <c r="L15">
        <v>834</v>
      </c>
      <c r="M15">
        <v>672</v>
      </c>
      <c r="N15">
        <v>118</v>
      </c>
      <c r="O15">
        <v>790</v>
      </c>
      <c r="P15" s="2">
        <v>2323</v>
      </c>
      <c r="Q15" s="2">
        <v>1098</v>
      </c>
      <c r="R15" s="2">
        <v>3421</v>
      </c>
    </row>
    <row r="16" spans="1:18" ht="12.75">
      <c r="A16">
        <v>18</v>
      </c>
      <c r="B16">
        <v>6</v>
      </c>
      <c r="C16">
        <v>24</v>
      </c>
      <c r="D16">
        <v>8</v>
      </c>
      <c r="E16">
        <v>3</v>
      </c>
      <c r="F16">
        <v>11</v>
      </c>
      <c r="G16">
        <v>16</v>
      </c>
      <c r="H16">
        <v>7</v>
      </c>
      <c r="I16">
        <v>23</v>
      </c>
      <c r="J16">
        <v>43</v>
      </c>
      <c r="K16">
        <v>6</v>
      </c>
      <c r="L16">
        <v>49</v>
      </c>
      <c r="M16">
        <v>57</v>
      </c>
      <c r="N16">
        <v>10</v>
      </c>
      <c r="O16">
        <v>67</v>
      </c>
      <c r="P16">
        <v>142</v>
      </c>
      <c r="Q16" s="2">
        <v>32</v>
      </c>
      <c r="R16">
        <v>174</v>
      </c>
    </row>
    <row r="17" spans="1:18" ht="12.75">
      <c r="A17">
        <v>23</v>
      </c>
      <c r="B17">
        <v>8</v>
      </c>
      <c r="C17">
        <v>31</v>
      </c>
      <c r="D17">
        <v>8</v>
      </c>
      <c r="F17">
        <v>8</v>
      </c>
      <c r="G17">
        <v>15</v>
      </c>
      <c r="H17">
        <v>5</v>
      </c>
      <c r="I17">
        <v>20</v>
      </c>
      <c r="J17">
        <v>50</v>
      </c>
      <c r="K17">
        <v>14</v>
      </c>
      <c r="L17">
        <v>64</v>
      </c>
      <c r="M17">
        <v>49</v>
      </c>
      <c r="N17">
        <v>2</v>
      </c>
      <c r="O17">
        <v>51</v>
      </c>
      <c r="P17">
        <v>145</v>
      </c>
      <c r="Q17" s="2">
        <v>29</v>
      </c>
      <c r="R17">
        <v>174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2003-05-15T14:18:52Z</dcterms:modified>
  <cp:category/>
  <cp:version/>
  <cp:contentType/>
  <cp:contentStatus/>
</cp:coreProperties>
</file>