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ND_NEW_V" sheetId="3" r:id="rId3"/>
    <sheet name="ND_NEW_V_PC" sheetId="4" r:id="rId4"/>
    <sheet name="ND_NEW_R" sheetId="5" r:id="rId5"/>
    <sheet name="ND_NEW_R_PC" sheetId="6" r:id="rId6"/>
    <sheet name="ND_NEW_L" sheetId="7" r:id="rId7"/>
    <sheet name="ND_NEW_L_PC" sheetId="8" r:id="rId8"/>
    <sheet name="ND_NEW_D" sheetId="9" r:id="rId9"/>
    <sheet name="ND_NEW_D_PC" sheetId="10" r:id="rId10"/>
    <sheet name="ND_NEW_O" sheetId="11" r:id="rId11"/>
    <sheet name="ND_NEW_O_PC" sheetId="12" r:id="rId12"/>
    <sheet name="ND_NEW_T" sheetId="13" r:id="rId13"/>
    <sheet name="ND_NEW_T_PC" sheetId="14" r:id="rId14"/>
    <sheet name="ND_NEW_%" sheetId="15" r:id="rId15"/>
    <sheet name="ND_NEW_BNH_%" sheetId="16" r:id="rId16"/>
    <sheet name="ND_NEW_WNH_%" sheetId="17" r:id="rId17"/>
    <sheet name="ND_ADMIT_%" sheetId="18" r:id="rId18"/>
    <sheet name="ND_ADMIT_N" sheetId="19" r:id="rId19"/>
    <sheet name="ND_RACE_TOT" sheetId="20" r:id="rId20"/>
    <sheet name="ND_RACE_TOT_D" sheetId="21" r:id="rId21"/>
    <sheet name="ND_RACE_TOT_PC" sheetId="22" r:id="rId22"/>
    <sheet name="ND_RACE_TOT_PC_D" sheetId="23" r:id="rId23"/>
    <sheet name="ND_RACE_NEW" sheetId="24" r:id="rId24"/>
    <sheet name="ND_RACE_NEW_D" sheetId="25" r:id="rId25"/>
    <sheet name="ND_RACE_NEW_PC" sheetId="26" r:id="rId26"/>
    <sheet name="ND_RACE_NEW_PC_D" sheetId="27" r:id="rId27"/>
    <sheet name="ND_RACE_PP" sheetId="28" r:id="rId28"/>
    <sheet name="ND_RACE_PP_D" sheetId="29" r:id="rId29"/>
    <sheet name="ND_RACE_PP_PC" sheetId="30" r:id="rId30"/>
    <sheet name="ND_RACE_PP_PC_D" sheetId="31" r:id="rId31"/>
    <sheet name="ND_RACE_OTHER" sheetId="32" r:id="rId32"/>
    <sheet name="ND_RACE_OTHER_D" sheetId="33" r:id="rId33"/>
    <sheet name="ND_RACE_OTHER_PC" sheetId="34" r:id="rId34"/>
    <sheet name="ND_RACE_OTH_PC_D" sheetId="35" r:id="rId35"/>
    <sheet name="ND_RACE_PP+OTH" sheetId="36" r:id="rId36"/>
    <sheet name="ND_RACE_PP+OTH_D" sheetId="37" r:id="rId37"/>
    <sheet name="ND_RACE_PP+OTH_PC" sheetId="38" r:id="rId38"/>
    <sheet name="ND_RACE_PP+OTH_PC_D" sheetId="39" r:id="rId39"/>
    <sheet name="ND_RACE_%_TOT" sheetId="40" r:id="rId40"/>
    <sheet name="ND_RACEBAL_%_TOT" sheetId="41" r:id="rId41"/>
    <sheet name="ND_RACEBAL_TOT" sheetId="42" r:id="rId42"/>
    <sheet name="ND_RACEBAL_TOT_PC" sheetId="43" r:id="rId43"/>
    <sheet name="ND_RACEBAL_%_NEW" sheetId="44" r:id="rId44"/>
    <sheet name="ND_RACEBAL_NEW" sheetId="45" r:id="rId45"/>
    <sheet name="ND_RACEBAL_NEW_PC" sheetId="46" r:id="rId46"/>
    <sheet name="ND_Data1" sheetId="47" r:id="rId47"/>
    <sheet name="ND_Data2" sheetId="48" r:id="rId48"/>
    <sheet name="ND_Data3" sheetId="49" r:id="rId49"/>
    <sheet name="ND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<sst xmlns="http://schemas.openxmlformats.org/spreadsheetml/2006/main" count="2734" uniqueCount="193">
  <si>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</si>
  <si>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</si>
  <si>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</si>
  <si>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</si>
  <si>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</si>
  <si>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</si>
  <si>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</si>
  <si>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</si>
  <si>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</si>
  <si>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</si>
  <si>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ND: ta</t>
  </si>
  <si>
    <t>NORTH DAKOTA</t>
  </si>
  <si>
    <t>hisp if admi</t>
  </si>
  <si>
    <t>ttype_2==1 [</t>
  </si>
  <si>
    <t>fw=freq], ce</t>
  </si>
  <si>
    <t>ll(10) forma</t>
  </si>
  <si>
    <t>ttype_2==2|a</t>
  </si>
  <si>
    <t>dmittype_2==</t>
  </si>
  <si>
    <t>3 [fw=freq],</t>
  </si>
  <si>
    <t>---</t>
  </si>
  <si>
    <t>Race / His</t>
  </si>
  <si>
    <t>panic</t>
  </si>
  <si>
    <t>Y</t>
  </si>
  <si>
    <t>ea</t>
  </si>
  <si>
    <t>r |  White,</t>
  </si>
  <si>
    <t>NH   Black,</t>
  </si>
  <si>
    <t>NH  Amerind</t>
  </si>
  <si>
    <t>, N  Asian/P</t>
  </si>
  <si>
    <t>I,    Hisp,</t>
  </si>
  <si>
    <t>All</t>
  </si>
  <si>
    <t>--+--------</t>
  </si>
  <si>
    <t>3 |</t>
  </si>
  <si>
    <t>4 |</t>
  </si>
  <si>
    <t>5 |</t>
  </si>
  <si>
    <t>6 |</t>
  </si>
  <si>
    <t>7 |</t>
  </si>
  <si>
    <t>8 |</t>
  </si>
  <si>
    <t>9 |</t>
  </si>
  <si>
    <t>0 |</t>
  </si>
  <si>
    <t>1 |</t>
  </si>
  <si>
    <t>2 |</t>
  </si>
  <si>
    <t>ttype_2==5 [</t>
  </si>
  <si>
    <t>___________________</t>
  </si>
  <si>
    <t>ND: table</t>
  </si>
  <si>
    <t>type_2==1 &amp;</t>
  </si>
  <si>
    <t>racehisp&lt;3 &amp; off==2 [fw=freq], col</t>
  </si>
  <si>
    <t>racehisp&lt;3 &amp; off==3 [fw=freq], col</t>
  </si>
  <si>
    <t>racehisp&lt;3 &amp; off==4 [fw=freq], col</t>
  </si>
  <si>
    <t>racehisp&lt;3 &amp; off==5 [fw=freq], col</t>
  </si>
  <si>
    <t>racehisp&lt;3 [fw=freq], col</t>
  </si>
  <si>
    <t>Pending</t>
  </si>
  <si>
    <t>ND: table year racehisp [fw=freq], cell(10) format(%9.0f)</t>
  </si>
  <si>
    <t>ND: table year racehisp if racehisp&lt;6, c(mean totpop) format(%12.0f) cell(12)</t>
  </si>
  <si>
    <t>ND: table year racehisp if admittype_2==1 &amp; racehisp&lt;3 &amp; off==1 [fw=freq], col</t>
  </si>
  <si>
    <t xml:space="preserve">       Total |                                                           </t>
  </si>
  <si>
    <t>|</t>
  </si>
  <si>
    <t>------</t>
  </si>
  <si>
    <t>--</t>
  </si>
  <si>
    <t>______</t>
  </si>
  <si>
    <t>__</t>
  </si>
  <si>
    <t>___________</t>
  </si>
  <si>
    <t>____________</t>
  </si>
  <si>
    <t>_______</t>
  </si>
  <si>
    <t>bl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</si>
  <si>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</si>
  <si>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</si>
  <si>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</si>
  <si>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</si>
  <si>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</si>
  <si>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</si>
  <si>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</si>
  <si>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</si>
  <si>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</si>
  <si>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</si>
  <si>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-+</t>
  </si>
  <si>
    <t>race==2 [fw</t>
  </si>
  <si>
    <t>e year race</t>
  </si>
  <si>
    <t>t(%9.0f)</t>
  </si>
  <si>
    <t>Hispanic</t>
  </si>
  <si>
    <t>Amerind, N</t>
  </si>
  <si>
    <t>Asian/PI,</t>
  </si>
  <si>
    <t>Race/Hisp</t>
  </si>
  <si>
    <t>cell(10) fo</t>
  </si>
  <si>
    <t>&gt; rmat</t>
  </si>
  <si>
    <t>(%</t>
  </si>
  <si>
    <t>9.0f)</t>
  </si>
  <si>
    <t>---------</t>
  </si>
  <si>
    <t>_________</t>
  </si>
  <si>
    <t>__________</t>
  </si>
  <si>
    <t>y</t>
  </si>
  <si>
    <t>ear racehi</t>
  </si>
  <si>
    <t>sp if admit</t>
  </si>
  <si>
    <t>R</t>
  </si>
  <si>
    <t>ace / Hispa</t>
  </si>
  <si>
    <t>nic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</si>
  <si>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</si>
  <si>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</si>
  <si>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</si>
  <si>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</si>
  <si>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</si>
  <si>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</si>
  <si>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</si>
  <si>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</si>
  <si>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      log:  /home/j/jyocom/ncrp/state_graphics_tables_ND.log</t>
  </si>
  <si>
    <t xml:space="preserve"> opened on:  24 Dec 2002, 10:33:17</t>
  </si>
  <si>
    <t>******************************** ND ********************************</t>
  </si>
  <si>
    <t xml:space="preserve">ND: table year racehisp off_long [fw=freq] if racehisp&lt;3 &amp; admittype_2==1, col </t>
  </si>
  <si>
    <t>ND: table year off_long if admittype_2==1  [fw=freq], col cell(10)</t>
  </si>
  <si>
    <t>ND: table year admittype_2 [fw=freq], col cell(10)</t>
  </si>
  <si>
    <t xml:space="preserve">       |                       Admission Type, Aggregated                      </t>
  </si>
  <si>
    <t xml:space="preserve">  Year | New Senten  Parole Rev    Prob Rev     Pending    Other/NK       Total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</si>
  <si>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</si>
  <si>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</si>
  <si>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</si>
  <si>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</si>
  <si>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</si>
  <si>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</si>
  <si>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</si>
  <si>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</si>
  <si>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</si>
  <si>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</si>
  <si>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</si>
  <si>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</si>
  <si>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</si>
  <si>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</si>
  <si>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</si>
  <si>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</si>
  <si>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</si>
  <si>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</si>
  <si>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</si>
  <si>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</si>
  <si>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</si>
  <si>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</si>
  <si>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</si>
  <si>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</si>
  <si>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</si>
  <si>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</si>
  <si>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</si>
  <si>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</si>
  <si>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</si>
  <si>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</si>
  <si>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</si>
  <si>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</si>
  <si>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</si>
  <si>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</si>
  <si>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</si>
  <si>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</si>
  <si>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</si>
  <si>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</si>
  <si>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</si>
  <si>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</si>
  <si>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</si>
  <si>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</si>
  <si>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</si>
  <si>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</si>
  <si>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</si>
  <si>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</si>
  <si>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</si>
  <si>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</si>
  <si>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</si>
  <si>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</si>
  <si>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</si>
  <si>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</si>
  <si>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</si>
  <si>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</si>
  <si>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</si>
  <si>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</si>
  <si>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</si>
  <si>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</si>
  <si>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</si>
  <si>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</si>
  <si>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</si>
  <si>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</si>
  <si>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</si>
  <si>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----------------------------------------------------------------------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</si>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</sst>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ND_Data2!$AA$110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ND_Data2!$AA$111:$AA$127</c:f>
              <c:numCache>
                <c:ptCount val="17"/>
                <c:pt idx="0">
                  <c:v>95.31273783222622</c:v>
                </c:pt>
                <c:pt idx="1">
                  <c:v>95.15486475326121</c:v>
                </c:pt>
                <c:pt idx="2">
                  <c:v>95.01293222509605</c:v>
                </c:pt>
                <c:pt idx="3">
                  <c:v>94.8792134873418</c:v>
                </c:pt>
                <c:pt idx="4">
                  <c:v>94.70995181240414</c:v>
                </c:pt>
                <c:pt idx="5">
                  <c:v>94.5295999218645</c:v>
                </c:pt>
                <c:pt idx="6">
                  <c:v>94.35188909861682</c:v>
                </c:pt>
                <c:pt idx="7">
                  <c:v>94.21821753346596</c:v>
                </c:pt>
                <c:pt idx="8">
                  <c:v>93.96624718739702</c:v>
                </c:pt>
                <c:pt idx="9">
                  <c:v>93.82084802817633</c:v>
                </c:pt>
                <c:pt idx="10">
                  <c:v>93.74589040988404</c:v>
                </c:pt>
                <c:pt idx="11">
                  <c:v>93.6657694580172</c:v>
                </c:pt>
                <c:pt idx="12">
                  <c:v>93.48653569179547</c:v>
                </c:pt>
                <c:pt idx="13">
                  <c:v>93.2502978884917</c:v>
                </c:pt>
                <c:pt idx="14">
                  <c:v>93.09581945408732</c:v>
                </c:pt>
                <c:pt idx="15">
                  <c:v>92.90052805860071</c:v>
                </c:pt>
                <c:pt idx="16">
                  <c:v>92.73418488604406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ND_Data2!$AB$111:$AB$127</c:f>
              <c:numCache>
                <c:ptCount val="17"/>
                <c:pt idx="0">
                  <c:v>0.43757435143382817</c:v>
                </c:pt>
                <c:pt idx="1">
                  <c:v>0.4499652459893284</c:v>
                </c:pt>
                <c:pt idx="2">
                  <c:v>0.4740092556621875</c:v>
                </c:pt>
                <c:pt idx="3">
                  <c:v>0.4870893684268701</c:v>
                </c:pt>
                <c:pt idx="4">
                  <c:v>0.5035044149275674</c:v>
                </c:pt>
                <c:pt idx="5">
                  <c:v>0.5229889267357677</c:v>
                </c:pt>
                <c:pt idx="6">
                  <c:v>0.5340842281152335</c:v>
                </c:pt>
                <c:pt idx="7">
                  <c:v>0.5383109180938993</c:v>
                </c:pt>
                <c:pt idx="8">
                  <c:v>0.5536117212420707</c:v>
                </c:pt>
                <c:pt idx="9">
                  <c:v>0.5645022953069353</c:v>
                </c:pt>
                <c:pt idx="10">
                  <c:v>0.5503516004450519</c:v>
                </c:pt>
                <c:pt idx="11">
                  <c:v>0.543639666000794</c:v>
                </c:pt>
                <c:pt idx="12">
                  <c:v>0.5234214743090151</c:v>
                </c:pt>
                <c:pt idx="13">
                  <c:v>0.553465928712095</c:v>
                </c:pt>
                <c:pt idx="14">
                  <c:v>0.5402959692329296</c:v>
                </c:pt>
                <c:pt idx="15">
                  <c:v>0.5677257105586634</c:v>
                </c:pt>
                <c:pt idx="16">
                  <c:v>0.5957397114568243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ND_Data2!$AF$111:$AF$127</c:f>
              <c:numCache>
                <c:ptCount val="17"/>
                <c:pt idx="0">
                  <c:v>4.249687816339953</c:v>
                </c:pt>
                <c:pt idx="1">
                  <c:v>4.395170000749464</c:v>
                </c:pt>
                <c:pt idx="2">
                  <c:v>4.513058519241762</c:v>
                </c:pt>
                <c:pt idx="3">
                  <c:v>4.633697144231329</c:v>
                </c:pt>
                <c:pt idx="4">
                  <c:v>4.78654377266829</c:v>
                </c:pt>
                <c:pt idx="5">
                  <c:v>4.94741115139973</c:v>
                </c:pt>
                <c:pt idx="6">
                  <c:v>5.114026673267944</c:v>
                </c:pt>
                <c:pt idx="7">
                  <c:v>5.24347154844014</c:v>
                </c:pt>
                <c:pt idx="8">
                  <c:v>5.480141091360913</c:v>
                </c:pt>
                <c:pt idx="9">
                  <c:v>5.614649676516736</c:v>
                </c:pt>
                <c:pt idx="10">
                  <c:v>5.703757989670907</c:v>
                </c:pt>
                <c:pt idx="11">
                  <c:v>5.790590875982011</c:v>
                </c:pt>
                <c:pt idx="12">
                  <c:v>5.990042833895518</c:v>
                </c:pt>
                <c:pt idx="13">
                  <c:v>6.196236182796204</c:v>
                </c:pt>
                <c:pt idx="14">
                  <c:v>6.363884576679751</c:v>
                </c:pt>
                <c:pt idx="15">
                  <c:v>6.531746230840623</c:v>
                </c:pt>
                <c:pt idx="16">
                  <c:v>6.670075402499114</c:v>
                </c:pt>
              </c:numCache>
            </c:numRef>
          </c:yVal>
          <c:smooth val="0"/>
        </c:ser>
        <c:axId val="13082865"/>
        <c:axId val="50636922"/>
      </c:scatterChart>
      <c:scatterChart>
        <c:scatterStyle val="lineMarker"/>
        <c:varyColors val="0"/>
        <c:ser>
          <c:idx val="0"/>
          <c:order val="0"/>
          <c:tx>
            <c:strRef>
              <c:f>ND_Data2!$AG$110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ND_Data2!$AG$111:$AG$127</c:f>
              <c:numCache>
                <c:ptCount val="17"/>
                <c:pt idx="0">
                  <c:v>0.004590932559340246</c:v>
                </c:pt>
                <c:pt idx="1">
                  <c:v>0.004728767647940006</c:v>
                </c:pt>
                <c:pt idx="2">
                  <c:v>0.004988891980927476</c:v>
                </c:pt>
                <c:pt idx="3">
                  <c:v>0.005133783792293499</c:v>
                </c:pt>
                <c:pt idx="4">
                  <c:v>0.005316277807055367</c:v>
                </c:pt>
                <c:pt idx="5">
                  <c:v>0.005532541417376732</c:v>
                </c:pt>
                <c:pt idx="6">
                  <c:v>0.0056605568072623045</c:v>
                </c:pt>
                <c:pt idx="7">
                  <c:v>0.005713448335006904</c:v>
                </c:pt>
                <c:pt idx="8">
                  <c:v>0.005891601908268211</c:v>
                </c:pt>
                <c:pt idx="9">
                  <c:v>0.006016810838646477</c:v>
                </c:pt>
                <c:pt idx="10">
                  <c:v>0.0058706744161131355</c:v>
                </c:pt>
                <c:pt idx="11">
                  <c:v>0.005804037794665893</c:v>
                </c:pt>
                <c:pt idx="12">
                  <c:v>0.005598896893929416</c:v>
                </c:pt>
                <c:pt idx="13">
                  <c:v>0.005935272500404525</c:v>
                </c:pt>
                <c:pt idx="14">
                  <c:v>0.005803654475584598</c:v>
                </c:pt>
                <c:pt idx="15">
                  <c:v>0.006111113923922454</c:v>
                </c:pt>
                <c:pt idx="16">
                  <c:v>0.006424165071261434</c:v>
                </c:pt>
              </c:numCache>
            </c:numRef>
          </c:yVal>
          <c:smooth val="0"/>
        </c:ser>
        <c:axId val="53079115"/>
        <c:axId val="7949988"/>
      </c:scatterChart>
      <c:val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636922"/>
        <c:crosses val="autoZero"/>
        <c:crossBetween val="midCat"/>
        <c:dispUnits/>
        <c:majorUnit val="1"/>
      </c:valAx>
      <c:valAx>
        <c:axId val="506369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3082865"/>
        <c:crosses val="autoZero"/>
        <c:crossBetween val="midCat"/>
        <c:dispUnits/>
        <c:majorUnit val="10"/>
      </c:valAx>
      <c:valAx>
        <c:axId val="53079115"/>
        <c:scaling>
          <c:orientation val="minMax"/>
        </c:scaling>
        <c:axPos val="b"/>
        <c:delete val="1"/>
        <c:majorTickMark val="in"/>
        <c:minorTickMark val="none"/>
        <c:tickLblPos val="nextTo"/>
        <c:crossAx val="7949988"/>
        <c:crosses val="max"/>
        <c:crossBetween val="midCat"/>
        <c:dispUnits/>
      </c:valAx>
      <c:valAx>
        <c:axId val="7949988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07911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NORTH DAKOTA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ND_Data3!$L$65:$L$81</c:f>
              <c:numCache>
                <c:ptCount val="17"/>
                <c:pt idx="0">
                  <c:v>9.457848230994763</c:v>
                </c:pt>
                <c:pt idx="1">
                  <c:v>7.103961848636193</c:v>
                </c:pt>
                <c:pt idx="2">
                  <c:v>2.1765187825797656</c:v>
                </c:pt>
                <c:pt idx="3">
                  <c:v>5.037751651437963</c:v>
                </c:pt>
                <c:pt idx="4">
                  <c:v>5.110270045832735</c:v>
                </c:pt>
                <c:pt idx="5">
                  <c:v>6.61903116756481</c:v>
                </c:pt>
                <c:pt idx="6">
                  <c:v>6.067224851352991</c:v>
                </c:pt>
                <c:pt idx="7">
                  <c:v>6.827495824403469</c:v>
                </c:pt>
                <c:pt idx="8">
                  <c:v>4.698514765921673</c:v>
                </c:pt>
                <c:pt idx="9">
                  <c:v>3.6902659172072068</c:v>
                </c:pt>
                <c:pt idx="10">
                  <c:v>2.343582601242768</c:v>
                </c:pt>
                <c:pt idx="11">
                  <c:v>4.505722267279444</c:v>
                </c:pt>
                <c:pt idx="12">
                  <c:v>5.835657870385036</c:v>
                </c:pt>
                <c:pt idx="13">
                  <c:v>8.67437240081606</c:v>
                </c:pt>
                <c:pt idx="14">
                  <c:v>9.38506065933403</c:v>
                </c:pt>
                <c:pt idx="15">
                  <c:v>15.695487294249883</c:v>
                </c:pt>
                <c:pt idx="16">
                  <c:v>16.16677302701553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ND_Data3!$M$65:$M$81</c:f>
              <c:numCache>
                <c:ptCount val="17"/>
                <c:pt idx="0">
                  <c:v>33.77237419790612</c:v>
                </c:pt>
                <c:pt idx="1">
                  <c:v>65.31678641410844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29.18004085205719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28.514399771884804</c:v>
                </c:pt>
                <c:pt idx="11">
                  <c:v>28.75215641173088</c:v>
                </c:pt>
                <c:pt idx="12">
                  <c:v>0</c:v>
                </c:pt>
                <c:pt idx="13">
                  <c:v>56.21135469364812</c:v>
                </c:pt>
                <c:pt idx="14">
                  <c:v>28.876696505919725</c:v>
                </c:pt>
                <c:pt idx="15">
                  <c:v>82.8500414250207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ND_Data3!$N$65:$N$81</c:f>
              <c:numCache>
                <c:ptCount val="17"/>
                <c:pt idx="0">
                  <c:v>9.568964452840438</c:v>
                </c:pt>
                <c:pt idx="1">
                  <c:v>7.377941185512182</c:v>
                </c:pt>
                <c:pt idx="2">
                  <c:v>2.1657142680349857</c:v>
                </c:pt>
                <c:pt idx="3">
                  <c:v>5.012021019163149</c:v>
                </c:pt>
                <c:pt idx="4">
                  <c:v>5.083246097417234</c:v>
                </c:pt>
                <c:pt idx="5">
                  <c:v>6.74316411737601</c:v>
                </c:pt>
                <c:pt idx="6">
                  <c:v>6.033074291602939</c:v>
                </c:pt>
                <c:pt idx="7">
                  <c:v>6.788708886916667</c:v>
                </c:pt>
                <c:pt idx="8">
                  <c:v>4.670995122146523</c:v>
                </c:pt>
                <c:pt idx="9">
                  <c:v>3.6681950812838684</c:v>
                </c:pt>
                <c:pt idx="10">
                  <c:v>2.4963262398836377</c:v>
                </c:pt>
                <c:pt idx="11">
                  <c:v>4.645637414636412</c:v>
                </c:pt>
                <c:pt idx="12">
                  <c:v>5.803166539273344</c:v>
                </c:pt>
                <c:pt idx="13">
                  <c:v>8.954852618050662</c:v>
                </c:pt>
                <c:pt idx="14">
                  <c:v>9.497530642033071</c:v>
                </c:pt>
                <c:pt idx="15">
                  <c:v>16.1033837235049</c:v>
                </c:pt>
                <c:pt idx="16">
                  <c:v>16.063577950625636</c:v>
                </c:pt>
              </c:numCache>
            </c:numRef>
          </c:yVal>
          <c:smooth val="1"/>
        </c:ser>
        <c:axId val="10610493"/>
        <c:axId val="28385574"/>
      </c:scatterChart>
      <c:val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385574"/>
        <c:crossesAt val="0"/>
        <c:crossBetween val="midCat"/>
        <c:dispUnits/>
        <c:majorUnit val="1"/>
      </c:valAx>
      <c:valAx>
        <c:axId val="283855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1049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ND_Data1!$N$5:$N$21</c:f>
              <c:numCache>
                <c:ptCount val="17"/>
                <c:pt idx="0">
                  <c:v>37</c:v>
                </c:pt>
                <c:pt idx="1">
                  <c:v>51</c:v>
                </c:pt>
                <c:pt idx="2">
                  <c:v>20</c:v>
                </c:pt>
                <c:pt idx="3">
                  <c:v>22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13</c:v>
                </c:pt>
                <c:pt idx="10">
                  <c:v>21</c:v>
                </c:pt>
                <c:pt idx="11">
                  <c:v>23</c:v>
                </c:pt>
                <c:pt idx="12">
                  <c:v>30</c:v>
                </c:pt>
                <c:pt idx="13">
                  <c:v>22</c:v>
                </c:pt>
                <c:pt idx="14">
                  <c:v>37</c:v>
                </c:pt>
                <c:pt idx="15">
                  <c:v>62</c:v>
                </c:pt>
                <c:pt idx="16">
                  <c:v>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ND_Data1!$O$5:$O$21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ND_Data1!$P$5:$P$21</c:f>
              <c:numCache>
                <c:ptCount val="17"/>
                <c:pt idx="0">
                  <c:v>37</c:v>
                </c:pt>
                <c:pt idx="1">
                  <c:v>52</c:v>
                </c:pt>
                <c:pt idx="2">
                  <c:v>20</c:v>
                </c:pt>
                <c:pt idx="3">
                  <c:v>23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21</c:v>
                </c:pt>
                <c:pt idx="11">
                  <c:v>23</c:v>
                </c:pt>
                <c:pt idx="12">
                  <c:v>30</c:v>
                </c:pt>
                <c:pt idx="13">
                  <c:v>22</c:v>
                </c:pt>
                <c:pt idx="14">
                  <c:v>39</c:v>
                </c:pt>
                <c:pt idx="15">
                  <c:v>66</c:v>
                </c:pt>
                <c:pt idx="16">
                  <c:v>55</c:v>
                </c:pt>
              </c:numCache>
            </c:numRef>
          </c:yVal>
          <c:smooth val="1"/>
        </c:ser>
        <c:axId val="54143575"/>
        <c:axId val="17530128"/>
      </c:scatterChart>
      <c:scatterChart>
        <c:scatterStyle val="lineMarker"/>
        <c:varyColors val="0"/>
        <c:ser>
          <c:idx val="5"/>
          <c:order val="3"/>
          <c:tx>
            <c:strRef>
              <c:f>ND_Data1!$A$23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ND_Data1!$O$28:$O$44</c:f>
              <c:numCache>
                <c:ptCount val="17"/>
                <c:pt idx="0">
                  <c:v>0</c:v>
                </c:pt>
                <c:pt idx="1">
                  <c:v>1.9230769230769231</c:v>
                </c:pt>
                <c:pt idx="2">
                  <c:v>0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7.142857142857142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5.128205128205128</c:v>
                </c:pt>
                <c:pt idx="15">
                  <c:v>6.0606060606060606</c:v>
                </c:pt>
                <c:pt idx="16">
                  <c:v>7.2727272727272725</c:v>
                </c:pt>
              </c:numCache>
            </c:numRef>
          </c:yVal>
          <c:smooth val="0"/>
        </c:ser>
        <c:axId val="23553425"/>
        <c:axId val="10654234"/>
      </c:scatterChart>
      <c:valAx>
        <c:axId val="54143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530128"/>
        <c:crossesAt val="0"/>
        <c:crossBetween val="midCat"/>
        <c:dispUnits/>
        <c:majorUnit val="1"/>
      </c:valAx>
      <c:valAx>
        <c:axId val="1753012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143575"/>
        <c:crosses val="autoZero"/>
        <c:crossBetween val="midCat"/>
        <c:dispUnits/>
        <c:majorUnit val="15"/>
      </c:valAx>
      <c:valAx>
        <c:axId val="23553425"/>
        <c:scaling>
          <c:orientation val="minMax"/>
        </c:scaling>
        <c:axPos val="b"/>
        <c:delete val="1"/>
        <c:majorTickMark val="in"/>
        <c:minorTickMark val="none"/>
        <c:tickLblPos val="nextTo"/>
        <c:crossAx val="10654234"/>
        <c:crosses val="max"/>
        <c:crossBetween val="midCat"/>
        <c:dispUnits/>
      </c:valAx>
      <c:valAx>
        <c:axId val="1065423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5534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ND_Data3!$L$85:$L$101</c:f>
              <c:numCache>
                <c:ptCount val="17"/>
                <c:pt idx="0">
                  <c:v>5.736727615521414</c:v>
                </c:pt>
                <c:pt idx="1">
                  <c:v>7.8761316147923015</c:v>
                </c:pt>
                <c:pt idx="2">
                  <c:v>3.109312546542522</c:v>
                </c:pt>
                <c:pt idx="3">
                  <c:v>3.4634542603636</c:v>
                </c:pt>
                <c:pt idx="4">
                  <c:v>3.513310656510005</c:v>
                </c:pt>
                <c:pt idx="5">
                  <c:v>3.067355906920278</c:v>
                </c:pt>
                <c:pt idx="6">
                  <c:v>2.7876438506216443</c:v>
                </c:pt>
                <c:pt idx="7">
                  <c:v>2.497864326001269</c:v>
                </c:pt>
                <c:pt idx="8">
                  <c:v>2.68486558052667</c:v>
                </c:pt>
                <c:pt idx="9">
                  <c:v>2.180611678349713</c:v>
                </c:pt>
                <c:pt idx="10">
                  <c:v>3.5153739018641526</c:v>
                </c:pt>
                <c:pt idx="11">
                  <c:v>3.838207857312119</c:v>
                </c:pt>
                <c:pt idx="12">
                  <c:v>5.001992460330031</c:v>
                </c:pt>
                <c:pt idx="13">
                  <c:v>3.6699267849606403</c:v>
                </c:pt>
                <c:pt idx="14">
                  <c:v>6.200843649917126</c:v>
                </c:pt>
                <c:pt idx="15">
                  <c:v>10.46365819616659</c:v>
                </c:pt>
                <c:pt idx="16">
                  <c:v>8.679004467134652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ND_Data3!$M$85:$M$101</c:f>
              <c:numCache>
                <c:ptCount val="17"/>
                <c:pt idx="0">
                  <c:v>0</c:v>
                </c:pt>
                <c:pt idx="1">
                  <c:v>32.65839320705422</c:v>
                </c:pt>
                <c:pt idx="2">
                  <c:v>0</c:v>
                </c:pt>
                <c:pt idx="3">
                  <c:v>30.665440049064706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27.878449958182326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57.75339301183945</c:v>
                </c:pt>
                <c:pt idx="15">
                  <c:v>110.46672190002762</c:v>
                </c:pt>
                <c:pt idx="16">
                  <c:v>105.96026490066225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ND_Data3!$N$85:$N$101</c:f>
              <c:numCache>
                <c:ptCount val="17"/>
                <c:pt idx="0">
                  <c:v>5.710511044437036</c:v>
                </c:pt>
                <c:pt idx="1">
                  <c:v>7.992769617638198</c:v>
                </c:pt>
                <c:pt idx="2">
                  <c:v>3.093877525764265</c:v>
                </c:pt>
                <c:pt idx="3">
                  <c:v>3.6023901075235134</c:v>
                </c:pt>
                <c:pt idx="4">
                  <c:v>3.4947316919743487</c:v>
                </c:pt>
                <c:pt idx="5">
                  <c:v>3.0504790054796236</c:v>
                </c:pt>
                <c:pt idx="6">
                  <c:v>2.7719530528986476</c:v>
                </c:pt>
                <c:pt idx="7">
                  <c:v>2.483673983018293</c:v>
                </c:pt>
                <c:pt idx="8">
                  <c:v>2.6691400697980128</c:v>
                </c:pt>
                <c:pt idx="9">
                  <c:v>2.334305960817007</c:v>
                </c:pt>
                <c:pt idx="10">
                  <c:v>3.494856735837093</c:v>
                </c:pt>
                <c:pt idx="11">
                  <c:v>3.8160593048799103</c:v>
                </c:pt>
                <c:pt idx="12">
                  <c:v>4.974142747948581</c:v>
                </c:pt>
                <c:pt idx="13">
                  <c:v>3.6482732888354543</c:v>
                </c:pt>
                <c:pt idx="14">
                  <c:v>6.4983104392857856</c:v>
                </c:pt>
                <c:pt idx="15">
                  <c:v>11.07107630990962</c:v>
                </c:pt>
                <c:pt idx="16">
                  <c:v>9.299966181941157</c:v>
                </c:pt>
              </c:numCache>
            </c:numRef>
          </c:yVal>
          <c:smooth val="1"/>
        </c:ser>
        <c:axId val="28779243"/>
        <c:axId val="57686596"/>
      </c:scatterChart>
      <c:valAx>
        <c:axId val="28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686596"/>
        <c:crossesAt val="0"/>
        <c:crossBetween val="midCat"/>
        <c:dispUnits/>
        <c:majorUnit val="1"/>
      </c:valAx>
      <c:valAx>
        <c:axId val="5768659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779243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ND_Data1!$Q$5:$Q$21</c:f>
              <c:numCache>
                <c:ptCount val="17"/>
                <c:pt idx="0">
                  <c:v>279</c:v>
                </c:pt>
                <c:pt idx="1">
                  <c:v>288</c:v>
                </c:pt>
                <c:pt idx="2">
                  <c:v>181</c:v>
                </c:pt>
                <c:pt idx="3">
                  <c:v>188</c:v>
                </c:pt>
                <c:pt idx="4">
                  <c:v>203</c:v>
                </c:pt>
                <c:pt idx="5">
                  <c:v>213</c:v>
                </c:pt>
                <c:pt idx="6">
                  <c:v>193</c:v>
                </c:pt>
                <c:pt idx="7">
                  <c:v>193</c:v>
                </c:pt>
                <c:pt idx="8">
                  <c:v>196</c:v>
                </c:pt>
                <c:pt idx="9">
                  <c:v>149</c:v>
                </c:pt>
                <c:pt idx="10">
                  <c:v>162</c:v>
                </c:pt>
                <c:pt idx="11">
                  <c:v>190</c:v>
                </c:pt>
                <c:pt idx="12">
                  <c:v>196</c:v>
                </c:pt>
                <c:pt idx="13">
                  <c:v>232</c:v>
                </c:pt>
                <c:pt idx="14">
                  <c:v>239</c:v>
                </c:pt>
                <c:pt idx="15">
                  <c:v>325</c:v>
                </c:pt>
                <c:pt idx="16">
                  <c:v>302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ND_Data1!$R$5:$R$21</c:f>
              <c:numCache>
                <c:ptCount val="17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4</c:v>
                </c:pt>
                <c:pt idx="13">
                  <c:v>8</c:v>
                </c:pt>
                <c:pt idx="14">
                  <c:v>8</c:v>
                </c:pt>
                <c:pt idx="15">
                  <c:v>14</c:v>
                </c:pt>
                <c:pt idx="16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ND_Data1!$S$5:$S$21</c:f>
              <c:numCache>
                <c:ptCount val="17"/>
                <c:pt idx="0">
                  <c:v>286</c:v>
                </c:pt>
                <c:pt idx="1">
                  <c:v>292</c:v>
                </c:pt>
                <c:pt idx="2">
                  <c:v>182</c:v>
                </c:pt>
                <c:pt idx="3">
                  <c:v>191</c:v>
                </c:pt>
                <c:pt idx="4">
                  <c:v>203</c:v>
                </c:pt>
                <c:pt idx="5">
                  <c:v>219</c:v>
                </c:pt>
                <c:pt idx="6">
                  <c:v>198</c:v>
                </c:pt>
                <c:pt idx="7">
                  <c:v>197</c:v>
                </c:pt>
                <c:pt idx="8">
                  <c:v>199</c:v>
                </c:pt>
                <c:pt idx="9">
                  <c:v>155</c:v>
                </c:pt>
                <c:pt idx="10">
                  <c:v>171</c:v>
                </c:pt>
                <c:pt idx="11">
                  <c:v>203</c:v>
                </c:pt>
                <c:pt idx="12">
                  <c:v>200</c:v>
                </c:pt>
                <c:pt idx="13">
                  <c:v>240</c:v>
                </c:pt>
                <c:pt idx="14">
                  <c:v>247</c:v>
                </c:pt>
                <c:pt idx="15">
                  <c:v>339</c:v>
                </c:pt>
                <c:pt idx="16">
                  <c:v>312</c:v>
                </c:pt>
              </c:numCache>
            </c:numRef>
          </c:yVal>
          <c:smooth val="1"/>
        </c:ser>
        <c:axId val="49417317"/>
        <c:axId val="42102670"/>
      </c:scatterChart>
      <c:scatterChart>
        <c:scatterStyle val="lineMarker"/>
        <c:varyColors val="0"/>
        <c:ser>
          <c:idx val="5"/>
          <c:order val="3"/>
          <c:tx>
            <c:strRef>
              <c:f>ND_Data1!$A$23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ND_Data1!$R$28:$R$44</c:f>
              <c:numCache>
                <c:ptCount val="17"/>
                <c:pt idx="0">
                  <c:v>2.4475524475524475</c:v>
                </c:pt>
                <c:pt idx="1">
                  <c:v>1.36986301369863</c:v>
                </c:pt>
                <c:pt idx="2">
                  <c:v>0.5494505494505495</c:v>
                </c:pt>
                <c:pt idx="3">
                  <c:v>1.5706806282722512</c:v>
                </c:pt>
                <c:pt idx="4">
                  <c:v>0</c:v>
                </c:pt>
                <c:pt idx="5">
                  <c:v>2.73972602739726</c:v>
                </c:pt>
                <c:pt idx="6">
                  <c:v>2.525252525252525</c:v>
                </c:pt>
                <c:pt idx="7">
                  <c:v>2.030456852791878</c:v>
                </c:pt>
                <c:pt idx="8">
                  <c:v>1.507537688442211</c:v>
                </c:pt>
                <c:pt idx="9">
                  <c:v>3.870967741935484</c:v>
                </c:pt>
                <c:pt idx="10">
                  <c:v>5.263157894736842</c:v>
                </c:pt>
                <c:pt idx="11">
                  <c:v>6.403940886699508</c:v>
                </c:pt>
                <c:pt idx="12">
                  <c:v>2</c:v>
                </c:pt>
                <c:pt idx="13">
                  <c:v>3.3333333333333335</c:v>
                </c:pt>
                <c:pt idx="14">
                  <c:v>3.2388663967611335</c:v>
                </c:pt>
                <c:pt idx="15">
                  <c:v>4.129793510324483</c:v>
                </c:pt>
                <c:pt idx="16">
                  <c:v>3.205128205128205</c:v>
                </c:pt>
              </c:numCache>
            </c:numRef>
          </c:yVal>
          <c:smooth val="0"/>
        </c:ser>
        <c:axId val="43379711"/>
        <c:axId val="54873080"/>
      </c:scatterChart>
      <c:val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102670"/>
        <c:crossesAt val="0"/>
        <c:crossBetween val="midCat"/>
        <c:dispUnits/>
        <c:majorUnit val="1"/>
      </c:valAx>
      <c:valAx>
        <c:axId val="4210267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17317"/>
        <c:crosses val="autoZero"/>
        <c:crossBetween val="midCat"/>
        <c:dispUnits/>
        <c:majorUnit val="50"/>
      </c:valAx>
      <c:valAx>
        <c:axId val="43379711"/>
        <c:scaling>
          <c:orientation val="minMax"/>
        </c:scaling>
        <c:axPos val="b"/>
        <c:delete val="1"/>
        <c:majorTickMark val="in"/>
        <c:minorTickMark val="none"/>
        <c:tickLblPos val="nextTo"/>
        <c:crossAx val="54873080"/>
        <c:crosses val="max"/>
        <c:crossBetween val="midCat"/>
        <c:dispUnits/>
      </c:valAx>
      <c:valAx>
        <c:axId val="5487308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3797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ND_Data3!$L$105:$L$121</c:f>
              <c:numCache>
                <c:ptCount val="17"/>
                <c:pt idx="0">
                  <c:v>43.25802715487769</c:v>
                </c:pt>
                <c:pt idx="1">
                  <c:v>44.47697853059182</c:v>
                </c:pt>
                <c:pt idx="2">
                  <c:v>28.139278546209823</c:v>
                </c:pt>
                <c:pt idx="3">
                  <c:v>29.596790952198035</c:v>
                </c:pt>
                <c:pt idx="4">
                  <c:v>32.41827560325141</c:v>
                </c:pt>
                <c:pt idx="5">
                  <c:v>34.386674114422064</c:v>
                </c:pt>
                <c:pt idx="6">
                  <c:v>31.647956657057495</c:v>
                </c:pt>
                <c:pt idx="7">
                  <c:v>32.139187661216326</c:v>
                </c:pt>
                <c:pt idx="8">
                  <c:v>32.889603361451705</c:v>
                </c:pt>
                <c:pt idx="9">
                  <c:v>24.99316462108517</c:v>
                </c:pt>
                <c:pt idx="10">
                  <c:v>27.118598671523465</c:v>
                </c:pt>
                <c:pt idx="11">
                  <c:v>31.706934473447948</c:v>
                </c:pt>
                <c:pt idx="12">
                  <c:v>32.67968407415621</c:v>
                </c:pt>
                <c:pt idx="13">
                  <c:v>38.70104609594857</c:v>
                </c:pt>
                <c:pt idx="14">
                  <c:v>40.0540981710863</c:v>
                </c:pt>
                <c:pt idx="15">
                  <c:v>54.849821189582926</c:v>
                </c:pt>
                <c:pt idx="16">
                  <c:v>51.39332057009147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ND_Data3!$M$105:$M$121</c:f>
              <c:numCache>
                <c:ptCount val="17"/>
                <c:pt idx="0">
                  <c:v>236.4066193853428</c:v>
                </c:pt>
                <c:pt idx="1">
                  <c:v>130.63357282821687</c:v>
                </c:pt>
                <c:pt idx="2">
                  <c:v>31.162355874104083</c:v>
                </c:pt>
                <c:pt idx="3">
                  <c:v>91.99632014719411</c:v>
                </c:pt>
                <c:pt idx="4">
                  <c:v>0</c:v>
                </c:pt>
                <c:pt idx="5">
                  <c:v>175.08024511234316</c:v>
                </c:pt>
                <c:pt idx="6">
                  <c:v>144.84356894553883</c:v>
                </c:pt>
                <c:pt idx="7">
                  <c:v>116.58408627222386</c:v>
                </c:pt>
                <c:pt idx="8">
                  <c:v>85.4457419538593</c:v>
                </c:pt>
                <c:pt idx="9">
                  <c:v>167.27069974909395</c:v>
                </c:pt>
                <c:pt idx="10">
                  <c:v>256.6295979469632</c:v>
                </c:pt>
                <c:pt idx="11">
                  <c:v>373.77803335250144</c:v>
                </c:pt>
                <c:pt idx="12">
                  <c:v>119.11852293031568</c:v>
                </c:pt>
                <c:pt idx="13">
                  <c:v>224.84541877459247</c:v>
                </c:pt>
                <c:pt idx="14">
                  <c:v>231.0135720473578</c:v>
                </c:pt>
                <c:pt idx="15">
                  <c:v>386.63352665009666</c:v>
                </c:pt>
                <c:pt idx="16">
                  <c:v>264.9006622516556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ND_Data3!$N$105:$N$121</c:f>
              <c:numCache>
                <c:ptCount val="17"/>
                <c:pt idx="0">
                  <c:v>44.14070699213493</c:v>
                </c:pt>
                <c:pt idx="1">
                  <c:v>44.882475545199114</c:v>
                </c:pt>
                <c:pt idx="2">
                  <c:v>28.154285484454814</c:v>
                </c:pt>
                <c:pt idx="3">
                  <c:v>29.915500458130047</c:v>
                </c:pt>
                <c:pt idx="4">
                  <c:v>32.24684243049058</c:v>
                </c:pt>
                <c:pt idx="5">
                  <c:v>35.16078432631777</c:v>
                </c:pt>
                <c:pt idx="6">
                  <c:v>32.28510026317248</c:v>
                </c:pt>
                <c:pt idx="7">
                  <c:v>32.61891831030692</c:v>
                </c:pt>
                <c:pt idx="8">
                  <c:v>33.197429618112785</c:v>
                </c:pt>
                <c:pt idx="9">
                  <c:v>25.844101709045436</c:v>
                </c:pt>
                <c:pt idx="10">
                  <c:v>28.458119134673474</c:v>
                </c:pt>
                <c:pt idx="11">
                  <c:v>33.68087125611399</c:v>
                </c:pt>
                <c:pt idx="12">
                  <c:v>33.16095165299054</c:v>
                </c:pt>
                <c:pt idx="13">
                  <c:v>39.79934496911405</c:v>
                </c:pt>
                <c:pt idx="14">
                  <c:v>41.155966115476645</c:v>
                </c:pt>
                <c:pt idx="15">
                  <c:v>56.865073773626676</c:v>
                </c:pt>
                <c:pt idx="16">
                  <c:v>52.75617179573892</c:v>
                </c:pt>
              </c:numCache>
            </c:numRef>
          </c:yVal>
          <c:smooth val="1"/>
        </c:ser>
        <c:axId val="24095673"/>
        <c:axId val="15534466"/>
      </c:scatterChart>
      <c:valAx>
        <c:axId val="2409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34466"/>
        <c:crossesAt val="0"/>
        <c:crossBetween val="midCat"/>
        <c:dispUnits/>
        <c:majorUnit val="1"/>
      </c:valAx>
      <c:valAx>
        <c:axId val="15534466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95673"/>
        <c:crosses val="autoZero"/>
        <c:crossBetween val="midCat"/>
        <c:dispUnits/>
        <c:majorUnit val="5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ND_Data1!$J$48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ND_Data1!$J$49:$J$65</c:f>
              <c:numCache>
                <c:ptCount val="17"/>
                <c:pt idx="0">
                  <c:v>16.27906976744186</c:v>
                </c:pt>
                <c:pt idx="1">
                  <c:v>12.753623188405797</c:v>
                </c:pt>
                <c:pt idx="2">
                  <c:v>19.724770642201836</c:v>
                </c:pt>
                <c:pt idx="3">
                  <c:v>18.83408071748879</c:v>
                </c:pt>
                <c:pt idx="4">
                  <c:v>21.235521235521233</c:v>
                </c:pt>
                <c:pt idx="5">
                  <c:v>26.47058823529412</c:v>
                </c:pt>
                <c:pt idx="6">
                  <c:v>19.298245614035086</c:v>
                </c:pt>
                <c:pt idx="7">
                  <c:v>26.666666666666668</c:v>
                </c:pt>
                <c:pt idx="8">
                  <c:v>18.951612903225808</c:v>
                </c:pt>
                <c:pt idx="9">
                  <c:v>23.85786802030457</c:v>
                </c:pt>
                <c:pt idx="10">
                  <c:v>26.51162790697674</c:v>
                </c:pt>
                <c:pt idx="11">
                  <c:v>25.506072874493928</c:v>
                </c:pt>
                <c:pt idx="12">
                  <c:v>19.850187265917604</c:v>
                </c:pt>
                <c:pt idx="13">
                  <c:v>21.700879765395893</c:v>
                </c:pt>
                <c:pt idx="14">
                  <c:v>18.67469879518072</c:v>
                </c:pt>
                <c:pt idx="15">
                  <c:v>17.674418604651162</c:v>
                </c:pt>
                <c:pt idx="16">
                  <c:v>19.48717948717949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ND_Data1!$K$49:$K$65</c:f>
              <c:numCache>
                <c:ptCount val="17"/>
                <c:pt idx="0">
                  <c:v>25.290697674418606</c:v>
                </c:pt>
                <c:pt idx="1">
                  <c:v>26.956521739130434</c:v>
                </c:pt>
                <c:pt idx="2">
                  <c:v>26.605504587155966</c:v>
                </c:pt>
                <c:pt idx="3">
                  <c:v>27.3542600896861</c:v>
                </c:pt>
                <c:pt idx="4">
                  <c:v>27.7992277992278</c:v>
                </c:pt>
                <c:pt idx="5">
                  <c:v>27.205882352941174</c:v>
                </c:pt>
                <c:pt idx="6">
                  <c:v>20.614035087719298</c:v>
                </c:pt>
                <c:pt idx="7">
                  <c:v>21.666666666666668</c:v>
                </c:pt>
                <c:pt idx="8">
                  <c:v>32.66129032258064</c:v>
                </c:pt>
                <c:pt idx="9">
                  <c:v>27.411167512690355</c:v>
                </c:pt>
                <c:pt idx="10">
                  <c:v>26.51162790697674</c:v>
                </c:pt>
                <c:pt idx="11">
                  <c:v>23.88663967611336</c:v>
                </c:pt>
                <c:pt idx="12">
                  <c:v>21.722846441947567</c:v>
                </c:pt>
                <c:pt idx="13">
                  <c:v>19.35483870967742</c:v>
                </c:pt>
                <c:pt idx="14">
                  <c:v>18.97590361445783</c:v>
                </c:pt>
                <c:pt idx="15">
                  <c:v>14.186046511627906</c:v>
                </c:pt>
                <c:pt idx="16">
                  <c:v>13.076923076923078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ND_Data1!$L$49:$L$65</c:f>
              <c:numCache>
                <c:ptCount val="17"/>
                <c:pt idx="0">
                  <c:v>25.581395348837212</c:v>
                </c:pt>
                <c:pt idx="1">
                  <c:v>26.08695652173913</c:v>
                </c:pt>
                <c:pt idx="2">
                  <c:v>34.403669724770644</c:v>
                </c:pt>
                <c:pt idx="3">
                  <c:v>27.3542600896861</c:v>
                </c:pt>
                <c:pt idx="4">
                  <c:v>23.93822393822394</c:v>
                </c:pt>
                <c:pt idx="5">
                  <c:v>20.588235294117645</c:v>
                </c:pt>
                <c:pt idx="6">
                  <c:v>31.57894736842105</c:v>
                </c:pt>
                <c:pt idx="7">
                  <c:v>25.416666666666664</c:v>
                </c:pt>
                <c:pt idx="8">
                  <c:v>27.82258064516129</c:v>
                </c:pt>
                <c:pt idx="9">
                  <c:v>23.85786802030457</c:v>
                </c:pt>
                <c:pt idx="10">
                  <c:v>25.581395348837212</c:v>
                </c:pt>
                <c:pt idx="11">
                  <c:v>25.506072874493928</c:v>
                </c:pt>
                <c:pt idx="12">
                  <c:v>23.970037453183522</c:v>
                </c:pt>
                <c:pt idx="13">
                  <c:v>25.513196480938415</c:v>
                </c:pt>
                <c:pt idx="14">
                  <c:v>20.180722891566266</c:v>
                </c:pt>
                <c:pt idx="15">
                  <c:v>19.767441860465116</c:v>
                </c:pt>
                <c:pt idx="16">
                  <c:v>19.743589743589745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ND_Data1!$M$49:$M$65</c:f>
              <c:numCache>
                <c:ptCount val="17"/>
                <c:pt idx="0">
                  <c:v>19.767441860465116</c:v>
                </c:pt>
                <c:pt idx="1">
                  <c:v>15.942028985507244</c:v>
                </c:pt>
                <c:pt idx="2">
                  <c:v>7.339449541284404</c:v>
                </c:pt>
                <c:pt idx="3">
                  <c:v>14.798206278026907</c:v>
                </c:pt>
                <c:pt idx="4">
                  <c:v>15.444015444015443</c:v>
                </c:pt>
                <c:pt idx="5">
                  <c:v>15.441176470588236</c:v>
                </c:pt>
                <c:pt idx="6">
                  <c:v>18.859649122807017</c:v>
                </c:pt>
                <c:pt idx="7">
                  <c:v>18.333333333333332</c:v>
                </c:pt>
                <c:pt idx="8">
                  <c:v>12.903225806451612</c:v>
                </c:pt>
                <c:pt idx="9">
                  <c:v>14.213197969543149</c:v>
                </c:pt>
                <c:pt idx="10">
                  <c:v>8.372093023255815</c:v>
                </c:pt>
                <c:pt idx="11">
                  <c:v>12.550607287449392</c:v>
                </c:pt>
                <c:pt idx="12">
                  <c:v>18.352059925093634</c:v>
                </c:pt>
                <c:pt idx="13">
                  <c:v>21.700879765395893</c:v>
                </c:pt>
                <c:pt idx="14">
                  <c:v>24.096385542168676</c:v>
                </c:pt>
                <c:pt idx="15">
                  <c:v>29.30232558139535</c:v>
                </c:pt>
                <c:pt idx="16">
                  <c:v>30.512820512820515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ND_Data1!$N$48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ND_Data1!$N$49:$N$65</c:f>
              <c:numCache>
                <c:ptCount val="17"/>
                <c:pt idx="0">
                  <c:v>13.08139534883721</c:v>
                </c:pt>
                <c:pt idx="1">
                  <c:v>18.26086956521739</c:v>
                </c:pt>
                <c:pt idx="2">
                  <c:v>11.926605504587156</c:v>
                </c:pt>
                <c:pt idx="3">
                  <c:v>11.659192825112108</c:v>
                </c:pt>
                <c:pt idx="4">
                  <c:v>11.583011583011583</c:v>
                </c:pt>
                <c:pt idx="5">
                  <c:v>10.294117647058822</c:v>
                </c:pt>
                <c:pt idx="6">
                  <c:v>9.649122807017543</c:v>
                </c:pt>
                <c:pt idx="7">
                  <c:v>7.916666666666666</c:v>
                </c:pt>
                <c:pt idx="8">
                  <c:v>7.661290322580645</c:v>
                </c:pt>
                <c:pt idx="9">
                  <c:v>10.65989847715736</c:v>
                </c:pt>
                <c:pt idx="10">
                  <c:v>13.023255813953488</c:v>
                </c:pt>
                <c:pt idx="11">
                  <c:v>12.550607287449392</c:v>
                </c:pt>
                <c:pt idx="12">
                  <c:v>16.10486891385768</c:v>
                </c:pt>
                <c:pt idx="13">
                  <c:v>11.730205278592376</c:v>
                </c:pt>
                <c:pt idx="14">
                  <c:v>18.072289156626507</c:v>
                </c:pt>
                <c:pt idx="15">
                  <c:v>19.069767441860467</c:v>
                </c:pt>
                <c:pt idx="16">
                  <c:v>17.17948717948718</c:v>
                </c:pt>
              </c:numCache>
            </c:numRef>
          </c:yVal>
          <c:smooth val="0"/>
        </c:ser>
        <c:axId val="5592467"/>
        <c:axId val="50332204"/>
      </c:scatterChart>
      <c:valAx>
        <c:axId val="559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332204"/>
        <c:crosses val="autoZero"/>
        <c:crossBetween val="midCat"/>
        <c:dispUnits/>
        <c:majorUnit val="1"/>
      </c:valAx>
      <c:valAx>
        <c:axId val="5033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92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NORTH DAKOTA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"/>
          <c:w val="0.94975"/>
          <c:h val="0.848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ND_Data1!$J$90:$J$106</c:f>
              <c:numCache>
                <c:ptCount val="17"/>
                <c:pt idx="0">
                  <c:v>28.57142857142857</c:v>
                </c:pt>
                <c:pt idx="1">
                  <c:v>0</c:v>
                </c:pt>
                <c:pt idx="2">
                  <c:v>0</c:v>
                </c:pt>
                <c:pt idx="3">
                  <c:v>33.33333333333333</c:v>
                </c:pt>
                <c:pt idx="4">
                  <c:v>0</c:v>
                </c:pt>
                <c:pt idx="5">
                  <c:v>33.33333333333333</c:v>
                </c:pt>
                <c:pt idx="6">
                  <c:v>20</c:v>
                </c:pt>
                <c:pt idx="7">
                  <c:v>25</c:v>
                </c:pt>
                <c:pt idx="8">
                  <c:v>33.33333333333333</c:v>
                </c:pt>
                <c:pt idx="9">
                  <c:v>0</c:v>
                </c:pt>
                <c:pt idx="10">
                  <c:v>44.44444444444444</c:v>
                </c:pt>
                <c:pt idx="11">
                  <c:v>38.46153846153847</c:v>
                </c:pt>
                <c:pt idx="12">
                  <c:v>25</c:v>
                </c:pt>
                <c:pt idx="13">
                  <c:v>12.5</c:v>
                </c:pt>
                <c:pt idx="14">
                  <c:v>37.5</c:v>
                </c:pt>
                <c:pt idx="15">
                  <c:v>21.428571428571427</c:v>
                </c:pt>
                <c:pt idx="16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ND_Data1!$K$90:$K$106</c:f>
              <c:numCache>
                <c:ptCount val="17"/>
                <c:pt idx="0">
                  <c:v>14.285714285714285</c:v>
                </c:pt>
                <c:pt idx="1">
                  <c:v>0</c:v>
                </c:pt>
                <c:pt idx="2">
                  <c:v>0</c:v>
                </c:pt>
                <c:pt idx="3">
                  <c:v>33.33333333333333</c:v>
                </c:pt>
                <c:pt idx="4">
                  <c:v>0</c:v>
                </c:pt>
                <c:pt idx="5">
                  <c:v>16.666666666666664</c:v>
                </c:pt>
                <c:pt idx="6">
                  <c:v>60</c:v>
                </c:pt>
                <c:pt idx="7">
                  <c:v>25</c:v>
                </c:pt>
                <c:pt idx="8">
                  <c:v>0</c:v>
                </c:pt>
                <c:pt idx="9">
                  <c:v>16.666666666666664</c:v>
                </c:pt>
                <c:pt idx="10">
                  <c:v>22.22222222222222</c:v>
                </c:pt>
                <c:pt idx="11">
                  <c:v>23.076923076923077</c:v>
                </c:pt>
                <c:pt idx="12">
                  <c:v>25</c:v>
                </c:pt>
                <c:pt idx="13">
                  <c:v>12.5</c:v>
                </c:pt>
                <c:pt idx="14">
                  <c:v>0</c:v>
                </c:pt>
                <c:pt idx="15">
                  <c:v>14.285714285714285</c:v>
                </c:pt>
                <c:pt idx="16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ND_Data1!$L$90:$L$106</c:f>
              <c:numCache>
                <c:ptCount val="17"/>
                <c:pt idx="0">
                  <c:v>42.857142857142854</c:v>
                </c:pt>
                <c:pt idx="1">
                  <c:v>25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33.33333333333333</c:v>
                </c:pt>
                <c:pt idx="6">
                  <c:v>20</c:v>
                </c:pt>
                <c:pt idx="7">
                  <c:v>50</c:v>
                </c:pt>
                <c:pt idx="8">
                  <c:v>66.66666666666666</c:v>
                </c:pt>
                <c:pt idx="9">
                  <c:v>66.66666666666666</c:v>
                </c:pt>
                <c:pt idx="10">
                  <c:v>22.22222222222222</c:v>
                </c:pt>
                <c:pt idx="11">
                  <c:v>30.76923076923077</c:v>
                </c:pt>
                <c:pt idx="12">
                  <c:v>50</c:v>
                </c:pt>
                <c:pt idx="13">
                  <c:v>50</c:v>
                </c:pt>
                <c:pt idx="14">
                  <c:v>25</c:v>
                </c:pt>
                <c:pt idx="15">
                  <c:v>14.285714285714285</c:v>
                </c:pt>
                <c:pt idx="1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ND_Data1!$M$90:$M$106</c:f>
              <c:numCache>
                <c:ptCount val="17"/>
                <c:pt idx="0">
                  <c:v>14.285714285714285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7.6923076923076925</c:v>
                </c:pt>
                <c:pt idx="12">
                  <c:v>0</c:v>
                </c:pt>
                <c:pt idx="13">
                  <c:v>25</c:v>
                </c:pt>
                <c:pt idx="14">
                  <c:v>12.5</c:v>
                </c:pt>
                <c:pt idx="15">
                  <c:v>21.428571428571427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ND_Data1!$N$89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ND_Data1!$N$90:$N$106</c:f>
              <c:numCache>
                <c:ptCount val="17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33.33333333333333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16.666666666666664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28.57142857142857</c:v>
                </c:pt>
                <c:pt idx="16">
                  <c:v>40</c:v>
                </c:pt>
              </c:numCache>
            </c:numRef>
          </c:yVal>
          <c:smooth val="0"/>
        </c:ser>
        <c:axId val="50336653"/>
        <c:axId val="50376694"/>
      </c:scatterChart>
      <c:valAx>
        <c:axId val="5033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0376694"/>
        <c:crosses val="autoZero"/>
        <c:crossBetween val="midCat"/>
        <c:dispUnits/>
        <c:majorUnit val="1"/>
      </c:valAx>
      <c:valAx>
        <c:axId val="5037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336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ND_Data1!$B$90:$B$106</c:f>
              <c:numCache>
                <c:ptCount val="17"/>
                <c:pt idx="0">
                  <c:v>17.20430107526882</c:v>
                </c:pt>
                <c:pt idx="1">
                  <c:v>12.847222222222221</c:v>
                </c:pt>
                <c:pt idx="2">
                  <c:v>19.337016574585636</c:v>
                </c:pt>
                <c:pt idx="3">
                  <c:v>15.957446808510639</c:v>
                </c:pt>
                <c:pt idx="4">
                  <c:v>21.67487684729064</c:v>
                </c:pt>
                <c:pt idx="5">
                  <c:v>24.413145539906104</c:v>
                </c:pt>
                <c:pt idx="6">
                  <c:v>19.170984455958546</c:v>
                </c:pt>
                <c:pt idx="7">
                  <c:v>25.38860103626943</c:v>
                </c:pt>
                <c:pt idx="8">
                  <c:v>18.367346938775512</c:v>
                </c:pt>
                <c:pt idx="9">
                  <c:v>23.48993288590604</c:v>
                </c:pt>
                <c:pt idx="10">
                  <c:v>25.308641975308642</c:v>
                </c:pt>
                <c:pt idx="11">
                  <c:v>22.105263157894736</c:v>
                </c:pt>
                <c:pt idx="12">
                  <c:v>19.387755102040817</c:v>
                </c:pt>
                <c:pt idx="13">
                  <c:v>19.396551724137932</c:v>
                </c:pt>
                <c:pt idx="14">
                  <c:v>17.573221757322173</c:v>
                </c:pt>
                <c:pt idx="15">
                  <c:v>16.923076923076923</c:v>
                </c:pt>
                <c:pt idx="16">
                  <c:v>16.887417218543046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ND_Data1!$C$90:$C$106</c:f>
              <c:numCache>
                <c:ptCount val="17"/>
                <c:pt idx="0">
                  <c:v>22.58064516129032</c:v>
                </c:pt>
                <c:pt idx="1">
                  <c:v>25.694444444444443</c:v>
                </c:pt>
                <c:pt idx="2">
                  <c:v>26.519337016574585</c:v>
                </c:pt>
                <c:pt idx="3">
                  <c:v>28.191489361702125</c:v>
                </c:pt>
                <c:pt idx="4">
                  <c:v>26.108374384236456</c:v>
                </c:pt>
                <c:pt idx="5">
                  <c:v>27.230046948356808</c:v>
                </c:pt>
                <c:pt idx="6">
                  <c:v>18.134715025906736</c:v>
                </c:pt>
                <c:pt idx="7">
                  <c:v>18.134715025906736</c:v>
                </c:pt>
                <c:pt idx="8">
                  <c:v>30.612244897959183</c:v>
                </c:pt>
                <c:pt idx="9">
                  <c:v>27.516778523489933</c:v>
                </c:pt>
                <c:pt idx="10">
                  <c:v>27.160493827160494</c:v>
                </c:pt>
                <c:pt idx="11">
                  <c:v>25.789473684210527</c:v>
                </c:pt>
                <c:pt idx="12">
                  <c:v>20.918367346938776</c:v>
                </c:pt>
                <c:pt idx="13">
                  <c:v>18.96551724137931</c:v>
                </c:pt>
                <c:pt idx="14">
                  <c:v>18.828451882845187</c:v>
                </c:pt>
                <c:pt idx="15">
                  <c:v>14.153846153846153</c:v>
                </c:pt>
                <c:pt idx="16">
                  <c:v>15.2317880794702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ND_Data1!$D$90:$D$106</c:f>
              <c:numCache>
                <c:ptCount val="17"/>
                <c:pt idx="0">
                  <c:v>25.089605734767023</c:v>
                </c:pt>
                <c:pt idx="1">
                  <c:v>27.77777777777778</c:v>
                </c:pt>
                <c:pt idx="2">
                  <c:v>35.35911602209944</c:v>
                </c:pt>
                <c:pt idx="3">
                  <c:v>27.127659574468083</c:v>
                </c:pt>
                <c:pt idx="4">
                  <c:v>25.615763546798032</c:v>
                </c:pt>
                <c:pt idx="5">
                  <c:v>20.187793427230048</c:v>
                </c:pt>
                <c:pt idx="6">
                  <c:v>34.715025906735754</c:v>
                </c:pt>
                <c:pt idx="7">
                  <c:v>27.461139896373055</c:v>
                </c:pt>
                <c:pt idx="8">
                  <c:v>28.57142857142857</c:v>
                </c:pt>
                <c:pt idx="9">
                  <c:v>25.503355704697988</c:v>
                </c:pt>
                <c:pt idx="10">
                  <c:v>25.925925925925924</c:v>
                </c:pt>
                <c:pt idx="11">
                  <c:v>25.789473684210527</c:v>
                </c:pt>
                <c:pt idx="12">
                  <c:v>26.53061224489796</c:v>
                </c:pt>
                <c:pt idx="13">
                  <c:v>29.74137931034483</c:v>
                </c:pt>
                <c:pt idx="14">
                  <c:v>24.686192468619247</c:v>
                </c:pt>
                <c:pt idx="15">
                  <c:v>21.23076923076923</c:v>
                </c:pt>
                <c:pt idx="16">
                  <c:v>19.5364238410596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ND_Data1!$E$90:$E$106</c:f>
              <c:numCache>
                <c:ptCount val="17"/>
                <c:pt idx="0">
                  <c:v>21.863799283154123</c:v>
                </c:pt>
                <c:pt idx="1">
                  <c:v>15.972222222222221</c:v>
                </c:pt>
                <c:pt idx="2">
                  <c:v>7.734806629834254</c:v>
                </c:pt>
                <c:pt idx="3">
                  <c:v>17.02127659574468</c:v>
                </c:pt>
                <c:pt idx="4">
                  <c:v>15.763546798029557</c:v>
                </c:pt>
                <c:pt idx="5">
                  <c:v>19.248826291079812</c:v>
                </c:pt>
                <c:pt idx="6">
                  <c:v>19.170984455958546</c:v>
                </c:pt>
                <c:pt idx="7">
                  <c:v>21.243523316062177</c:v>
                </c:pt>
                <c:pt idx="8">
                  <c:v>14.285714285714285</c:v>
                </c:pt>
                <c:pt idx="9">
                  <c:v>14.76510067114094</c:v>
                </c:pt>
                <c:pt idx="10">
                  <c:v>8.641975308641975</c:v>
                </c:pt>
                <c:pt idx="11">
                  <c:v>14.210526315789473</c:v>
                </c:pt>
                <c:pt idx="12">
                  <c:v>17.857142857142858</c:v>
                </c:pt>
                <c:pt idx="13">
                  <c:v>22.413793103448278</c:v>
                </c:pt>
                <c:pt idx="14">
                  <c:v>23.430962343096233</c:v>
                </c:pt>
                <c:pt idx="15">
                  <c:v>28.615384615384613</c:v>
                </c:pt>
                <c:pt idx="16">
                  <c:v>31.456953642384107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ND_Data1!$F$89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ND_Data1!$F$90:$F$106</c:f>
              <c:numCache>
                <c:ptCount val="17"/>
                <c:pt idx="0">
                  <c:v>13.261648745519713</c:v>
                </c:pt>
                <c:pt idx="1">
                  <c:v>17.708333333333336</c:v>
                </c:pt>
                <c:pt idx="2">
                  <c:v>11.049723756906078</c:v>
                </c:pt>
                <c:pt idx="3">
                  <c:v>11.702127659574469</c:v>
                </c:pt>
                <c:pt idx="4">
                  <c:v>10.83743842364532</c:v>
                </c:pt>
                <c:pt idx="5">
                  <c:v>8.92018779342723</c:v>
                </c:pt>
                <c:pt idx="6">
                  <c:v>8.808290155440414</c:v>
                </c:pt>
                <c:pt idx="7">
                  <c:v>7.772020725388601</c:v>
                </c:pt>
                <c:pt idx="8">
                  <c:v>8.16326530612245</c:v>
                </c:pt>
                <c:pt idx="9">
                  <c:v>8.724832214765101</c:v>
                </c:pt>
                <c:pt idx="10">
                  <c:v>12.962962962962962</c:v>
                </c:pt>
                <c:pt idx="11">
                  <c:v>12.105263157894736</c:v>
                </c:pt>
                <c:pt idx="12">
                  <c:v>15.306122448979592</c:v>
                </c:pt>
                <c:pt idx="13">
                  <c:v>9.482758620689655</c:v>
                </c:pt>
                <c:pt idx="14">
                  <c:v>15.481171548117153</c:v>
                </c:pt>
                <c:pt idx="15">
                  <c:v>19.076923076923077</c:v>
                </c:pt>
                <c:pt idx="16">
                  <c:v>16.887417218543046</c:v>
                </c:pt>
              </c:numCache>
            </c:numRef>
          </c:yVal>
          <c:smooth val="0"/>
        </c:ser>
        <c:axId val="50737063"/>
        <c:axId val="53980384"/>
      </c:scatterChart>
      <c:valAx>
        <c:axId val="5073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980384"/>
        <c:crosses val="autoZero"/>
        <c:crossBetween val="midCat"/>
        <c:dispUnits/>
        <c:majorUnit val="1"/>
      </c:valAx>
      <c:valAx>
        <c:axId val="5398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737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75"/>
          <c:w val="0.94975"/>
          <c:h val="0.864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ND_Data1!$J$110:$J$126</c:f>
              <c:numCache>
                <c:ptCount val="17"/>
                <c:pt idx="0">
                  <c:v>88.2051282051282</c:v>
                </c:pt>
                <c:pt idx="1">
                  <c:v>89.6103896103896</c:v>
                </c:pt>
                <c:pt idx="2">
                  <c:v>85.49019607843137</c:v>
                </c:pt>
                <c:pt idx="3">
                  <c:v>80.2158273381295</c:v>
                </c:pt>
                <c:pt idx="4">
                  <c:v>79.20489296636084</c:v>
                </c:pt>
                <c:pt idx="5">
                  <c:v>86.62420382165605</c:v>
                </c:pt>
                <c:pt idx="6">
                  <c:v>73.31189710610933</c:v>
                </c:pt>
                <c:pt idx="7">
                  <c:v>73.39449541284404</c:v>
                </c:pt>
                <c:pt idx="8">
                  <c:v>74.92447129909365</c:v>
                </c:pt>
                <c:pt idx="9">
                  <c:v>64.16938110749186</c:v>
                </c:pt>
                <c:pt idx="10">
                  <c:v>69.57928802588997</c:v>
                </c:pt>
                <c:pt idx="11">
                  <c:v>71.38728323699422</c:v>
                </c:pt>
                <c:pt idx="12">
                  <c:v>75.63739376770539</c:v>
                </c:pt>
                <c:pt idx="13">
                  <c:v>76.28635346756153</c:v>
                </c:pt>
                <c:pt idx="14">
                  <c:v>77.20930232558139</c:v>
                </c:pt>
                <c:pt idx="15">
                  <c:v>75.57117750439367</c:v>
                </c:pt>
                <c:pt idx="16">
                  <c:v>76.92307692307693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ND_Data1!$K$110:$K$126</c:f>
              <c:numCache>
                <c:ptCount val="17"/>
                <c:pt idx="0">
                  <c:v>9.743589743589745</c:v>
                </c:pt>
                <c:pt idx="1">
                  <c:v>6.233766233766234</c:v>
                </c:pt>
                <c:pt idx="2">
                  <c:v>5.098039215686274</c:v>
                </c:pt>
                <c:pt idx="3">
                  <c:v>15.467625899280577</c:v>
                </c:pt>
                <c:pt idx="4">
                  <c:v>10.397553516819572</c:v>
                </c:pt>
                <c:pt idx="5">
                  <c:v>9.554140127388536</c:v>
                </c:pt>
                <c:pt idx="6">
                  <c:v>16.077170418006432</c:v>
                </c:pt>
                <c:pt idx="7">
                  <c:v>17.431192660550458</c:v>
                </c:pt>
                <c:pt idx="8">
                  <c:v>13.293051359516618</c:v>
                </c:pt>
                <c:pt idx="9">
                  <c:v>21.824104234527688</c:v>
                </c:pt>
                <c:pt idx="10">
                  <c:v>22.006472491909385</c:v>
                </c:pt>
                <c:pt idx="11">
                  <c:v>18.786127167630056</c:v>
                </c:pt>
                <c:pt idx="12">
                  <c:v>17.847025495750707</c:v>
                </c:pt>
                <c:pt idx="13">
                  <c:v>18.79194630872483</c:v>
                </c:pt>
                <c:pt idx="14">
                  <c:v>20.930232558139537</c:v>
                </c:pt>
                <c:pt idx="15">
                  <c:v>22.847100175746924</c:v>
                </c:pt>
                <c:pt idx="16">
                  <c:v>20.710059171597635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ND_Data1!$L$110:$L$126</c:f>
              <c:numCache>
                <c:ptCount val="17"/>
                <c:pt idx="0">
                  <c:v>2.051282051282051</c:v>
                </c:pt>
                <c:pt idx="1">
                  <c:v>4.1558441558441555</c:v>
                </c:pt>
                <c:pt idx="2">
                  <c:v>9.411764705882353</c:v>
                </c:pt>
                <c:pt idx="3">
                  <c:v>4.316546762589928</c:v>
                </c:pt>
                <c:pt idx="4">
                  <c:v>10.397553516819572</c:v>
                </c:pt>
                <c:pt idx="5">
                  <c:v>3.821656050955414</c:v>
                </c:pt>
                <c:pt idx="6">
                  <c:v>10.610932475884244</c:v>
                </c:pt>
                <c:pt idx="7">
                  <c:v>9.174311926605505</c:v>
                </c:pt>
                <c:pt idx="8">
                  <c:v>11.782477341389729</c:v>
                </c:pt>
                <c:pt idx="9">
                  <c:v>14.006514657980457</c:v>
                </c:pt>
                <c:pt idx="10">
                  <c:v>8.414239482200648</c:v>
                </c:pt>
                <c:pt idx="11">
                  <c:v>9.826589595375722</c:v>
                </c:pt>
                <c:pt idx="12">
                  <c:v>6.515580736543909</c:v>
                </c:pt>
                <c:pt idx="13">
                  <c:v>4.921700223713646</c:v>
                </c:pt>
                <c:pt idx="14">
                  <c:v>1.8604651162790697</c:v>
                </c:pt>
                <c:pt idx="15">
                  <c:v>1.5817223198594026</c:v>
                </c:pt>
                <c:pt idx="16">
                  <c:v>2.366863905325444</c:v>
                </c:pt>
              </c:numCache>
            </c:numRef>
          </c:yVal>
          <c:smooth val="0"/>
        </c:ser>
        <c:axId val="16061409"/>
        <c:axId val="10334954"/>
      </c:scatterChart>
      <c:valAx>
        <c:axId val="1606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0334954"/>
        <c:crosses val="autoZero"/>
        <c:crossBetween val="midCat"/>
        <c:dispUnits/>
        <c:majorUnit val="1"/>
      </c:val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061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ND_Data1!$B$110:$B$126</c:f>
              <c:numCache>
                <c:ptCount val="17"/>
                <c:pt idx="0">
                  <c:v>344</c:v>
                </c:pt>
                <c:pt idx="1">
                  <c:v>345</c:v>
                </c:pt>
                <c:pt idx="2">
                  <c:v>218</c:v>
                </c:pt>
                <c:pt idx="3">
                  <c:v>223</c:v>
                </c:pt>
                <c:pt idx="4">
                  <c:v>259</c:v>
                </c:pt>
                <c:pt idx="5">
                  <c:v>272</c:v>
                </c:pt>
                <c:pt idx="6">
                  <c:v>228</c:v>
                </c:pt>
                <c:pt idx="7">
                  <c:v>240</c:v>
                </c:pt>
                <c:pt idx="8">
                  <c:v>248</c:v>
                </c:pt>
                <c:pt idx="9">
                  <c:v>197</c:v>
                </c:pt>
                <c:pt idx="10">
                  <c:v>215</c:v>
                </c:pt>
                <c:pt idx="11">
                  <c:v>247</c:v>
                </c:pt>
                <c:pt idx="12">
                  <c:v>267</c:v>
                </c:pt>
                <c:pt idx="13">
                  <c:v>341</c:v>
                </c:pt>
                <c:pt idx="14">
                  <c:v>332</c:v>
                </c:pt>
                <c:pt idx="15">
                  <c:v>430</c:v>
                </c:pt>
                <c:pt idx="16">
                  <c:v>390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ND_Data1!$F$110:$F$126</c:f>
              <c:numCache>
                <c:ptCount val="17"/>
                <c:pt idx="0">
                  <c:v>38</c:v>
                </c:pt>
                <c:pt idx="1">
                  <c:v>24</c:v>
                </c:pt>
                <c:pt idx="2">
                  <c:v>13</c:v>
                </c:pt>
                <c:pt idx="3">
                  <c:v>43</c:v>
                </c:pt>
                <c:pt idx="4">
                  <c:v>34</c:v>
                </c:pt>
                <c:pt idx="5">
                  <c:v>30</c:v>
                </c:pt>
                <c:pt idx="6">
                  <c:v>50</c:v>
                </c:pt>
                <c:pt idx="7">
                  <c:v>57</c:v>
                </c:pt>
                <c:pt idx="8">
                  <c:v>44</c:v>
                </c:pt>
                <c:pt idx="9">
                  <c:v>67</c:v>
                </c:pt>
                <c:pt idx="10">
                  <c:v>68</c:v>
                </c:pt>
                <c:pt idx="11">
                  <c:v>65</c:v>
                </c:pt>
                <c:pt idx="12">
                  <c:v>63</c:v>
                </c:pt>
                <c:pt idx="13">
                  <c:v>84</c:v>
                </c:pt>
                <c:pt idx="14">
                  <c:v>90</c:v>
                </c:pt>
                <c:pt idx="15">
                  <c:v>130</c:v>
                </c:pt>
                <c:pt idx="16">
                  <c:v>105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ND_Data1!$E$110:$E$126</c:f>
              <c:numCache>
                <c:ptCount val="17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12</c:v>
                </c:pt>
                <c:pt idx="4">
                  <c:v>34</c:v>
                </c:pt>
                <c:pt idx="5">
                  <c:v>12</c:v>
                </c:pt>
                <c:pt idx="6">
                  <c:v>33</c:v>
                </c:pt>
                <c:pt idx="7">
                  <c:v>30</c:v>
                </c:pt>
                <c:pt idx="8">
                  <c:v>39</c:v>
                </c:pt>
                <c:pt idx="9">
                  <c:v>43</c:v>
                </c:pt>
                <c:pt idx="10">
                  <c:v>26</c:v>
                </c:pt>
                <c:pt idx="11">
                  <c:v>34</c:v>
                </c:pt>
                <c:pt idx="12">
                  <c:v>23</c:v>
                </c:pt>
                <c:pt idx="13">
                  <c:v>22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ND_Data1!$G$110:$G$126</c:f>
              <c:numCache>
                <c:ptCount val="17"/>
                <c:pt idx="0">
                  <c:v>390</c:v>
                </c:pt>
                <c:pt idx="1">
                  <c:v>385</c:v>
                </c:pt>
                <c:pt idx="2">
                  <c:v>255</c:v>
                </c:pt>
                <c:pt idx="3">
                  <c:v>278</c:v>
                </c:pt>
                <c:pt idx="4">
                  <c:v>327</c:v>
                </c:pt>
                <c:pt idx="5">
                  <c:v>314</c:v>
                </c:pt>
                <c:pt idx="6">
                  <c:v>311</c:v>
                </c:pt>
                <c:pt idx="7">
                  <c:v>327</c:v>
                </c:pt>
                <c:pt idx="8">
                  <c:v>331</c:v>
                </c:pt>
                <c:pt idx="9">
                  <c:v>307</c:v>
                </c:pt>
                <c:pt idx="10">
                  <c:v>309</c:v>
                </c:pt>
                <c:pt idx="11">
                  <c:v>346</c:v>
                </c:pt>
                <c:pt idx="12">
                  <c:v>353</c:v>
                </c:pt>
                <c:pt idx="13">
                  <c:v>447</c:v>
                </c:pt>
                <c:pt idx="14">
                  <c:v>430</c:v>
                </c:pt>
                <c:pt idx="15">
                  <c:v>569</c:v>
                </c:pt>
                <c:pt idx="16">
                  <c:v>507</c:v>
                </c:pt>
              </c:numCache>
            </c:numRef>
          </c:yVal>
          <c:smooth val="0"/>
        </c:ser>
        <c:axId val="25905723"/>
        <c:axId val="31824916"/>
      </c:scatterChart>
      <c:val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824916"/>
        <c:crosses val="autoZero"/>
        <c:crossBetween val="midCat"/>
        <c:dispUnits/>
        <c:majorUnit val="1"/>
      </c:valAx>
      <c:valAx>
        <c:axId val="318249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90572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ND_Data2!$AC$111:$AC$127</c:f>
              <c:numCache>
                <c:ptCount val="17"/>
                <c:pt idx="0">
                  <c:v>3.2204053584755097</c:v>
                </c:pt>
                <c:pt idx="1">
                  <c:v>3.331094773378869</c:v>
                </c:pt>
                <c:pt idx="2">
                  <c:v>3.418361543949624</c:v>
                </c:pt>
                <c:pt idx="3">
                  <c:v>3.5098515729207587</c:v>
                </c:pt>
                <c:pt idx="4">
                  <c:v>3.630706963152975</c:v>
                </c:pt>
                <c:pt idx="5">
                  <c:v>3.7578288100208765</c:v>
                </c:pt>
                <c:pt idx="6">
                  <c:v>3.888046538973296</c:v>
                </c:pt>
                <c:pt idx="7">
                  <c:v>3.986419063517864</c:v>
                </c:pt>
                <c:pt idx="8">
                  <c:v>4.0916179306495275</c:v>
                </c:pt>
                <c:pt idx="9">
                  <c:v>4.173886221391284</c:v>
                </c:pt>
                <c:pt idx="10">
                  <c:v>4.200530735418508</c:v>
                </c:pt>
                <c:pt idx="11">
                  <c:v>4.286125152791194</c:v>
                </c:pt>
                <c:pt idx="12">
                  <c:v>4.3476092201986445</c:v>
                </c:pt>
                <c:pt idx="13">
                  <c:v>4.450282955178282</c:v>
                </c:pt>
                <c:pt idx="14">
                  <c:v>4.536894741358463</c:v>
                </c:pt>
                <c:pt idx="15">
                  <c:v>4.655633043172867</c:v>
                </c:pt>
                <c:pt idx="16">
                  <c:v>4.7345131346797835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ND_Data2!$AD$111:$AD$127</c:f>
              <c:numCache>
                <c:ptCount val="17"/>
                <c:pt idx="0">
                  <c:v>0.40033398109903423</c:v>
                </c:pt>
                <c:pt idx="1">
                  <c:v>0.4208688649619322</c:v>
                </c:pt>
                <c:pt idx="2">
                  <c:v>0.43870597984315896</c:v>
                </c:pt>
                <c:pt idx="3">
                  <c:v>0.45527396349742416</c:v>
                </c:pt>
                <c:pt idx="4">
                  <c:v>0.4721960899380791</c:v>
                </c:pt>
                <c:pt idx="5">
                  <c:v>0.4898729077390763</c:v>
                </c:pt>
                <c:pt idx="6">
                  <c:v>0.5079369991026395</c:v>
                </c:pt>
                <c:pt idx="7">
                  <c:v>0.5284264564675758</c:v>
                </c:pt>
                <c:pt idx="8">
                  <c:v>0.5819939798075998</c:v>
                </c:pt>
                <c:pt idx="9">
                  <c:v>0.6299700831094681</c:v>
                </c:pt>
                <c:pt idx="10">
                  <c:v>0.6623992316733859</c:v>
                </c:pt>
                <c:pt idx="11">
                  <c:v>0.668529859541517</c:v>
                </c:pt>
                <c:pt idx="12">
                  <c:v>0.7218477806804791</c:v>
                </c:pt>
                <c:pt idx="13">
                  <c:v>0.7584878775717188</c:v>
                </c:pt>
                <c:pt idx="14">
                  <c:v>0.764184134364103</c:v>
                </c:pt>
                <c:pt idx="15">
                  <c:v>0.7828374683290269</c:v>
                </c:pt>
                <c:pt idx="16">
                  <c:v>0.7884279730962368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ND_Data2!$AE$111:$AE$127</c:f>
              <c:numCache>
                <c:ptCount val="17"/>
                <c:pt idx="0">
                  <c:v>0.6289484767654078</c:v>
                </c:pt>
                <c:pt idx="1">
                  <c:v>0.6432063624086514</c:v>
                </c:pt>
                <c:pt idx="2">
                  <c:v>0.6559909954489793</c:v>
                </c:pt>
                <c:pt idx="3">
                  <c:v>0.6685716078131465</c:v>
                </c:pt>
                <c:pt idx="4">
                  <c:v>0.6836407195772318</c:v>
                </c:pt>
                <c:pt idx="5">
                  <c:v>0.699709433639771</c:v>
                </c:pt>
                <c:pt idx="6">
                  <c:v>0.7180431351920041</c:v>
                </c:pt>
                <c:pt idx="7">
                  <c:v>0.7286260284546978</c:v>
                </c:pt>
                <c:pt idx="8">
                  <c:v>0.8065291809037858</c:v>
                </c:pt>
                <c:pt idx="9">
                  <c:v>0.8107933720159829</c:v>
                </c:pt>
                <c:pt idx="10">
                  <c:v>0.8408280225790101</c:v>
                </c:pt>
                <c:pt idx="11">
                  <c:v>0.8359358636492946</c:v>
                </c:pt>
                <c:pt idx="12">
                  <c:v>0.9205858330163916</c:v>
                </c:pt>
                <c:pt idx="13">
                  <c:v>0.9874653500461998</c:v>
                </c:pt>
                <c:pt idx="14">
                  <c:v>1.0628057009571805</c:v>
                </c:pt>
                <c:pt idx="15">
                  <c:v>1.093275719338735</c:v>
                </c:pt>
                <c:pt idx="16">
                  <c:v>1.1471342947230876</c:v>
                </c:pt>
              </c:numCache>
            </c:numRef>
          </c:yVal>
          <c:smooth val="0"/>
        </c:ser>
        <c:axId val="4441029"/>
        <c:axId val="39969262"/>
      </c:scatterChart>
      <c:valAx>
        <c:axId val="444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969262"/>
        <c:crosses val="autoZero"/>
        <c:crossBetween val="midCat"/>
        <c:dispUnits/>
        <c:majorUnit val="1"/>
      </c:valAx>
      <c:valAx>
        <c:axId val="39969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41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ND_Data2!$K$4:$K$20</c:f>
              <c:numCache>
                <c:ptCount val="17"/>
                <c:pt idx="0">
                  <c:v>313</c:v>
                </c:pt>
                <c:pt idx="1">
                  <c:v>319</c:v>
                </c:pt>
                <c:pt idx="2">
                  <c:v>207</c:v>
                </c:pt>
                <c:pt idx="3">
                  <c:v>228</c:v>
                </c:pt>
                <c:pt idx="4">
                  <c:v>242</c:v>
                </c:pt>
                <c:pt idx="5">
                  <c:v>239</c:v>
                </c:pt>
                <c:pt idx="6">
                  <c:v>246</c:v>
                </c:pt>
                <c:pt idx="7">
                  <c:v>252</c:v>
                </c:pt>
                <c:pt idx="8">
                  <c:v>246</c:v>
                </c:pt>
                <c:pt idx="9">
                  <c:v>218</c:v>
                </c:pt>
                <c:pt idx="10">
                  <c:v>229</c:v>
                </c:pt>
                <c:pt idx="11">
                  <c:v>254</c:v>
                </c:pt>
                <c:pt idx="12">
                  <c:v>257</c:v>
                </c:pt>
                <c:pt idx="13">
                  <c:v>303</c:v>
                </c:pt>
                <c:pt idx="14">
                  <c:v>310</c:v>
                </c:pt>
                <c:pt idx="15">
                  <c:v>411</c:v>
                </c:pt>
                <c:pt idx="16">
                  <c:v>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ND_Data2!$L$4:$L$20</c:f>
              <c:numCache>
                <c:ptCount val="17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18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ND_Data2!$M$4:$M$20</c:f>
              <c:numCache>
                <c:ptCount val="17"/>
                <c:pt idx="0">
                  <c:v>70</c:v>
                </c:pt>
                <c:pt idx="1">
                  <c:v>62</c:v>
                </c:pt>
                <c:pt idx="2">
                  <c:v>47</c:v>
                </c:pt>
                <c:pt idx="3">
                  <c:v>47</c:v>
                </c:pt>
                <c:pt idx="4">
                  <c:v>82</c:v>
                </c:pt>
                <c:pt idx="5">
                  <c:v>69</c:v>
                </c:pt>
                <c:pt idx="6">
                  <c:v>57</c:v>
                </c:pt>
                <c:pt idx="7">
                  <c:v>70</c:v>
                </c:pt>
                <c:pt idx="8">
                  <c:v>78</c:v>
                </c:pt>
                <c:pt idx="9">
                  <c:v>78</c:v>
                </c:pt>
                <c:pt idx="10">
                  <c:v>69</c:v>
                </c:pt>
                <c:pt idx="11">
                  <c:v>77</c:v>
                </c:pt>
                <c:pt idx="12">
                  <c:v>89</c:v>
                </c:pt>
                <c:pt idx="13">
                  <c:v>134</c:v>
                </c:pt>
                <c:pt idx="14">
                  <c:v>111</c:v>
                </c:pt>
                <c:pt idx="15">
                  <c:v>140</c:v>
                </c:pt>
                <c:pt idx="16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ND_Data2!$N$4:$N$20</c:f>
              <c:numCache>
                <c:ptCount val="17"/>
                <c:pt idx="0">
                  <c:v>390</c:v>
                </c:pt>
                <c:pt idx="1">
                  <c:v>385</c:v>
                </c:pt>
                <c:pt idx="2">
                  <c:v>255</c:v>
                </c:pt>
                <c:pt idx="3">
                  <c:v>278</c:v>
                </c:pt>
                <c:pt idx="4">
                  <c:v>327</c:v>
                </c:pt>
                <c:pt idx="5">
                  <c:v>314</c:v>
                </c:pt>
                <c:pt idx="6">
                  <c:v>311</c:v>
                </c:pt>
                <c:pt idx="7">
                  <c:v>328</c:v>
                </c:pt>
                <c:pt idx="8">
                  <c:v>331</c:v>
                </c:pt>
                <c:pt idx="9">
                  <c:v>309</c:v>
                </c:pt>
                <c:pt idx="10">
                  <c:v>309</c:v>
                </c:pt>
                <c:pt idx="11">
                  <c:v>346</c:v>
                </c:pt>
                <c:pt idx="12">
                  <c:v>353</c:v>
                </c:pt>
                <c:pt idx="13">
                  <c:v>447</c:v>
                </c:pt>
                <c:pt idx="14">
                  <c:v>430</c:v>
                </c:pt>
                <c:pt idx="15">
                  <c:v>569</c:v>
                </c:pt>
                <c:pt idx="16">
                  <c:v>507</c:v>
                </c:pt>
              </c:numCache>
            </c:numRef>
          </c:yVal>
          <c:smooth val="0"/>
        </c:ser>
        <c:axId val="17988789"/>
        <c:axId val="27681374"/>
      </c:scatterChart>
      <c:val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81374"/>
        <c:crosses val="autoZero"/>
        <c:crossBetween val="midCat"/>
        <c:dispUnits/>
        <c:majorUnit val="1"/>
      </c:valAx>
      <c:valAx>
        <c:axId val="2768137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98878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ND_Data2!$K$4:$K$20</c:f>
              <c:numCache>
                <c:ptCount val="17"/>
                <c:pt idx="0">
                  <c:v>313</c:v>
                </c:pt>
                <c:pt idx="1">
                  <c:v>319</c:v>
                </c:pt>
                <c:pt idx="2">
                  <c:v>207</c:v>
                </c:pt>
                <c:pt idx="3">
                  <c:v>228</c:v>
                </c:pt>
                <c:pt idx="4">
                  <c:v>242</c:v>
                </c:pt>
                <c:pt idx="5">
                  <c:v>239</c:v>
                </c:pt>
                <c:pt idx="6">
                  <c:v>246</c:v>
                </c:pt>
                <c:pt idx="7">
                  <c:v>252</c:v>
                </c:pt>
                <c:pt idx="8">
                  <c:v>246</c:v>
                </c:pt>
                <c:pt idx="9">
                  <c:v>218</c:v>
                </c:pt>
                <c:pt idx="10">
                  <c:v>229</c:v>
                </c:pt>
                <c:pt idx="11">
                  <c:v>254</c:v>
                </c:pt>
                <c:pt idx="12">
                  <c:v>257</c:v>
                </c:pt>
                <c:pt idx="13">
                  <c:v>303</c:v>
                </c:pt>
                <c:pt idx="14">
                  <c:v>310</c:v>
                </c:pt>
                <c:pt idx="15">
                  <c:v>411</c:v>
                </c:pt>
                <c:pt idx="16">
                  <c:v>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ND_Data2!$L$4:$L$20</c:f>
              <c:numCache>
                <c:ptCount val="17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18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ND_Data2!$D$4:$D$20</c:f>
              <c:numCache>
                <c:ptCount val="17"/>
                <c:pt idx="0">
                  <c:v>62</c:v>
                </c:pt>
                <c:pt idx="1">
                  <c:v>57</c:v>
                </c:pt>
                <c:pt idx="2">
                  <c:v>45</c:v>
                </c:pt>
                <c:pt idx="3">
                  <c:v>44</c:v>
                </c:pt>
                <c:pt idx="4">
                  <c:v>73</c:v>
                </c:pt>
                <c:pt idx="5">
                  <c:v>63</c:v>
                </c:pt>
                <c:pt idx="6">
                  <c:v>52</c:v>
                </c:pt>
                <c:pt idx="7">
                  <c:v>63</c:v>
                </c:pt>
                <c:pt idx="8">
                  <c:v>63</c:v>
                </c:pt>
                <c:pt idx="9">
                  <c:v>69</c:v>
                </c:pt>
                <c:pt idx="10">
                  <c:v>53</c:v>
                </c:pt>
                <c:pt idx="11">
                  <c:v>61</c:v>
                </c:pt>
                <c:pt idx="12">
                  <c:v>69</c:v>
                </c:pt>
                <c:pt idx="13">
                  <c:v>101</c:v>
                </c:pt>
                <c:pt idx="14">
                  <c:v>86</c:v>
                </c:pt>
                <c:pt idx="15">
                  <c:v>102</c:v>
                </c:pt>
                <c:pt idx="16">
                  <c:v>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ND_Data2!$F$4:$F$20</c:f>
              <c:numCache>
                <c:ptCount val="17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12</c:v>
                </c:pt>
                <c:pt idx="9">
                  <c:v>7</c:v>
                </c:pt>
                <c:pt idx="10">
                  <c:v>14</c:v>
                </c:pt>
                <c:pt idx="11">
                  <c:v>12</c:v>
                </c:pt>
                <c:pt idx="12">
                  <c:v>19</c:v>
                </c:pt>
                <c:pt idx="13">
                  <c:v>28</c:v>
                </c:pt>
                <c:pt idx="14">
                  <c:v>23</c:v>
                </c:pt>
                <c:pt idx="15">
                  <c:v>31</c:v>
                </c:pt>
                <c:pt idx="16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ND_Data2!$G$3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ND_Data2!$G$4:$G$20</c:f>
              <c:numCache>
                <c:ptCount val="17"/>
                <c:pt idx="7">
                  <c:v>1</c:v>
                </c:pt>
                <c:pt idx="9">
                  <c:v>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ND_Data2!$N$4:$N$20</c:f>
              <c:numCache>
                <c:ptCount val="17"/>
                <c:pt idx="0">
                  <c:v>390</c:v>
                </c:pt>
                <c:pt idx="1">
                  <c:v>385</c:v>
                </c:pt>
                <c:pt idx="2">
                  <c:v>255</c:v>
                </c:pt>
                <c:pt idx="3">
                  <c:v>278</c:v>
                </c:pt>
                <c:pt idx="4">
                  <c:v>327</c:v>
                </c:pt>
                <c:pt idx="5">
                  <c:v>314</c:v>
                </c:pt>
                <c:pt idx="6">
                  <c:v>311</c:v>
                </c:pt>
                <c:pt idx="7">
                  <c:v>328</c:v>
                </c:pt>
                <c:pt idx="8">
                  <c:v>331</c:v>
                </c:pt>
                <c:pt idx="9">
                  <c:v>309</c:v>
                </c:pt>
                <c:pt idx="10">
                  <c:v>309</c:v>
                </c:pt>
                <c:pt idx="11">
                  <c:v>346</c:v>
                </c:pt>
                <c:pt idx="12">
                  <c:v>353</c:v>
                </c:pt>
                <c:pt idx="13">
                  <c:v>447</c:v>
                </c:pt>
                <c:pt idx="14">
                  <c:v>430</c:v>
                </c:pt>
                <c:pt idx="15">
                  <c:v>569</c:v>
                </c:pt>
                <c:pt idx="16">
                  <c:v>507</c:v>
                </c:pt>
              </c:numCache>
            </c:numRef>
          </c:yVal>
          <c:smooth val="0"/>
        </c:ser>
        <c:axId val="47805775"/>
        <c:axId val="27598792"/>
      </c:scatterChart>
      <c:val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598792"/>
        <c:crosses val="autoZero"/>
        <c:crossBetween val="midCat"/>
        <c:dispUnits/>
        <c:majorUnit val="1"/>
      </c:valAx>
      <c:valAx>
        <c:axId val="2759879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80577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ND_Data2!$AK$4:$AK$20</c:f>
              <c:numCache>
                <c:ptCount val="17"/>
                <c:pt idx="0">
                  <c:v>48.529614693464936</c:v>
                </c:pt>
                <c:pt idx="1">
                  <c:v>49.264431080759685</c:v>
                </c:pt>
                <c:pt idx="2">
                  <c:v>32.181384856715106</c:v>
                </c:pt>
                <c:pt idx="3">
                  <c:v>35.89398051649549</c:v>
                </c:pt>
                <c:pt idx="4">
                  <c:v>38.64641722161005</c:v>
                </c:pt>
                <c:pt idx="5">
                  <c:v>38.5841085133656</c:v>
                </c:pt>
                <c:pt idx="6">
                  <c:v>40.338846308995564</c:v>
                </c:pt>
                <c:pt idx="7">
                  <c:v>41.96412067682132</c:v>
                </c:pt>
                <c:pt idx="8">
                  <c:v>41.27980830059755</c:v>
                </c:pt>
                <c:pt idx="9">
                  <c:v>36.56718045232596</c:v>
                </c:pt>
                <c:pt idx="10">
                  <c:v>38.33431540604243</c:v>
                </c:pt>
                <c:pt idx="11">
                  <c:v>42.38716503292515</c:v>
                </c:pt>
                <c:pt idx="12">
                  <c:v>42.85040207682727</c:v>
                </c:pt>
                <c:pt idx="13">
                  <c:v>50.54490072013973</c:v>
                </c:pt>
                <c:pt idx="14">
                  <c:v>51.95301436417052</c:v>
                </c:pt>
                <c:pt idx="15">
                  <c:v>69.36392771974948</c:v>
                </c:pt>
                <c:pt idx="16">
                  <c:v>65.00744522442034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ND_Data2!$AL$4:$AL$20</c:f>
              <c:numCache>
                <c:ptCount val="17"/>
                <c:pt idx="0">
                  <c:v>236.4066193853428</c:v>
                </c:pt>
                <c:pt idx="1">
                  <c:v>130.63357282821687</c:v>
                </c:pt>
                <c:pt idx="2">
                  <c:v>31.162355874104083</c:v>
                </c:pt>
                <c:pt idx="3">
                  <c:v>91.99632014719411</c:v>
                </c:pt>
                <c:pt idx="4">
                  <c:v>90.11715229798737</c:v>
                </c:pt>
                <c:pt idx="5">
                  <c:v>175.08024511234316</c:v>
                </c:pt>
                <c:pt idx="6">
                  <c:v>231.7497103128621</c:v>
                </c:pt>
                <c:pt idx="7">
                  <c:v>174.87612940833577</c:v>
                </c:pt>
                <c:pt idx="8">
                  <c:v>199.37339789233835</c:v>
                </c:pt>
                <c:pt idx="9">
                  <c:v>362.41984945637023</c:v>
                </c:pt>
                <c:pt idx="10">
                  <c:v>313.6583974907328</c:v>
                </c:pt>
                <c:pt idx="11">
                  <c:v>431.2823461759632</c:v>
                </c:pt>
                <c:pt idx="12">
                  <c:v>208.45741512805242</c:v>
                </c:pt>
                <c:pt idx="13">
                  <c:v>281.0567734682406</c:v>
                </c:pt>
                <c:pt idx="14">
                  <c:v>259.8902685532775</c:v>
                </c:pt>
                <c:pt idx="15">
                  <c:v>497.10024855012426</c:v>
                </c:pt>
                <c:pt idx="16">
                  <c:v>370.86092715231786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ND_Data2!$AR$4:$AR$20</c:f>
              <c:numCache>
                <c:ptCount val="17"/>
                <c:pt idx="0">
                  <c:v>243.41899363633203</c:v>
                </c:pt>
                <c:pt idx="1">
                  <c:v>207.2954629041426</c:v>
                </c:pt>
                <c:pt idx="2">
                  <c:v>153.8310476876248</c:v>
                </c:pt>
                <c:pt idx="3">
                  <c:v>151.5053832763845</c:v>
                </c:pt>
                <c:pt idx="4">
                  <c:v>259.1082883053686</c:v>
                </c:pt>
                <c:pt idx="5">
                  <c:v>212.83815046731854</c:v>
                </c:pt>
                <c:pt idx="6">
                  <c:v>172.44508985296787</c:v>
                </c:pt>
                <c:pt idx="7">
                  <c:v>206.46319569120288</c:v>
                </c:pt>
                <c:pt idx="8">
                  <c:v>224.4281398359948</c:v>
                </c:pt>
                <c:pt idx="9">
                  <c:v>213.02239538077754</c:v>
                </c:pt>
                <c:pt idx="10">
                  <c:v>189.84207340560172</c:v>
                </c:pt>
                <c:pt idx="11">
                  <c:v>207.84970037250986</c:v>
                </c:pt>
                <c:pt idx="12">
                  <c:v>231.59593015691274</c:v>
                </c:pt>
                <c:pt idx="13">
                  <c:v>336.40448874049156</c:v>
                </c:pt>
                <c:pt idx="14">
                  <c:v>272.1321925028807</c:v>
                </c:pt>
                <c:pt idx="15">
                  <c:v>336.0537686029765</c:v>
                </c:pt>
                <c:pt idx="16">
                  <c:v>262.62243883972934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ND_Data2!$AQ$4:$AQ$20</c:f>
              <c:numCache>
                <c:ptCount val="17"/>
                <c:pt idx="0">
                  <c:v>57.63390647051434</c:v>
                </c:pt>
                <c:pt idx="1">
                  <c:v>56.57629644215919</c:v>
                </c:pt>
                <c:pt idx="2">
                  <c:v>37.6666750370389</c:v>
                </c:pt>
                <c:pt idx="3">
                  <c:v>41.52433131636611</c:v>
                </c:pt>
                <c:pt idx="4">
                  <c:v>49.458078606582916</c:v>
                </c:pt>
                <c:pt idx="5">
                  <c:v>47.919032096595</c:v>
                </c:pt>
                <c:pt idx="6">
                  <c:v>48.117090076430365</c:v>
                </c:pt>
                <c:pt idx="7">
                  <c:v>51.46195894339812</c:v>
                </c:pt>
                <c:pt idx="8">
                  <c:v>52.19181991772298</c:v>
                </c:pt>
                <c:pt idx="9">
                  <c:v>48.62871738216978</c:v>
                </c:pt>
                <c:pt idx="10">
                  <c:v>48.49120175007729</c:v>
                </c:pt>
                <c:pt idx="11">
                  <c:v>54.08261197132684</c:v>
                </c:pt>
                <c:pt idx="12">
                  <c:v>55.02316272515852</c:v>
                </c:pt>
                <c:pt idx="13">
                  <c:v>69.53324062234584</c:v>
                </c:pt>
                <c:pt idx="14">
                  <c:v>67.08843972571749</c:v>
                </c:pt>
                <c:pt idx="15">
                  <c:v>89.21180041642626</c:v>
                </c:pt>
                <c:pt idx="16">
                  <c:v>80.01060495592314</c:v>
                </c:pt>
              </c:numCache>
            </c:numRef>
          </c:yVal>
          <c:smooth val="0"/>
        </c:ser>
        <c:axId val="47062537"/>
        <c:axId val="20909650"/>
      </c:scatterChart>
      <c:val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09650"/>
        <c:crosses val="autoZero"/>
        <c:crossBetween val="midCat"/>
        <c:dispUnits/>
        <c:majorUnit val="1"/>
      </c:valAx>
      <c:valAx>
        <c:axId val="20909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06253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ND_Data2!$AK$4:$AK$20</c:f>
              <c:numCache>
                <c:ptCount val="17"/>
                <c:pt idx="0">
                  <c:v>48.529614693464936</c:v>
                </c:pt>
                <c:pt idx="1">
                  <c:v>49.264431080759685</c:v>
                </c:pt>
                <c:pt idx="2">
                  <c:v>32.181384856715106</c:v>
                </c:pt>
                <c:pt idx="3">
                  <c:v>35.89398051649549</c:v>
                </c:pt>
                <c:pt idx="4">
                  <c:v>38.64641722161005</c:v>
                </c:pt>
                <c:pt idx="5">
                  <c:v>38.5841085133656</c:v>
                </c:pt>
                <c:pt idx="6">
                  <c:v>40.338846308995564</c:v>
                </c:pt>
                <c:pt idx="7">
                  <c:v>41.96412067682132</c:v>
                </c:pt>
                <c:pt idx="8">
                  <c:v>41.27980830059755</c:v>
                </c:pt>
                <c:pt idx="9">
                  <c:v>36.56718045232596</c:v>
                </c:pt>
                <c:pt idx="10">
                  <c:v>38.33431540604243</c:v>
                </c:pt>
                <c:pt idx="11">
                  <c:v>42.38716503292515</c:v>
                </c:pt>
                <c:pt idx="12">
                  <c:v>42.85040207682727</c:v>
                </c:pt>
                <c:pt idx="13">
                  <c:v>50.54490072013973</c:v>
                </c:pt>
                <c:pt idx="14">
                  <c:v>51.95301436417052</c:v>
                </c:pt>
                <c:pt idx="15">
                  <c:v>69.36392771974948</c:v>
                </c:pt>
                <c:pt idx="16">
                  <c:v>65.00744522442034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ND_Data2!$AL$4:$AL$20</c:f>
              <c:numCache>
                <c:ptCount val="17"/>
                <c:pt idx="0">
                  <c:v>236.4066193853428</c:v>
                </c:pt>
                <c:pt idx="1">
                  <c:v>130.63357282821687</c:v>
                </c:pt>
                <c:pt idx="2">
                  <c:v>31.162355874104083</c:v>
                </c:pt>
                <c:pt idx="3">
                  <c:v>91.99632014719411</c:v>
                </c:pt>
                <c:pt idx="4">
                  <c:v>90.11715229798737</c:v>
                </c:pt>
                <c:pt idx="5">
                  <c:v>175.08024511234316</c:v>
                </c:pt>
                <c:pt idx="6">
                  <c:v>231.7497103128621</c:v>
                </c:pt>
                <c:pt idx="7">
                  <c:v>174.87612940833577</c:v>
                </c:pt>
                <c:pt idx="8">
                  <c:v>199.37339789233835</c:v>
                </c:pt>
                <c:pt idx="9">
                  <c:v>362.41984945637023</c:v>
                </c:pt>
                <c:pt idx="10">
                  <c:v>313.6583974907328</c:v>
                </c:pt>
                <c:pt idx="11">
                  <c:v>431.2823461759632</c:v>
                </c:pt>
                <c:pt idx="12">
                  <c:v>208.45741512805242</c:v>
                </c:pt>
                <c:pt idx="13">
                  <c:v>281.0567734682406</c:v>
                </c:pt>
                <c:pt idx="14">
                  <c:v>259.8902685532775</c:v>
                </c:pt>
                <c:pt idx="15">
                  <c:v>497.10024855012426</c:v>
                </c:pt>
                <c:pt idx="16">
                  <c:v>370.86092715231786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ND_Data2!$AM$4:$AM$20</c:f>
              <c:numCache>
                <c:ptCount val="17"/>
                <c:pt idx="0">
                  <c:v>284.50807635829665</c:v>
                </c:pt>
                <c:pt idx="1">
                  <c:v>251.45579671784014</c:v>
                </c:pt>
                <c:pt idx="2">
                  <c:v>194.4516463572725</c:v>
                </c:pt>
                <c:pt idx="3">
                  <c:v>187.24997872159332</c:v>
                </c:pt>
                <c:pt idx="4">
                  <c:v>304.10331181003954</c:v>
                </c:pt>
                <c:pt idx="5">
                  <c:v>255.84795321637426</c:v>
                </c:pt>
                <c:pt idx="6">
                  <c:v>206.9239952248309</c:v>
                </c:pt>
                <c:pt idx="7">
                  <c:v>247.95340050377834</c:v>
                </c:pt>
                <c:pt idx="8">
                  <c:v>242.78392230914488</c:v>
                </c:pt>
                <c:pt idx="9">
                  <c:v>260.1613754618807</c:v>
                </c:pt>
                <c:pt idx="10">
                  <c:v>198.0050061643068</c:v>
                </c:pt>
                <c:pt idx="11">
                  <c:v>222.45724080084605</c:v>
                </c:pt>
                <c:pt idx="12">
                  <c:v>247.3827620823175</c:v>
                </c:pt>
                <c:pt idx="13">
                  <c:v>353.0357579782586</c:v>
                </c:pt>
                <c:pt idx="14">
                  <c:v>295.74607104783524</c:v>
                </c:pt>
                <c:pt idx="15">
                  <c:v>343.5037381289149</c:v>
                </c:pt>
                <c:pt idx="16">
                  <c:v>279.9906669777674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33.670033670033675</c:v>
                </c:pt>
                <c:pt idx="3">
                  <c:v>32.808398950131235</c:v>
                </c:pt>
                <c:pt idx="4">
                  <c:v>32.03074951953875</c:v>
                </c:pt>
                <c:pt idx="5">
                  <c:v>62.30529595015577</c:v>
                </c:pt>
                <c:pt idx="6">
                  <c:v>60.919890344197384</c:v>
                </c:pt>
                <c:pt idx="7">
                  <c:v>29.69121140142518</c:v>
                </c:pt>
                <c:pt idx="8">
                  <c:v>81.2787862367922</c:v>
                </c:pt>
                <c:pt idx="9">
                  <c:v>0</c:v>
                </c:pt>
                <c:pt idx="10">
                  <c:v>47.382136934375744</c:v>
                </c:pt>
                <c:pt idx="11">
                  <c:v>93.52349777881693</c:v>
                </c:pt>
                <c:pt idx="12">
                  <c:v>21.593608291945586</c:v>
                </c:pt>
                <c:pt idx="13">
                  <c:v>102.54306808859721</c:v>
                </c:pt>
                <c:pt idx="14">
                  <c:v>40.83299305839118</c:v>
                </c:pt>
                <c:pt idx="15">
                  <c:v>140.19627478469857</c:v>
                </c:pt>
                <c:pt idx="16">
                  <c:v>40.03202562049639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ND_Data2!$AO$4:$AO$20</c:f>
              <c:numCache>
                <c:ptCount val="17"/>
                <c:pt idx="0">
                  <c:v>187.96992481203006</c:v>
                </c:pt>
                <c:pt idx="1">
                  <c:v>114.2334932602239</c:v>
                </c:pt>
                <c:pt idx="2">
                  <c:v>22.517451024544023</c:v>
                </c:pt>
                <c:pt idx="3">
                  <c:v>44.68275245755139</c:v>
                </c:pt>
                <c:pt idx="4">
                  <c:v>176.99115044247787</c:v>
                </c:pt>
                <c:pt idx="5">
                  <c:v>87.24100327153762</c:v>
                </c:pt>
                <c:pt idx="6">
                  <c:v>64.64124111182934</c:v>
                </c:pt>
                <c:pt idx="7">
                  <c:v>107.66580534022395</c:v>
                </c:pt>
                <c:pt idx="8">
                  <c:v>234.6041055718475</c:v>
                </c:pt>
                <c:pt idx="9">
                  <c:v>135.8695652173913</c:v>
                </c:pt>
                <c:pt idx="10">
                  <c:v>261.29152668906306</c:v>
                </c:pt>
                <c:pt idx="11">
                  <c:v>224.3829468960359</c:v>
                </c:pt>
                <c:pt idx="12">
                  <c:v>321.70673890958346</c:v>
                </c:pt>
                <c:pt idx="13">
                  <c:v>441.0838059231254</c:v>
                </c:pt>
                <c:pt idx="14">
                  <c:v>337.6394597768644</c:v>
                </c:pt>
                <c:pt idx="15">
                  <c:v>444.5719202638749</c:v>
                </c:pt>
                <c:pt idx="16">
                  <c:v>343.92626220938234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ND_Data2!$AQ$3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ND_Data2!$AQ$4:$AQ$20</c:f>
              <c:numCache>
                <c:ptCount val="17"/>
                <c:pt idx="0">
                  <c:v>57.63390647051434</c:v>
                </c:pt>
                <c:pt idx="1">
                  <c:v>56.57629644215919</c:v>
                </c:pt>
                <c:pt idx="2">
                  <c:v>37.6666750370389</c:v>
                </c:pt>
                <c:pt idx="3">
                  <c:v>41.52433131636611</c:v>
                </c:pt>
                <c:pt idx="4">
                  <c:v>49.458078606582916</c:v>
                </c:pt>
                <c:pt idx="5">
                  <c:v>47.919032096595</c:v>
                </c:pt>
                <c:pt idx="6">
                  <c:v>48.117090076430365</c:v>
                </c:pt>
                <c:pt idx="7">
                  <c:v>51.46195894339812</c:v>
                </c:pt>
                <c:pt idx="8">
                  <c:v>52.19181991772298</c:v>
                </c:pt>
                <c:pt idx="9">
                  <c:v>48.62871738216978</c:v>
                </c:pt>
                <c:pt idx="10">
                  <c:v>48.49120175007729</c:v>
                </c:pt>
                <c:pt idx="11">
                  <c:v>54.08261197132684</c:v>
                </c:pt>
                <c:pt idx="12">
                  <c:v>55.02316272515852</c:v>
                </c:pt>
                <c:pt idx="13">
                  <c:v>69.53324062234584</c:v>
                </c:pt>
                <c:pt idx="14">
                  <c:v>67.08843972571749</c:v>
                </c:pt>
                <c:pt idx="15">
                  <c:v>89.21180041642626</c:v>
                </c:pt>
                <c:pt idx="16">
                  <c:v>80.01060495592314</c:v>
                </c:pt>
              </c:numCache>
            </c:numRef>
          </c:yVal>
          <c:smooth val="0"/>
        </c:ser>
        <c:axId val="53969123"/>
        <c:axId val="15960060"/>
      </c:scatterChart>
      <c:valAx>
        <c:axId val="539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960060"/>
        <c:crosses val="autoZero"/>
        <c:crossBetween val="midCat"/>
        <c:dispUnits/>
        <c:majorUnit val="1"/>
      </c:valAx>
      <c:valAx>
        <c:axId val="159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96912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ND_Data2!$K$25:$K$41</c:f>
              <c:numCache>
                <c:ptCount val="17"/>
                <c:pt idx="0">
                  <c:v>341</c:v>
                </c:pt>
                <c:pt idx="1">
                  <c:v>294</c:v>
                </c:pt>
                <c:pt idx="2">
                  <c:v>280</c:v>
                </c:pt>
                <c:pt idx="3">
                  <c:v>282</c:v>
                </c:pt>
                <c:pt idx="4">
                  <c:v>267</c:v>
                </c:pt>
                <c:pt idx="5">
                  <c:v>310</c:v>
                </c:pt>
                <c:pt idx="6">
                  <c:v>305</c:v>
                </c:pt>
                <c:pt idx="7">
                  <c:v>280</c:v>
                </c:pt>
                <c:pt idx="8">
                  <c:v>293</c:v>
                </c:pt>
                <c:pt idx="9">
                  <c:v>232</c:v>
                </c:pt>
                <c:pt idx="10">
                  <c:v>263</c:v>
                </c:pt>
                <c:pt idx="11">
                  <c:v>283</c:v>
                </c:pt>
                <c:pt idx="12">
                  <c:v>285</c:v>
                </c:pt>
                <c:pt idx="13">
                  <c:v>305</c:v>
                </c:pt>
                <c:pt idx="14">
                  <c:v>325</c:v>
                </c:pt>
                <c:pt idx="15">
                  <c:v>446</c:v>
                </c:pt>
                <c:pt idx="16">
                  <c:v>407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ND_Data2!$L$25:$L$41</c:f>
              <c:numCache>
                <c:ptCount val="17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8</c:v>
                </c:pt>
                <c:pt idx="10">
                  <c:v>10</c:v>
                </c:pt>
                <c:pt idx="11">
                  <c:v>16</c:v>
                </c:pt>
                <c:pt idx="12">
                  <c:v>6</c:v>
                </c:pt>
                <c:pt idx="13">
                  <c:v>10</c:v>
                </c:pt>
                <c:pt idx="14">
                  <c:v>11</c:v>
                </c:pt>
                <c:pt idx="15">
                  <c:v>18</c:v>
                </c:pt>
                <c:pt idx="16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ND_Data2!$M$25:$M$41</c:f>
              <c:numCache>
                <c:ptCount val="17"/>
                <c:pt idx="0">
                  <c:v>71</c:v>
                </c:pt>
                <c:pt idx="1">
                  <c:v>55</c:v>
                </c:pt>
                <c:pt idx="2">
                  <c:v>65</c:v>
                </c:pt>
                <c:pt idx="3">
                  <c:v>60</c:v>
                </c:pt>
                <c:pt idx="4">
                  <c:v>81</c:v>
                </c:pt>
                <c:pt idx="5">
                  <c:v>81</c:v>
                </c:pt>
                <c:pt idx="6">
                  <c:v>63</c:v>
                </c:pt>
                <c:pt idx="7">
                  <c:v>90</c:v>
                </c:pt>
                <c:pt idx="8">
                  <c:v>85</c:v>
                </c:pt>
                <c:pt idx="9">
                  <c:v>86</c:v>
                </c:pt>
                <c:pt idx="10">
                  <c:v>86</c:v>
                </c:pt>
                <c:pt idx="11">
                  <c:v>94</c:v>
                </c:pt>
                <c:pt idx="12">
                  <c:v>104</c:v>
                </c:pt>
                <c:pt idx="13">
                  <c:v>158</c:v>
                </c:pt>
                <c:pt idx="14">
                  <c:v>125</c:v>
                </c:pt>
                <c:pt idx="15">
                  <c:v>145</c:v>
                </c:pt>
                <c:pt idx="16">
                  <c:v>128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ND_Data2!$N$25:$N$41</c:f>
              <c:numCache>
                <c:ptCount val="17"/>
                <c:pt idx="0">
                  <c:v>419</c:v>
                </c:pt>
                <c:pt idx="1">
                  <c:v>353</c:v>
                </c:pt>
                <c:pt idx="2">
                  <c:v>346</c:v>
                </c:pt>
                <c:pt idx="3">
                  <c:v>346</c:v>
                </c:pt>
                <c:pt idx="4">
                  <c:v>348</c:v>
                </c:pt>
                <c:pt idx="5">
                  <c:v>398</c:v>
                </c:pt>
                <c:pt idx="6">
                  <c:v>375</c:v>
                </c:pt>
                <c:pt idx="7">
                  <c:v>379</c:v>
                </c:pt>
                <c:pt idx="8">
                  <c:v>381</c:v>
                </c:pt>
                <c:pt idx="9">
                  <c:v>326</c:v>
                </c:pt>
                <c:pt idx="10">
                  <c:v>359</c:v>
                </c:pt>
                <c:pt idx="11">
                  <c:v>393</c:v>
                </c:pt>
                <c:pt idx="12">
                  <c:v>395</c:v>
                </c:pt>
                <c:pt idx="13">
                  <c:v>473</c:v>
                </c:pt>
                <c:pt idx="14">
                  <c:v>461</c:v>
                </c:pt>
                <c:pt idx="15">
                  <c:v>609</c:v>
                </c:pt>
                <c:pt idx="16">
                  <c:v>548</c:v>
                </c:pt>
              </c:numCache>
            </c:numRef>
          </c:yVal>
          <c:smooth val="0"/>
        </c:ser>
        <c:axId val="9422813"/>
        <c:axId val="17696454"/>
      </c:scatterChart>
      <c:valAx>
        <c:axId val="942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696454"/>
        <c:crosses val="autoZero"/>
        <c:crossBetween val="midCat"/>
        <c:dispUnits/>
        <c:majorUnit val="1"/>
      </c:valAx>
      <c:valAx>
        <c:axId val="17696454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422813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NORTH DAKOTA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ND_Data2!$B$25:$B$41</c:f>
              <c:numCache>
                <c:ptCount val="17"/>
                <c:pt idx="0">
                  <c:v>279</c:v>
                </c:pt>
                <c:pt idx="1">
                  <c:v>288</c:v>
                </c:pt>
                <c:pt idx="2">
                  <c:v>181</c:v>
                </c:pt>
                <c:pt idx="3">
                  <c:v>188</c:v>
                </c:pt>
                <c:pt idx="4">
                  <c:v>203</c:v>
                </c:pt>
                <c:pt idx="5">
                  <c:v>213</c:v>
                </c:pt>
                <c:pt idx="6">
                  <c:v>193</c:v>
                </c:pt>
                <c:pt idx="7">
                  <c:v>193</c:v>
                </c:pt>
                <c:pt idx="8">
                  <c:v>196</c:v>
                </c:pt>
                <c:pt idx="9">
                  <c:v>149</c:v>
                </c:pt>
                <c:pt idx="10">
                  <c:v>162</c:v>
                </c:pt>
                <c:pt idx="11">
                  <c:v>190</c:v>
                </c:pt>
                <c:pt idx="12">
                  <c:v>196</c:v>
                </c:pt>
                <c:pt idx="13">
                  <c:v>232</c:v>
                </c:pt>
                <c:pt idx="14">
                  <c:v>239</c:v>
                </c:pt>
                <c:pt idx="15">
                  <c:v>325</c:v>
                </c:pt>
                <c:pt idx="16">
                  <c:v>302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ND_Data2!$C$25:$C$41</c:f>
              <c:numCache>
                <c:ptCount val="17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4</c:v>
                </c:pt>
                <c:pt idx="13">
                  <c:v>8</c:v>
                </c:pt>
                <c:pt idx="14">
                  <c:v>8</c:v>
                </c:pt>
                <c:pt idx="15">
                  <c:v>14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ND_Data2!$D$25:$D$41</c:f>
              <c:numCache>
                <c:ptCount val="17"/>
                <c:pt idx="0">
                  <c:v>50</c:v>
                </c:pt>
                <c:pt idx="1">
                  <c:v>49</c:v>
                </c:pt>
                <c:pt idx="2">
                  <c:v>34</c:v>
                </c:pt>
                <c:pt idx="3">
                  <c:v>30</c:v>
                </c:pt>
                <c:pt idx="4">
                  <c:v>50</c:v>
                </c:pt>
                <c:pt idx="5">
                  <c:v>48</c:v>
                </c:pt>
                <c:pt idx="6">
                  <c:v>26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30</c:v>
                </c:pt>
                <c:pt idx="11">
                  <c:v>36</c:v>
                </c:pt>
                <c:pt idx="12">
                  <c:v>51</c:v>
                </c:pt>
                <c:pt idx="13">
                  <c:v>72</c:v>
                </c:pt>
                <c:pt idx="14">
                  <c:v>62</c:v>
                </c:pt>
                <c:pt idx="15">
                  <c:v>58</c:v>
                </c:pt>
                <c:pt idx="16">
                  <c:v>56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ND_Data2!$F$25:$F$41</c:f>
              <c:numCache>
                <c:ptCount val="17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12</c:v>
                </c:pt>
                <c:pt idx="11">
                  <c:v>7</c:v>
                </c:pt>
                <c:pt idx="12">
                  <c:v>15</c:v>
                </c:pt>
                <c:pt idx="13">
                  <c:v>24</c:v>
                </c:pt>
                <c:pt idx="14">
                  <c:v>21</c:v>
                </c:pt>
                <c:pt idx="15">
                  <c:v>27</c:v>
                </c:pt>
                <c:pt idx="16">
                  <c:v>21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ND_Data2!$G$24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ND_Data2!$G$25:$G$41</c:f>
              <c:numCache>
                <c:ptCount val="17"/>
                <c:pt idx="7">
                  <c:v>1</c:v>
                </c:pt>
                <c:pt idx="9">
                  <c:v>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ND_Data2!$H$25:$H$41</c:f>
              <c:numCache>
                <c:ptCount val="17"/>
                <c:pt idx="0">
                  <c:v>344</c:v>
                </c:pt>
                <c:pt idx="1">
                  <c:v>345</c:v>
                </c:pt>
                <c:pt idx="2">
                  <c:v>218</c:v>
                </c:pt>
                <c:pt idx="3">
                  <c:v>223</c:v>
                </c:pt>
                <c:pt idx="4">
                  <c:v>259</c:v>
                </c:pt>
                <c:pt idx="5">
                  <c:v>272</c:v>
                </c:pt>
                <c:pt idx="6">
                  <c:v>228</c:v>
                </c:pt>
                <c:pt idx="7">
                  <c:v>241</c:v>
                </c:pt>
                <c:pt idx="8">
                  <c:v>248</c:v>
                </c:pt>
                <c:pt idx="9">
                  <c:v>199</c:v>
                </c:pt>
                <c:pt idx="10">
                  <c:v>215</c:v>
                </c:pt>
                <c:pt idx="11">
                  <c:v>247</c:v>
                </c:pt>
                <c:pt idx="12">
                  <c:v>267</c:v>
                </c:pt>
                <c:pt idx="13">
                  <c:v>341</c:v>
                </c:pt>
                <c:pt idx="14">
                  <c:v>332</c:v>
                </c:pt>
                <c:pt idx="15">
                  <c:v>430</c:v>
                </c:pt>
                <c:pt idx="16">
                  <c:v>390</c:v>
                </c:pt>
              </c:numCache>
            </c:numRef>
          </c:yVal>
          <c:smooth val="0"/>
        </c:ser>
        <c:axId val="25050359"/>
        <c:axId val="24126640"/>
      </c:scatterChart>
      <c:val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126640"/>
        <c:crosses val="autoZero"/>
        <c:crossBetween val="midCat"/>
        <c:dispUnits/>
        <c:majorUnit val="1"/>
      </c:valAx>
      <c:valAx>
        <c:axId val="24126640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050359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ND_Data2!$AK$25:$AK$41</c:f>
              <c:numCache>
                <c:ptCount val="17"/>
                <c:pt idx="0">
                  <c:v>43.25802715487769</c:v>
                </c:pt>
                <c:pt idx="1">
                  <c:v>44.47697853059182</c:v>
                </c:pt>
                <c:pt idx="2">
                  <c:v>28.139278546209823</c:v>
                </c:pt>
                <c:pt idx="3">
                  <c:v>29.596790952198035</c:v>
                </c:pt>
                <c:pt idx="4">
                  <c:v>32.41827560325141</c:v>
                </c:pt>
                <c:pt idx="5">
                  <c:v>34.386674114422064</c:v>
                </c:pt>
                <c:pt idx="6">
                  <c:v>31.647956657057495</c:v>
                </c:pt>
                <c:pt idx="7">
                  <c:v>32.139187661216326</c:v>
                </c:pt>
                <c:pt idx="8">
                  <c:v>32.889603361451705</c:v>
                </c:pt>
                <c:pt idx="9">
                  <c:v>24.99316462108517</c:v>
                </c:pt>
                <c:pt idx="10">
                  <c:v>27.118598671523465</c:v>
                </c:pt>
                <c:pt idx="11">
                  <c:v>31.706934473447948</c:v>
                </c:pt>
                <c:pt idx="12">
                  <c:v>32.67968407415621</c:v>
                </c:pt>
                <c:pt idx="13">
                  <c:v>38.70104609594857</c:v>
                </c:pt>
                <c:pt idx="14">
                  <c:v>40.0540981710863</c:v>
                </c:pt>
                <c:pt idx="15">
                  <c:v>54.849821189582926</c:v>
                </c:pt>
                <c:pt idx="16">
                  <c:v>51.39332057009147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ND_Data2!$AL$25:$AL$41</c:f>
              <c:numCache>
                <c:ptCount val="17"/>
                <c:pt idx="0">
                  <c:v>236.4066193853428</c:v>
                </c:pt>
                <c:pt idx="1">
                  <c:v>130.63357282821687</c:v>
                </c:pt>
                <c:pt idx="2">
                  <c:v>31.162355874104083</c:v>
                </c:pt>
                <c:pt idx="3">
                  <c:v>91.99632014719411</c:v>
                </c:pt>
                <c:pt idx="4">
                  <c:v>0</c:v>
                </c:pt>
                <c:pt idx="5">
                  <c:v>175.08024511234316</c:v>
                </c:pt>
                <c:pt idx="6">
                  <c:v>144.84356894553883</c:v>
                </c:pt>
                <c:pt idx="7">
                  <c:v>116.58408627222386</c:v>
                </c:pt>
                <c:pt idx="8">
                  <c:v>85.4457419538593</c:v>
                </c:pt>
                <c:pt idx="9">
                  <c:v>167.27069974909395</c:v>
                </c:pt>
                <c:pt idx="10">
                  <c:v>256.6295979469632</c:v>
                </c:pt>
                <c:pt idx="11">
                  <c:v>373.77803335250144</c:v>
                </c:pt>
                <c:pt idx="12">
                  <c:v>119.11852293031568</c:v>
                </c:pt>
                <c:pt idx="13">
                  <c:v>224.84541877459247</c:v>
                </c:pt>
                <c:pt idx="14">
                  <c:v>231.0135720473578</c:v>
                </c:pt>
                <c:pt idx="15">
                  <c:v>386.63352665009666</c:v>
                </c:pt>
                <c:pt idx="16">
                  <c:v>264.9006622516556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ND_Data2!$AR$25:$AR$41</c:f>
              <c:numCache>
                <c:ptCount val="17"/>
                <c:pt idx="0">
                  <c:v>201.69002329867507</c:v>
                </c:pt>
                <c:pt idx="1">
                  <c:v>177.20418603096056</c:v>
                </c:pt>
                <c:pt idx="2">
                  <c:v>117.82803652669132</c:v>
                </c:pt>
                <c:pt idx="3">
                  <c:v>103.15260137966605</c:v>
                </c:pt>
                <c:pt idx="4">
                  <c:v>176.95200176952002</c:v>
                </c:pt>
                <c:pt idx="5">
                  <c:v>163.48437644591135</c:v>
                </c:pt>
                <c:pt idx="6">
                  <c:v>90.76057360682519</c:v>
                </c:pt>
                <c:pt idx="7">
                  <c:v>128.6654697785757</c:v>
                </c:pt>
                <c:pt idx="8">
                  <c:v>140.98690835850957</c:v>
                </c:pt>
                <c:pt idx="9">
                  <c:v>117.72290271042968</c:v>
                </c:pt>
                <c:pt idx="10">
                  <c:v>121.05871347603589</c:v>
                </c:pt>
                <c:pt idx="11">
                  <c:v>118.77125735571992</c:v>
                </c:pt>
                <c:pt idx="12">
                  <c:v>174.34749798329386</c:v>
                </c:pt>
                <c:pt idx="13">
                  <c:v>253.55860718499738</c:v>
                </c:pt>
                <c:pt idx="14">
                  <c:v>208.38951678148518</c:v>
                </c:pt>
                <c:pt idx="15">
                  <c:v>218.43494959193472</c:v>
                </c:pt>
                <c:pt idx="16">
                  <c:v>184.54549756305303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ND_Data2!$AQ$25:$AQ$41</c:f>
              <c:numCache>
                <c:ptCount val="17"/>
                <c:pt idx="0">
                  <c:v>50.83606109194086</c:v>
                </c:pt>
                <c:pt idx="1">
                  <c:v>50.69823966894785</c:v>
                </c:pt>
                <c:pt idx="2">
                  <c:v>32.20131434539012</c:v>
                </c:pt>
                <c:pt idx="3">
                  <c:v>33.30908591204908</c:v>
                </c:pt>
                <c:pt idx="4">
                  <c:v>39.173218223562614</c:v>
                </c:pt>
                <c:pt idx="5">
                  <c:v>41.50948003271924</c:v>
                </c:pt>
                <c:pt idx="6">
                  <c:v>35.27555156728657</c:v>
                </c:pt>
                <c:pt idx="7">
                  <c:v>37.81198812609435</c:v>
                </c:pt>
                <c:pt idx="8">
                  <c:v>39.104445134729005</c:v>
                </c:pt>
                <c:pt idx="9">
                  <c:v>31.31752349207698</c:v>
                </c:pt>
                <c:pt idx="10">
                  <c:v>33.73983293290167</c:v>
                </c:pt>
                <c:pt idx="11">
                  <c:v>38.60810738993563</c:v>
                </c:pt>
                <c:pt idx="12">
                  <c:v>41.61808625387344</c:v>
                </c:pt>
                <c:pt idx="13">
                  <c:v>53.044373718612825</c:v>
                </c:pt>
                <c:pt idx="14">
                  <c:v>51.798516253344665</c:v>
                </c:pt>
                <c:pt idx="15">
                  <c:v>67.4184080475629</c:v>
                </c:pt>
                <c:pt idx="16">
                  <c:v>61.54661919686396</c:v>
                </c:pt>
              </c:numCache>
            </c:numRef>
          </c:yVal>
          <c:smooth val="0"/>
        </c:ser>
        <c:axId val="15813169"/>
        <c:axId val="8100794"/>
      </c:scatterChart>
      <c:val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100794"/>
        <c:crosses val="autoZero"/>
        <c:crossBetween val="midCat"/>
        <c:dispUnits/>
        <c:majorUnit val="1"/>
      </c:valAx>
      <c:valAx>
        <c:axId val="810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13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ND_Data2!$AK$25:$AK$41</c:f>
              <c:numCache>
                <c:ptCount val="17"/>
                <c:pt idx="0">
                  <c:v>43.25802715487769</c:v>
                </c:pt>
                <c:pt idx="1">
                  <c:v>44.47697853059182</c:v>
                </c:pt>
                <c:pt idx="2">
                  <c:v>28.139278546209823</c:v>
                </c:pt>
                <c:pt idx="3">
                  <c:v>29.596790952198035</c:v>
                </c:pt>
                <c:pt idx="4">
                  <c:v>32.41827560325141</c:v>
                </c:pt>
                <c:pt idx="5">
                  <c:v>34.386674114422064</c:v>
                </c:pt>
                <c:pt idx="6">
                  <c:v>31.647956657057495</c:v>
                </c:pt>
                <c:pt idx="7">
                  <c:v>32.139187661216326</c:v>
                </c:pt>
                <c:pt idx="8">
                  <c:v>32.889603361451705</c:v>
                </c:pt>
                <c:pt idx="9">
                  <c:v>24.99316462108517</c:v>
                </c:pt>
                <c:pt idx="10">
                  <c:v>27.118598671523465</c:v>
                </c:pt>
                <c:pt idx="11">
                  <c:v>31.706934473447948</c:v>
                </c:pt>
                <c:pt idx="12">
                  <c:v>32.67968407415621</c:v>
                </c:pt>
                <c:pt idx="13">
                  <c:v>38.70104609594857</c:v>
                </c:pt>
                <c:pt idx="14">
                  <c:v>40.0540981710863</c:v>
                </c:pt>
                <c:pt idx="15">
                  <c:v>54.849821189582926</c:v>
                </c:pt>
                <c:pt idx="16">
                  <c:v>51.39332057009147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ND_Data2!$AL$25:$AL$41</c:f>
              <c:numCache>
                <c:ptCount val="17"/>
                <c:pt idx="0">
                  <c:v>236.4066193853428</c:v>
                </c:pt>
                <c:pt idx="1">
                  <c:v>130.63357282821687</c:v>
                </c:pt>
                <c:pt idx="2">
                  <c:v>31.162355874104083</c:v>
                </c:pt>
                <c:pt idx="3">
                  <c:v>91.99632014719411</c:v>
                </c:pt>
                <c:pt idx="4">
                  <c:v>0</c:v>
                </c:pt>
                <c:pt idx="5">
                  <c:v>175.08024511234316</c:v>
                </c:pt>
                <c:pt idx="6">
                  <c:v>144.84356894553883</c:v>
                </c:pt>
                <c:pt idx="7">
                  <c:v>116.58408627222386</c:v>
                </c:pt>
                <c:pt idx="8">
                  <c:v>85.4457419538593</c:v>
                </c:pt>
                <c:pt idx="9">
                  <c:v>167.27069974909395</c:v>
                </c:pt>
                <c:pt idx="10">
                  <c:v>256.6295979469632</c:v>
                </c:pt>
                <c:pt idx="11">
                  <c:v>373.77803335250144</c:v>
                </c:pt>
                <c:pt idx="12">
                  <c:v>119.11852293031568</c:v>
                </c:pt>
                <c:pt idx="13">
                  <c:v>224.84541877459247</c:v>
                </c:pt>
                <c:pt idx="14">
                  <c:v>231.0135720473578</c:v>
                </c:pt>
                <c:pt idx="15">
                  <c:v>386.63352665009666</c:v>
                </c:pt>
                <c:pt idx="16">
                  <c:v>264.9006622516556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ND_Data2!$AM$25:$AM$41</c:f>
              <c:numCache>
                <c:ptCount val="17"/>
                <c:pt idx="0">
                  <c:v>229.44199706314245</c:v>
                </c:pt>
                <c:pt idx="1">
                  <c:v>216.16375507323096</c:v>
                </c:pt>
                <c:pt idx="2">
                  <c:v>146.91902169216144</c:v>
                </c:pt>
                <c:pt idx="3">
                  <c:v>127.67044003744999</c:v>
                </c:pt>
                <c:pt idx="4">
                  <c:v>208.28993959591753</c:v>
                </c:pt>
                <c:pt idx="5">
                  <c:v>194.9317738791423</c:v>
                </c:pt>
                <c:pt idx="6">
                  <c:v>103.46199761241544</c:v>
                </c:pt>
                <c:pt idx="7">
                  <c:v>149.55919395465995</c:v>
                </c:pt>
                <c:pt idx="8">
                  <c:v>146.44109599599213</c:v>
                </c:pt>
                <c:pt idx="9">
                  <c:v>147.04773395671518</c:v>
                </c:pt>
                <c:pt idx="10">
                  <c:v>112.07830537602271</c:v>
                </c:pt>
                <c:pt idx="11">
                  <c:v>131.28624047263048</c:v>
                </c:pt>
                <c:pt idx="12">
                  <c:v>182.84812849562599</c:v>
                </c:pt>
                <c:pt idx="13">
                  <c:v>251.66905519242198</c:v>
                </c:pt>
                <c:pt idx="14">
                  <c:v>213.21228377867192</c:v>
                </c:pt>
                <c:pt idx="15">
                  <c:v>195.32565501448104</c:v>
                </c:pt>
                <c:pt idx="16">
                  <c:v>186.66044465184493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33.670033670033675</c:v>
                </c:pt>
                <c:pt idx="3">
                  <c:v>32.808398950131235</c:v>
                </c:pt>
                <c:pt idx="4">
                  <c:v>32.03074951953875</c:v>
                </c:pt>
                <c:pt idx="5">
                  <c:v>62.30529595015577</c:v>
                </c:pt>
                <c:pt idx="6">
                  <c:v>60.919890344197384</c:v>
                </c:pt>
                <c:pt idx="7">
                  <c:v>29.69121140142518</c:v>
                </c:pt>
                <c:pt idx="8">
                  <c:v>54.1858574911948</c:v>
                </c:pt>
                <c:pt idx="9">
                  <c:v>0</c:v>
                </c:pt>
                <c:pt idx="10">
                  <c:v>47.382136934375744</c:v>
                </c:pt>
                <c:pt idx="11">
                  <c:v>23.380874444704233</c:v>
                </c:pt>
                <c:pt idx="12">
                  <c:v>21.593608291945586</c:v>
                </c:pt>
                <c:pt idx="13">
                  <c:v>102.54306808859721</c:v>
                </c:pt>
                <c:pt idx="14">
                  <c:v>40.83299305839118</c:v>
                </c:pt>
                <c:pt idx="15">
                  <c:v>120.16823552974164</c:v>
                </c:pt>
                <c:pt idx="16">
                  <c:v>20.016012810248196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ND_Data2!$AO$25:$AO$41</c:f>
              <c:numCache>
                <c:ptCount val="17"/>
                <c:pt idx="0">
                  <c:v>187.96992481203006</c:v>
                </c:pt>
                <c:pt idx="1">
                  <c:v>91.38679460817912</c:v>
                </c:pt>
                <c:pt idx="2">
                  <c:v>22.517451024544023</c:v>
                </c:pt>
                <c:pt idx="3">
                  <c:v>22.341376228775694</c:v>
                </c:pt>
                <c:pt idx="4">
                  <c:v>110.61946902654867</c:v>
                </c:pt>
                <c:pt idx="5">
                  <c:v>65.43075245365321</c:v>
                </c:pt>
                <c:pt idx="6">
                  <c:v>43.09416074121956</c:v>
                </c:pt>
                <c:pt idx="7">
                  <c:v>86.13264427217915</c:v>
                </c:pt>
                <c:pt idx="8">
                  <c:v>175.95307917888562</c:v>
                </c:pt>
                <c:pt idx="9">
                  <c:v>58.22981366459627</c:v>
                </c:pt>
                <c:pt idx="10">
                  <c:v>223.96416573348264</c:v>
                </c:pt>
                <c:pt idx="11">
                  <c:v>130.89005235602096</c:v>
                </c:pt>
                <c:pt idx="12">
                  <c:v>253.97900440230276</c:v>
                </c:pt>
                <c:pt idx="13">
                  <c:v>378.0718336483932</c:v>
                </c:pt>
                <c:pt idx="14">
                  <c:v>308.2795067527892</c:v>
                </c:pt>
                <c:pt idx="15">
                  <c:v>387.20780152014913</c:v>
                </c:pt>
                <c:pt idx="16">
                  <c:v>288.89806025588115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ND_Data2!$AQ$25:$AQ$41</c:f>
              <c:numCache>
                <c:ptCount val="17"/>
                <c:pt idx="0">
                  <c:v>50.83606109194086</c:v>
                </c:pt>
                <c:pt idx="1">
                  <c:v>50.69823966894785</c:v>
                </c:pt>
                <c:pt idx="2">
                  <c:v>32.20131434539012</c:v>
                </c:pt>
                <c:pt idx="3">
                  <c:v>33.30908591204908</c:v>
                </c:pt>
                <c:pt idx="4">
                  <c:v>39.173218223562614</c:v>
                </c:pt>
                <c:pt idx="5">
                  <c:v>41.50948003271924</c:v>
                </c:pt>
                <c:pt idx="6">
                  <c:v>35.27555156728657</c:v>
                </c:pt>
                <c:pt idx="7">
                  <c:v>37.81198812609435</c:v>
                </c:pt>
                <c:pt idx="8">
                  <c:v>39.104445134729005</c:v>
                </c:pt>
                <c:pt idx="9">
                  <c:v>31.31752349207698</c:v>
                </c:pt>
                <c:pt idx="10">
                  <c:v>33.73983293290167</c:v>
                </c:pt>
                <c:pt idx="11">
                  <c:v>38.60810738993563</c:v>
                </c:pt>
                <c:pt idx="12">
                  <c:v>41.61808625387344</c:v>
                </c:pt>
                <c:pt idx="13">
                  <c:v>53.044373718612825</c:v>
                </c:pt>
                <c:pt idx="14">
                  <c:v>51.798516253344665</c:v>
                </c:pt>
                <c:pt idx="15">
                  <c:v>67.4184080475629</c:v>
                </c:pt>
                <c:pt idx="16">
                  <c:v>61.54661919686396</c:v>
                </c:pt>
              </c:numCache>
            </c:numRef>
          </c:yVal>
          <c:smooth val="0"/>
        </c:ser>
        <c:axId val="5798283"/>
        <c:axId val="52184548"/>
      </c:scatterChart>
      <c:valAx>
        <c:axId val="57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184548"/>
        <c:crosses val="autoZero"/>
        <c:crossBetween val="midCat"/>
        <c:dispUnits/>
        <c:majorUnit val="1"/>
      </c:valAx>
      <c:valAx>
        <c:axId val="5218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98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NORTH DAKOTA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ND_Data2!$K$69:$K$85</c:f>
              <c:numCache>
                <c:ptCount val="17"/>
                <c:pt idx="0">
                  <c:v>29</c:v>
                </c:pt>
                <c:pt idx="1">
                  <c:v>20</c:v>
                </c:pt>
                <c:pt idx="2">
                  <c:v>10</c:v>
                </c:pt>
                <c:pt idx="3">
                  <c:v>31</c:v>
                </c:pt>
                <c:pt idx="4">
                  <c:v>27</c:v>
                </c:pt>
                <c:pt idx="5">
                  <c:v>22</c:v>
                </c:pt>
                <c:pt idx="6">
                  <c:v>39</c:v>
                </c:pt>
                <c:pt idx="7">
                  <c:v>44</c:v>
                </c:pt>
                <c:pt idx="8">
                  <c:v>32</c:v>
                </c:pt>
                <c:pt idx="9">
                  <c:v>48</c:v>
                </c:pt>
                <c:pt idx="10">
                  <c:v>52</c:v>
                </c:pt>
                <c:pt idx="11">
                  <c:v>47</c:v>
                </c:pt>
                <c:pt idx="12">
                  <c:v>50</c:v>
                </c:pt>
                <c:pt idx="13">
                  <c:v>56</c:v>
                </c:pt>
                <c:pt idx="14">
                  <c:v>65</c:v>
                </c:pt>
                <c:pt idx="15">
                  <c:v>81</c:v>
                </c:pt>
                <c:pt idx="16">
                  <c:v>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ND_Data2!$L$69:$L$85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ND_Data2!$M$69:$M$85</c:f>
              <c:numCache>
                <c:ptCount val="17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12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  <c:pt idx="9">
                  <c:v>16</c:v>
                </c:pt>
                <c:pt idx="10">
                  <c:v>15</c:v>
                </c:pt>
                <c:pt idx="11">
                  <c:v>18</c:v>
                </c:pt>
                <c:pt idx="12">
                  <c:v>12</c:v>
                </c:pt>
                <c:pt idx="13">
                  <c:v>26</c:v>
                </c:pt>
                <c:pt idx="14">
                  <c:v>24</c:v>
                </c:pt>
                <c:pt idx="15">
                  <c:v>45</c:v>
                </c:pt>
                <c:pt idx="16">
                  <c:v>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ND_Data2!$N$69:$N$85</c:f>
              <c:numCache>
                <c:ptCount val="17"/>
                <c:pt idx="0">
                  <c:v>38</c:v>
                </c:pt>
                <c:pt idx="1">
                  <c:v>24</c:v>
                </c:pt>
                <c:pt idx="2">
                  <c:v>13</c:v>
                </c:pt>
                <c:pt idx="3">
                  <c:v>43</c:v>
                </c:pt>
                <c:pt idx="4">
                  <c:v>34</c:v>
                </c:pt>
                <c:pt idx="5">
                  <c:v>30</c:v>
                </c:pt>
                <c:pt idx="6">
                  <c:v>50</c:v>
                </c:pt>
                <c:pt idx="7">
                  <c:v>57</c:v>
                </c:pt>
                <c:pt idx="8">
                  <c:v>44</c:v>
                </c:pt>
                <c:pt idx="9">
                  <c:v>67</c:v>
                </c:pt>
                <c:pt idx="10">
                  <c:v>68</c:v>
                </c:pt>
                <c:pt idx="11">
                  <c:v>65</c:v>
                </c:pt>
                <c:pt idx="12">
                  <c:v>63</c:v>
                </c:pt>
                <c:pt idx="13">
                  <c:v>84</c:v>
                </c:pt>
                <c:pt idx="14">
                  <c:v>90</c:v>
                </c:pt>
                <c:pt idx="15">
                  <c:v>130</c:v>
                </c:pt>
                <c:pt idx="16">
                  <c:v>105</c:v>
                </c:pt>
              </c:numCache>
            </c:numRef>
          </c:yVal>
          <c:smooth val="0"/>
        </c:ser>
        <c:axId val="67007749"/>
        <c:axId val="66198830"/>
      </c:scatterChart>
      <c:val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198830"/>
        <c:crosses val="autoZero"/>
        <c:crossBetween val="midCat"/>
        <c:dispUnits/>
        <c:majorUnit val="1"/>
      </c:valAx>
      <c:valAx>
        <c:axId val="66198830"/>
        <c:scaling>
          <c:orientation val="minMax"/>
          <c:max val="1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00774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ND_Data2!$B$69:$B$85</c:f>
              <c:numCache>
                <c:ptCount val="17"/>
                <c:pt idx="0">
                  <c:v>29</c:v>
                </c:pt>
                <c:pt idx="1">
                  <c:v>20</c:v>
                </c:pt>
                <c:pt idx="2">
                  <c:v>10</c:v>
                </c:pt>
                <c:pt idx="3">
                  <c:v>31</c:v>
                </c:pt>
                <c:pt idx="4">
                  <c:v>27</c:v>
                </c:pt>
                <c:pt idx="5">
                  <c:v>22</c:v>
                </c:pt>
                <c:pt idx="6">
                  <c:v>39</c:v>
                </c:pt>
                <c:pt idx="7">
                  <c:v>44</c:v>
                </c:pt>
                <c:pt idx="8">
                  <c:v>32</c:v>
                </c:pt>
                <c:pt idx="9">
                  <c:v>48</c:v>
                </c:pt>
                <c:pt idx="10">
                  <c:v>52</c:v>
                </c:pt>
                <c:pt idx="11">
                  <c:v>47</c:v>
                </c:pt>
                <c:pt idx="12">
                  <c:v>50</c:v>
                </c:pt>
                <c:pt idx="13">
                  <c:v>56</c:v>
                </c:pt>
                <c:pt idx="14">
                  <c:v>65</c:v>
                </c:pt>
                <c:pt idx="15">
                  <c:v>81</c:v>
                </c:pt>
                <c:pt idx="16">
                  <c:v>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ND_Data2!$C$69:$C$85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ND_Data2!$D$69:$D$85</c:f>
              <c:numCache>
                <c:ptCount val="17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13</c:v>
                </c:pt>
                <c:pt idx="8">
                  <c:v>10</c:v>
                </c:pt>
                <c:pt idx="9">
                  <c:v>16</c:v>
                </c:pt>
                <c:pt idx="10">
                  <c:v>14</c:v>
                </c:pt>
                <c:pt idx="11">
                  <c:v>16</c:v>
                </c:pt>
                <c:pt idx="12">
                  <c:v>11</c:v>
                </c:pt>
                <c:pt idx="13">
                  <c:v>23</c:v>
                </c:pt>
                <c:pt idx="14">
                  <c:v>22</c:v>
                </c:pt>
                <c:pt idx="15">
                  <c:v>40</c:v>
                </c:pt>
                <c:pt idx="16">
                  <c:v>27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ND_Data2!$E$69:$E$85</c:f>
              <c:numCache>
                <c:ptCount val="17"/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ND_Data2!$G$68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ND_Data2!$H$68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ND_Data2!$H$69:$H$85</c:f>
              <c:numCache>
                <c:ptCount val="17"/>
                <c:pt idx="0">
                  <c:v>38</c:v>
                </c:pt>
                <c:pt idx="1">
                  <c:v>24</c:v>
                </c:pt>
                <c:pt idx="2">
                  <c:v>13</c:v>
                </c:pt>
                <c:pt idx="3">
                  <c:v>43</c:v>
                </c:pt>
                <c:pt idx="4">
                  <c:v>34</c:v>
                </c:pt>
                <c:pt idx="5">
                  <c:v>30</c:v>
                </c:pt>
                <c:pt idx="6">
                  <c:v>50</c:v>
                </c:pt>
                <c:pt idx="7">
                  <c:v>57</c:v>
                </c:pt>
                <c:pt idx="8">
                  <c:v>44</c:v>
                </c:pt>
                <c:pt idx="9">
                  <c:v>67</c:v>
                </c:pt>
                <c:pt idx="10">
                  <c:v>68</c:v>
                </c:pt>
                <c:pt idx="11">
                  <c:v>65</c:v>
                </c:pt>
                <c:pt idx="12">
                  <c:v>63</c:v>
                </c:pt>
                <c:pt idx="13">
                  <c:v>84</c:v>
                </c:pt>
                <c:pt idx="14">
                  <c:v>90</c:v>
                </c:pt>
                <c:pt idx="15">
                  <c:v>130</c:v>
                </c:pt>
                <c:pt idx="16">
                  <c:v>105</c:v>
                </c:pt>
              </c:numCache>
            </c:numRef>
          </c:yVal>
          <c:smooth val="0"/>
        </c:ser>
        <c:axId val="58918559"/>
        <c:axId val="60504984"/>
      </c:scatterChart>
      <c:valAx>
        <c:axId val="5891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504984"/>
        <c:crosses val="autoZero"/>
        <c:crossBetween val="midCat"/>
        <c:dispUnits/>
        <c:majorUnit val="1"/>
      </c:valAx>
      <c:valAx>
        <c:axId val="60504984"/>
        <c:scaling>
          <c:orientation val="minMax"/>
          <c:max val="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91855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ND_Data1!$B$5:$B$21</c:f>
              <c:numCache>
                <c:ptCount val="17"/>
                <c:pt idx="0">
                  <c:v>48</c:v>
                </c:pt>
                <c:pt idx="1">
                  <c:v>37</c:v>
                </c:pt>
                <c:pt idx="2">
                  <c:v>35</c:v>
                </c:pt>
                <c:pt idx="3">
                  <c:v>30</c:v>
                </c:pt>
                <c:pt idx="4">
                  <c:v>44</c:v>
                </c:pt>
                <c:pt idx="5">
                  <c:v>52</c:v>
                </c:pt>
                <c:pt idx="6">
                  <c:v>37</c:v>
                </c:pt>
                <c:pt idx="7">
                  <c:v>49</c:v>
                </c:pt>
                <c:pt idx="8">
                  <c:v>36</c:v>
                </c:pt>
                <c:pt idx="9">
                  <c:v>35</c:v>
                </c:pt>
                <c:pt idx="10">
                  <c:v>41</c:v>
                </c:pt>
                <c:pt idx="11">
                  <c:v>42</c:v>
                </c:pt>
                <c:pt idx="12">
                  <c:v>38</c:v>
                </c:pt>
                <c:pt idx="13">
                  <c:v>45</c:v>
                </c:pt>
                <c:pt idx="14">
                  <c:v>42</c:v>
                </c:pt>
                <c:pt idx="15">
                  <c:v>55</c:v>
                </c:pt>
                <c:pt idx="16">
                  <c:v>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ND_Data1!$C$5:$C$21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ND_Data1!$D$5:$D$21</c:f>
              <c:numCache>
                <c:ptCount val="17"/>
                <c:pt idx="0">
                  <c:v>50</c:v>
                </c:pt>
                <c:pt idx="1">
                  <c:v>37</c:v>
                </c:pt>
                <c:pt idx="2">
                  <c:v>35</c:v>
                </c:pt>
                <c:pt idx="3">
                  <c:v>31</c:v>
                </c:pt>
                <c:pt idx="4">
                  <c:v>44</c:v>
                </c:pt>
                <c:pt idx="5">
                  <c:v>54</c:v>
                </c:pt>
                <c:pt idx="6">
                  <c:v>38</c:v>
                </c:pt>
                <c:pt idx="7">
                  <c:v>50</c:v>
                </c:pt>
                <c:pt idx="8">
                  <c:v>37</c:v>
                </c:pt>
                <c:pt idx="9">
                  <c:v>35</c:v>
                </c:pt>
                <c:pt idx="10">
                  <c:v>45</c:v>
                </c:pt>
                <c:pt idx="11">
                  <c:v>47</c:v>
                </c:pt>
                <c:pt idx="12">
                  <c:v>39</c:v>
                </c:pt>
                <c:pt idx="13">
                  <c:v>46</c:v>
                </c:pt>
                <c:pt idx="14">
                  <c:v>45</c:v>
                </c:pt>
                <c:pt idx="15">
                  <c:v>58</c:v>
                </c:pt>
                <c:pt idx="16">
                  <c:v>54</c:v>
                </c:pt>
              </c:numCache>
            </c:numRef>
          </c:yVal>
          <c:smooth val="1"/>
        </c:ser>
        <c:axId val="24179039"/>
        <c:axId val="16284760"/>
      </c:scatterChart>
      <c:scatterChart>
        <c:scatterStyle val="lineMarker"/>
        <c:varyColors val="0"/>
        <c:ser>
          <c:idx val="5"/>
          <c:order val="3"/>
          <c:tx>
            <c:strRef>
              <c:f>ND_Data1!$A$23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ND_Data1!$C$28:$C$44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3.225806451612903</c:v>
                </c:pt>
                <c:pt idx="4">
                  <c:v>0</c:v>
                </c:pt>
                <c:pt idx="5">
                  <c:v>3.7037037037037033</c:v>
                </c:pt>
                <c:pt idx="6">
                  <c:v>2.631578947368421</c:v>
                </c:pt>
                <c:pt idx="7">
                  <c:v>2</c:v>
                </c:pt>
                <c:pt idx="8">
                  <c:v>2.7027027027027026</c:v>
                </c:pt>
                <c:pt idx="9">
                  <c:v>0</c:v>
                </c:pt>
                <c:pt idx="10">
                  <c:v>8.88888888888889</c:v>
                </c:pt>
                <c:pt idx="11">
                  <c:v>10.638297872340425</c:v>
                </c:pt>
                <c:pt idx="12">
                  <c:v>2.564102564102564</c:v>
                </c:pt>
                <c:pt idx="13">
                  <c:v>2.1739130434782608</c:v>
                </c:pt>
                <c:pt idx="14">
                  <c:v>6.666666666666667</c:v>
                </c:pt>
                <c:pt idx="15">
                  <c:v>5.172413793103448</c:v>
                </c:pt>
                <c:pt idx="16">
                  <c:v>5.555555555555555</c:v>
                </c:pt>
              </c:numCache>
            </c:numRef>
          </c:yVal>
          <c:smooth val="0"/>
        </c:ser>
        <c:axId val="12345113"/>
        <c:axId val="43997154"/>
      </c:scatterChart>
      <c:valAx>
        <c:axId val="2417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284760"/>
        <c:crossesAt val="0"/>
        <c:crossBetween val="midCat"/>
        <c:dispUnits/>
        <c:majorUnit val="1"/>
      </c:valAx>
      <c:valAx>
        <c:axId val="162847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179039"/>
        <c:crosses val="autoZero"/>
        <c:crossBetween val="midCat"/>
        <c:dispUnits/>
        <c:majorUnit val="10"/>
      </c:valAx>
      <c:valAx>
        <c:axId val="12345113"/>
        <c:scaling>
          <c:orientation val="minMax"/>
        </c:scaling>
        <c:axPos val="b"/>
        <c:delete val="1"/>
        <c:majorTickMark val="in"/>
        <c:minorTickMark val="none"/>
        <c:tickLblPos val="nextTo"/>
        <c:crossAx val="43997154"/>
        <c:crosses val="max"/>
        <c:crossBetween val="midCat"/>
        <c:dispUnits/>
      </c:valAx>
      <c:valAx>
        <c:axId val="4399715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34511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NORTH DAKOTA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ND_Data2!$AK$69:$AK$85</c:f>
              <c:numCache>
                <c:ptCount val="17"/>
                <c:pt idx="0">
                  <c:v>4.496354077030298</c:v>
                </c:pt>
                <c:pt idx="1">
                  <c:v>3.088679064624432</c:v>
                </c:pt>
                <c:pt idx="2">
                  <c:v>1.554656273271261</c:v>
                </c:pt>
                <c:pt idx="3">
                  <c:v>4.880321912330527</c:v>
                </c:pt>
                <c:pt idx="4">
                  <c:v>4.3117903511713696</c:v>
                </c:pt>
                <c:pt idx="5">
                  <c:v>3.551675260644532</c:v>
                </c:pt>
                <c:pt idx="6">
                  <c:v>6.3951829514261265</c:v>
                </c:pt>
                <c:pt idx="7">
                  <c:v>7.327068689603722</c:v>
                </c:pt>
                <c:pt idx="8">
                  <c:v>5.36973116105334</c:v>
                </c:pt>
                <c:pt idx="9">
                  <c:v>8.051489273906633</c:v>
                </c:pt>
                <c:pt idx="10">
                  <c:v>8.70473537604457</c:v>
                </c:pt>
                <c:pt idx="11">
                  <c:v>7.8432943171160705</c:v>
                </c:pt>
                <c:pt idx="12">
                  <c:v>8.336654100550051</c:v>
                </c:pt>
                <c:pt idx="13">
                  <c:v>9.341631816263448</c:v>
                </c:pt>
                <c:pt idx="14">
                  <c:v>10.893373979584142</c:v>
                </c:pt>
                <c:pt idx="15">
                  <c:v>13.670263127249898</c:v>
                </c:pt>
                <c:pt idx="16">
                  <c:v>12.25271218889598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30.039050765995796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28.48191398461977</c:v>
                </c:pt>
                <c:pt idx="9">
                  <c:v>83.63534987454698</c:v>
                </c:pt>
                <c:pt idx="10">
                  <c:v>28.514399771884804</c:v>
                </c:pt>
                <c:pt idx="11">
                  <c:v>0</c:v>
                </c:pt>
                <c:pt idx="12">
                  <c:v>29.77963073257892</c:v>
                </c:pt>
                <c:pt idx="13">
                  <c:v>56.21135469364812</c:v>
                </c:pt>
                <c:pt idx="14">
                  <c:v>28.876696505919725</c:v>
                </c:pt>
                <c:pt idx="15">
                  <c:v>110.46672190002762</c:v>
                </c:pt>
                <c:pt idx="16">
                  <c:v>52.980132450331126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ND_Data2!$AR$69:$AR$86</c:f>
              <c:numCache>
                <c:ptCount val="18"/>
                <c:pt idx="0">
                  <c:v>31.29672775324269</c:v>
                </c:pt>
                <c:pt idx="1">
                  <c:v>13.373900832525326</c:v>
                </c:pt>
                <c:pt idx="2">
                  <c:v>9.819003043890943</c:v>
                </c:pt>
                <c:pt idx="3">
                  <c:v>38.68222551737477</c:v>
                </c:pt>
                <c:pt idx="4">
                  <c:v>18.959143046734287</c:v>
                </c:pt>
                <c:pt idx="5">
                  <c:v>24.6768870107036</c:v>
                </c:pt>
                <c:pt idx="6">
                  <c:v>33.27887698916924</c:v>
                </c:pt>
                <c:pt idx="7">
                  <c:v>38.898862956313586</c:v>
                </c:pt>
                <c:pt idx="8">
                  <c:v>31.650122284563373</c:v>
                </c:pt>
                <c:pt idx="9">
                  <c:v>44.84682008016369</c:v>
                </c:pt>
                <c:pt idx="10">
                  <c:v>41.2700159577395</c:v>
                </c:pt>
                <c:pt idx="11">
                  <c:v>48.588241645521784</c:v>
                </c:pt>
                <c:pt idx="12">
                  <c:v>31.226417549246662</c:v>
                </c:pt>
                <c:pt idx="13">
                  <c:v>65.27251274069239</c:v>
                </c:pt>
                <c:pt idx="14">
                  <c:v>58.83939297359582</c:v>
                </c:pt>
                <c:pt idx="15">
                  <c:v>108.01728276524244</c:v>
                </c:pt>
                <c:pt idx="16">
                  <c:v>73.34500544172622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ND_Data2!$AQ$69:$AQ$85</c:f>
              <c:numCache>
                <c:ptCount val="17"/>
                <c:pt idx="0">
                  <c:v>5.615611399691141</c:v>
                </c:pt>
                <c:pt idx="1">
                  <c:v>3.526834063926806</c:v>
                </c:pt>
                <c:pt idx="2">
                  <c:v>1.9202618646333556</c:v>
                </c:pt>
                <c:pt idx="3">
                  <c:v>6.422828225193319</c:v>
                </c:pt>
                <c:pt idx="4">
                  <c:v>5.14243019151015</c:v>
                </c:pt>
                <c:pt idx="5">
                  <c:v>4.578251474196975</c:v>
                </c:pt>
                <c:pt idx="6">
                  <c:v>7.735866571773371</c:v>
                </c:pt>
                <c:pt idx="7">
                  <c:v>8.943084328578331</c:v>
                </c:pt>
                <c:pt idx="8">
                  <c:v>6.9378854271293395</c:v>
                </c:pt>
                <c:pt idx="9">
                  <c:v>10.544090823965616</c:v>
                </c:pt>
                <c:pt idx="10">
                  <c:v>10.671202974127041</c:v>
                </c:pt>
                <c:pt idx="11">
                  <c:v>10.160028260509378</c:v>
                </c:pt>
                <c:pt idx="12">
                  <c:v>9.819997880127442</c:v>
                </c:pt>
                <c:pt idx="13">
                  <c:v>13.066649244467675</c:v>
                </c:pt>
                <c:pt idx="14">
                  <c:v>14.041766454219943</c:v>
                </c:pt>
                <c:pt idx="15">
                  <c:v>20.382309409728318</c:v>
                </c:pt>
                <c:pt idx="16">
                  <c:v>16.570243629924914</c:v>
                </c:pt>
              </c:numCache>
            </c:numRef>
          </c:yVal>
          <c:smooth val="0"/>
        </c:ser>
        <c:axId val="7673945"/>
        <c:axId val="1956642"/>
      </c:scatterChart>
      <c:valAx>
        <c:axId val="767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56642"/>
        <c:crosses val="autoZero"/>
        <c:crossBetween val="midCat"/>
        <c:dispUnits/>
        <c:majorUnit val="1"/>
      </c:valAx>
      <c:valAx>
        <c:axId val="1956642"/>
        <c:scaling>
          <c:orientation val="minMax"/>
          <c:max val="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673945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ND_Data2!$AK$69:$AK$85</c:f>
              <c:numCache>
                <c:ptCount val="17"/>
                <c:pt idx="0">
                  <c:v>4.496354077030298</c:v>
                </c:pt>
                <c:pt idx="1">
                  <c:v>3.088679064624432</c:v>
                </c:pt>
                <c:pt idx="2">
                  <c:v>1.554656273271261</c:v>
                </c:pt>
                <c:pt idx="3">
                  <c:v>4.880321912330527</c:v>
                </c:pt>
                <c:pt idx="4">
                  <c:v>4.3117903511713696</c:v>
                </c:pt>
                <c:pt idx="5">
                  <c:v>3.551675260644532</c:v>
                </c:pt>
                <c:pt idx="6">
                  <c:v>6.3951829514261265</c:v>
                </c:pt>
                <c:pt idx="7">
                  <c:v>7.327068689603722</c:v>
                </c:pt>
                <c:pt idx="8">
                  <c:v>5.36973116105334</c:v>
                </c:pt>
                <c:pt idx="9">
                  <c:v>8.051489273906633</c:v>
                </c:pt>
                <c:pt idx="10">
                  <c:v>8.70473537604457</c:v>
                </c:pt>
                <c:pt idx="11">
                  <c:v>7.8432943171160705</c:v>
                </c:pt>
                <c:pt idx="12">
                  <c:v>8.336654100550051</c:v>
                </c:pt>
                <c:pt idx="13">
                  <c:v>9.341631816263448</c:v>
                </c:pt>
                <c:pt idx="14">
                  <c:v>10.893373979584142</c:v>
                </c:pt>
                <c:pt idx="15">
                  <c:v>13.670263127249898</c:v>
                </c:pt>
                <c:pt idx="16">
                  <c:v>12.25271218889598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30.039050765995796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28.48191398461977</c:v>
                </c:pt>
                <c:pt idx="9">
                  <c:v>83.63534987454698</c:v>
                </c:pt>
                <c:pt idx="10">
                  <c:v>28.514399771884804</c:v>
                </c:pt>
                <c:pt idx="11">
                  <c:v>0</c:v>
                </c:pt>
                <c:pt idx="12">
                  <c:v>29.77963073257892</c:v>
                </c:pt>
                <c:pt idx="13">
                  <c:v>56.21135469364812</c:v>
                </c:pt>
                <c:pt idx="14">
                  <c:v>28.876696505919725</c:v>
                </c:pt>
                <c:pt idx="15">
                  <c:v>110.46672190002762</c:v>
                </c:pt>
                <c:pt idx="16">
                  <c:v>52.980132450331126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ND_Data2!$AM$69:$AM$85</c:f>
              <c:numCache>
                <c:ptCount val="17"/>
                <c:pt idx="0">
                  <c:v>41.29955947136564</c:v>
                </c:pt>
                <c:pt idx="1">
                  <c:v>17.64602082230457</c:v>
                </c:pt>
                <c:pt idx="2">
                  <c:v>12.963443090484832</c:v>
                </c:pt>
                <c:pt idx="3">
                  <c:v>46.81249468039833</c:v>
                </c:pt>
                <c:pt idx="4">
                  <c:v>24.9947927515101</c:v>
                </c:pt>
                <c:pt idx="5">
                  <c:v>32.48862897985705</c:v>
                </c:pt>
                <c:pt idx="6">
                  <c:v>43.772383605252685</c:v>
                </c:pt>
                <c:pt idx="7">
                  <c:v>51.16498740554156</c:v>
                </c:pt>
                <c:pt idx="8">
                  <c:v>38.53713052526109</c:v>
                </c:pt>
                <c:pt idx="9">
                  <c:v>60.327275469421615</c:v>
                </c:pt>
                <c:pt idx="10">
                  <c:v>52.30320917547727</c:v>
                </c:pt>
                <c:pt idx="11">
                  <c:v>58.349440210057985</c:v>
                </c:pt>
                <c:pt idx="12">
                  <c:v>39.437831636311486</c:v>
                </c:pt>
                <c:pt idx="13">
                  <c:v>80.39428151980147</c:v>
                </c:pt>
                <c:pt idx="14">
                  <c:v>75.6559716633997</c:v>
                </c:pt>
                <c:pt idx="15">
                  <c:v>134.707348285849</c:v>
                </c:pt>
                <c:pt idx="16">
                  <c:v>89.99700009999667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20.02803925495694</c:v>
                </c:pt>
                <c:pt idx="16">
                  <c:v>20.016012810248196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22.341376228775694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19.550342130987293</c:v>
                </c:pt>
                <c:pt idx="9">
                  <c:v>0</c:v>
                </c:pt>
                <c:pt idx="10">
                  <c:v>18.66368047779022</c:v>
                </c:pt>
                <c:pt idx="11">
                  <c:v>37.39715781600598</c:v>
                </c:pt>
                <c:pt idx="12">
                  <c:v>16.931933626820182</c:v>
                </c:pt>
                <c:pt idx="13">
                  <c:v>47.25897920604915</c:v>
                </c:pt>
                <c:pt idx="14">
                  <c:v>29.35995302407516</c:v>
                </c:pt>
                <c:pt idx="15">
                  <c:v>57.364118743725804</c:v>
                </c:pt>
                <c:pt idx="16">
                  <c:v>41.27115146512588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ND_Data2!$AQ$69:$AQ$85</c:f>
              <c:numCache>
                <c:ptCount val="17"/>
                <c:pt idx="0">
                  <c:v>5.615611399691141</c:v>
                </c:pt>
                <c:pt idx="1">
                  <c:v>3.526834063926806</c:v>
                </c:pt>
                <c:pt idx="2">
                  <c:v>1.9202618646333556</c:v>
                </c:pt>
                <c:pt idx="3">
                  <c:v>6.422828225193319</c:v>
                </c:pt>
                <c:pt idx="4">
                  <c:v>5.14243019151015</c:v>
                </c:pt>
                <c:pt idx="5">
                  <c:v>4.578251474196975</c:v>
                </c:pt>
                <c:pt idx="6">
                  <c:v>7.735866571773371</c:v>
                </c:pt>
                <c:pt idx="7">
                  <c:v>8.943084328578331</c:v>
                </c:pt>
                <c:pt idx="8">
                  <c:v>6.9378854271293395</c:v>
                </c:pt>
                <c:pt idx="9">
                  <c:v>10.544090823965616</c:v>
                </c:pt>
                <c:pt idx="10">
                  <c:v>10.671202974127041</c:v>
                </c:pt>
                <c:pt idx="11">
                  <c:v>10.160028260509378</c:v>
                </c:pt>
                <c:pt idx="12">
                  <c:v>9.819997880127442</c:v>
                </c:pt>
                <c:pt idx="13">
                  <c:v>13.066649244467675</c:v>
                </c:pt>
                <c:pt idx="14">
                  <c:v>14.041766454219943</c:v>
                </c:pt>
                <c:pt idx="15">
                  <c:v>20.382309409728318</c:v>
                </c:pt>
                <c:pt idx="16">
                  <c:v>16.570243629924914</c:v>
                </c:pt>
              </c:numCache>
            </c:numRef>
          </c:yVal>
          <c:smooth val="0"/>
        </c:ser>
        <c:axId val="17609779"/>
        <c:axId val="24270284"/>
      </c:scatterChart>
      <c:valAx>
        <c:axId val="1760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270284"/>
        <c:crosses val="autoZero"/>
        <c:crossBetween val="midCat"/>
        <c:dispUnits/>
        <c:majorUnit val="1"/>
      </c:valAx>
      <c:valAx>
        <c:axId val="2427028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60977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NORTH DAKOTA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ND_Data2!$K$90:$K$106</c:f>
              <c:numCache>
                <c:ptCount val="17"/>
                <c:pt idx="0">
                  <c:v>5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14</c:v>
                </c:pt>
                <c:pt idx="7">
                  <c:v>15</c:v>
                </c:pt>
                <c:pt idx="8">
                  <c:v>18</c:v>
                </c:pt>
                <c:pt idx="9">
                  <c:v>21</c:v>
                </c:pt>
                <c:pt idx="10">
                  <c:v>15</c:v>
                </c:pt>
                <c:pt idx="11">
                  <c:v>17</c:v>
                </c:pt>
                <c:pt idx="12">
                  <c:v>11</c:v>
                </c:pt>
                <c:pt idx="13">
                  <c:v>15</c:v>
                </c:pt>
                <c:pt idx="14">
                  <c:v>6</c:v>
                </c:pt>
                <c:pt idx="15">
                  <c:v>5</c:v>
                </c:pt>
                <c:pt idx="16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ND_Data2!$M$90:$M$106</c:f>
              <c:numCache>
                <c:ptCount val="17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20</c:v>
                </c:pt>
                <c:pt idx="5">
                  <c:v>8</c:v>
                </c:pt>
                <c:pt idx="6">
                  <c:v>16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ND_Data2!$N$90:$N$106</c:f>
              <c:numCache>
                <c:ptCount val="17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12</c:v>
                </c:pt>
                <c:pt idx="4">
                  <c:v>34</c:v>
                </c:pt>
                <c:pt idx="5">
                  <c:v>12</c:v>
                </c:pt>
                <c:pt idx="6">
                  <c:v>33</c:v>
                </c:pt>
                <c:pt idx="7">
                  <c:v>30</c:v>
                </c:pt>
                <c:pt idx="8">
                  <c:v>39</c:v>
                </c:pt>
                <c:pt idx="9">
                  <c:v>43</c:v>
                </c:pt>
                <c:pt idx="10">
                  <c:v>26</c:v>
                </c:pt>
                <c:pt idx="11">
                  <c:v>34</c:v>
                </c:pt>
                <c:pt idx="12">
                  <c:v>23</c:v>
                </c:pt>
                <c:pt idx="13">
                  <c:v>22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</c:numCache>
            </c:numRef>
          </c:yVal>
          <c:smooth val="0"/>
        </c:ser>
        <c:axId val="17105965"/>
        <c:axId val="19735958"/>
      </c:scatterChart>
      <c:valAx>
        <c:axId val="1710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735958"/>
        <c:crosses val="autoZero"/>
        <c:crossBetween val="midCat"/>
        <c:dispUnits/>
        <c:majorUnit val="1"/>
      </c:valAx>
      <c:valAx>
        <c:axId val="197359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10596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NORTH DAKOTA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ND_Data2!$B$90:$B$106</c:f>
              <c:numCache>
                <c:ptCount val="17"/>
                <c:pt idx="0">
                  <c:v>5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14</c:v>
                </c:pt>
                <c:pt idx="7">
                  <c:v>15</c:v>
                </c:pt>
                <c:pt idx="8">
                  <c:v>18</c:v>
                </c:pt>
                <c:pt idx="9">
                  <c:v>21</c:v>
                </c:pt>
                <c:pt idx="10">
                  <c:v>15</c:v>
                </c:pt>
                <c:pt idx="11">
                  <c:v>17</c:v>
                </c:pt>
                <c:pt idx="12">
                  <c:v>11</c:v>
                </c:pt>
                <c:pt idx="13">
                  <c:v>15</c:v>
                </c:pt>
                <c:pt idx="14">
                  <c:v>6</c:v>
                </c:pt>
                <c:pt idx="15">
                  <c:v>5</c:v>
                </c:pt>
                <c:pt idx="16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ND_Data2!$C$90:$C$106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ND_Data2!$D$90:$D$106</c:f>
              <c:numCache>
                <c:ptCount val="17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17</c:v>
                </c:pt>
                <c:pt idx="5">
                  <c:v>7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ND_Data2!$F$90:$F$106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ND_Data2!$G$68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ND_Data2!$H$90:$H$106</c:f>
              <c:numCache>
                <c:ptCount val="17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12</c:v>
                </c:pt>
                <c:pt idx="4">
                  <c:v>34</c:v>
                </c:pt>
                <c:pt idx="5">
                  <c:v>12</c:v>
                </c:pt>
                <c:pt idx="6">
                  <c:v>33</c:v>
                </c:pt>
                <c:pt idx="7">
                  <c:v>30</c:v>
                </c:pt>
                <c:pt idx="8">
                  <c:v>39</c:v>
                </c:pt>
                <c:pt idx="9">
                  <c:v>43</c:v>
                </c:pt>
                <c:pt idx="10">
                  <c:v>26</c:v>
                </c:pt>
                <c:pt idx="11">
                  <c:v>34</c:v>
                </c:pt>
                <c:pt idx="12">
                  <c:v>23</c:v>
                </c:pt>
                <c:pt idx="13">
                  <c:v>22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</c:numCache>
            </c:numRef>
          </c:yVal>
          <c:smooth val="0"/>
        </c:ser>
        <c:axId val="43405895"/>
        <c:axId val="55108736"/>
      </c:scatterChart>
      <c:valAx>
        <c:axId val="4340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108736"/>
        <c:crosses val="autoZero"/>
        <c:crossBetween val="midCat"/>
        <c:dispUnits/>
        <c:majorUnit val="1"/>
      </c:valAx>
      <c:valAx>
        <c:axId val="551087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40589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NORTH DAKOTA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ND_Data2!$AK$90:$AK$106</c:f>
              <c:numCache>
                <c:ptCount val="17"/>
                <c:pt idx="0">
                  <c:v>0.7752334615569478</c:v>
                </c:pt>
                <c:pt idx="1">
                  <c:v>1.6987734855434375</c:v>
                </c:pt>
                <c:pt idx="2">
                  <c:v>2.4874500372340176</c:v>
                </c:pt>
                <c:pt idx="3">
                  <c:v>1.4168676519669272</c:v>
                </c:pt>
                <c:pt idx="4">
                  <c:v>1.9163512671872753</c:v>
                </c:pt>
                <c:pt idx="5">
                  <c:v>0.6457591382990059</c:v>
                </c:pt>
                <c:pt idx="6">
                  <c:v>2.2957067005119427</c:v>
                </c:pt>
                <c:pt idx="7">
                  <c:v>2.497864326001269</c:v>
                </c:pt>
                <c:pt idx="8">
                  <c:v>3.0204737780925037</c:v>
                </c:pt>
                <c:pt idx="9">
                  <c:v>3.5225265573341518</c:v>
                </c:pt>
                <c:pt idx="10">
                  <c:v>2.5109813584743947</c:v>
                </c:pt>
                <c:pt idx="11">
                  <c:v>2.836936242361132</c:v>
                </c:pt>
                <c:pt idx="12">
                  <c:v>1.8340639021210117</c:v>
                </c:pt>
                <c:pt idx="13">
                  <c:v>2.5022228079277093</c:v>
                </c:pt>
                <c:pt idx="14">
                  <c:v>1.0055422135000744</c:v>
                </c:pt>
                <c:pt idx="15">
                  <c:v>0.8438434029166604</c:v>
                </c:pt>
                <c:pt idx="16">
                  <c:v>1.3614124654328867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60.07810153199159</c:v>
                </c:pt>
                <c:pt idx="5">
                  <c:v>0</c:v>
                </c:pt>
                <c:pt idx="6">
                  <c:v>86.90614136732329</c:v>
                </c:pt>
                <c:pt idx="7">
                  <c:v>58.29204313611193</c:v>
                </c:pt>
                <c:pt idx="8">
                  <c:v>85.4457419538593</c:v>
                </c:pt>
                <c:pt idx="9">
                  <c:v>111.5137998327293</c:v>
                </c:pt>
                <c:pt idx="10">
                  <c:v>28.514399771884804</c:v>
                </c:pt>
                <c:pt idx="11">
                  <c:v>57.50431282346176</c:v>
                </c:pt>
                <c:pt idx="12">
                  <c:v>59.55926146515784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52.980132450331126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ND_Data2!$AR$90:$AR$106</c:f>
              <c:numCache>
                <c:ptCount val="17"/>
                <c:pt idx="0">
                  <c:v>10.43224258441423</c:v>
                </c:pt>
                <c:pt idx="1">
                  <c:v>16.717376040656656</c:v>
                </c:pt>
                <c:pt idx="2">
                  <c:v>26.184008117042513</c:v>
                </c:pt>
                <c:pt idx="3">
                  <c:v>9.670556379343692</c:v>
                </c:pt>
                <c:pt idx="4">
                  <c:v>63.19714348911429</c:v>
                </c:pt>
                <c:pt idx="5">
                  <c:v>24.6768870107036</c:v>
                </c:pt>
                <c:pt idx="6">
                  <c:v>48.40563925697344</c:v>
                </c:pt>
                <c:pt idx="7">
                  <c:v>38.898862956313586</c:v>
                </c:pt>
                <c:pt idx="8">
                  <c:v>51.79110919292188</c:v>
                </c:pt>
                <c:pt idx="9">
                  <c:v>50.45267259018415</c:v>
                </c:pt>
                <c:pt idx="10">
                  <c:v>27.513343971826338</c:v>
                </c:pt>
                <c:pt idx="11">
                  <c:v>40.49020137126816</c:v>
                </c:pt>
                <c:pt idx="12">
                  <c:v>26.02201462437222</c:v>
                </c:pt>
                <c:pt idx="13">
                  <c:v>17.573368814801796</c:v>
                </c:pt>
                <c:pt idx="14">
                  <c:v>4.9032827477996515</c:v>
                </c:pt>
                <c:pt idx="15">
                  <c:v>9.601536245799327</c:v>
                </c:pt>
                <c:pt idx="16">
                  <c:v>4.731935834950078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ND_Data2!$AQ$90:$AQ$106</c:f>
              <c:numCache>
                <c:ptCount val="17"/>
                <c:pt idx="0">
                  <c:v>1.1822339788823455</c:v>
                </c:pt>
                <c:pt idx="1">
                  <c:v>2.3512227092845377</c:v>
                </c:pt>
                <c:pt idx="2">
                  <c:v>3.545098827015426</c:v>
                </c:pt>
                <c:pt idx="3">
                  <c:v>1.7924171791237171</c:v>
                </c:pt>
                <c:pt idx="4">
                  <c:v>5.14243019151015</c:v>
                </c:pt>
                <c:pt idx="5">
                  <c:v>1.83130058967879</c:v>
                </c:pt>
                <c:pt idx="6">
                  <c:v>5.105671937370424</c:v>
                </c:pt>
                <c:pt idx="7">
                  <c:v>4.706886488725438</c:v>
                </c:pt>
                <c:pt idx="8">
                  <c:v>6.149489355864642</c:v>
                </c:pt>
                <c:pt idx="9">
                  <c:v>6.767103066127187</c:v>
                </c:pt>
                <c:pt idx="10">
                  <c:v>4.080165843048574</c:v>
                </c:pt>
                <c:pt idx="11">
                  <c:v>5.314476320881828</c:v>
                </c:pt>
                <c:pt idx="12">
                  <c:v>3.5850785911576373</c:v>
                </c:pt>
                <c:pt idx="13">
                  <c:v>3.422217659265343</c:v>
                </c:pt>
                <c:pt idx="14">
                  <c:v>1.2481570181528836</c:v>
                </c:pt>
                <c:pt idx="15">
                  <c:v>1.4110829591350376</c:v>
                </c:pt>
                <c:pt idx="16">
                  <c:v>1.893742129134276</c:v>
                </c:pt>
              </c:numCache>
            </c:numRef>
          </c:yVal>
          <c:smooth val="0"/>
        </c:ser>
        <c:axId val="26216577"/>
        <c:axId val="34622602"/>
      </c:scatterChart>
      <c:valAx>
        <c:axId val="2621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622602"/>
        <c:crosses val="autoZero"/>
        <c:crossBetween val="midCat"/>
        <c:dispUnits/>
        <c:majorUnit val="1"/>
      </c:valAx>
      <c:valAx>
        <c:axId val="34622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21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ND_Data2!$AK$90:$AK$106</c:f>
              <c:numCache>
                <c:ptCount val="17"/>
                <c:pt idx="0">
                  <c:v>0.7752334615569478</c:v>
                </c:pt>
                <c:pt idx="1">
                  <c:v>1.6987734855434375</c:v>
                </c:pt>
                <c:pt idx="2">
                  <c:v>2.4874500372340176</c:v>
                </c:pt>
                <c:pt idx="3">
                  <c:v>1.4168676519669272</c:v>
                </c:pt>
                <c:pt idx="4">
                  <c:v>1.9163512671872753</c:v>
                </c:pt>
                <c:pt idx="5">
                  <c:v>0.6457591382990059</c:v>
                </c:pt>
                <c:pt idx="6">
                  <c:v>2.2957067005119427</c:v>
                </c:pt>
                <c:pt idx="7">
                  <c:v>2.497864326001269</c:v>
                </c:pt>
                <c:pt idx="8">
                  <c:v>3.0204737780925037</c:v>
                </c:pt>
                <c:pt idx="9">
                  <c:v>3.5225265573341518</c:v>
                </c:pt>
                <c:pt idx="10">
                  <c:v>2.5109813584743947</c:v>
                </c:pt>
                <c:pt idx="11">
                  <c:v>2.836936242361132</c:v>
                </c:pt>
                <c:pt idx="12">
                  <c:v>1.8340639021210117</c:v>
                </c:pt>
                <c:pt idx="13">
                  <c:v>2.5022228079277093</c:v>
                </c:pt>
                <c:pt idx="14">
                  <c:v>1.0055422135000744</c:v>
                </c:pt>
                <c:pt idx="15">
                  <c:v>0.8438434029166604</c:v>
                </c:pt>
                <c:pt idx="16">
                  <c:v>1.3614124654328867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60.07810153199159</c:v>
                </c:pt>
                <c:pt idx="5">
                  <c:v>0</c:v>
                </c:pt>
                <c:pt idx="6">
                  <c:v>86.90614136732329</c:v>
                </c:pt>
                <c:pt idx="7">
                  <c:v>58.29204313611193</c:v>
                </c:pt>
                <c:pt idx="8">
                  <c:v>85.4457419538593</c:v>
                </c:pt>
                <c:pt idx="9">
                  <c:v>111.5137998327293</c:v>
                </c:pt>
                <c:pt idx="10">
                  <c:v>28.514399771884804</c:v>
                </c:pt>
                <c:pt idx="11">
                  <c:v>57.50431282346176</c:v>
                </c:pt>
                <c:pt idx="12">
                  <c:v>59.55926146515784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52.980132450331126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ND_Data2!$AM$90:$AM$106</c:f>
              <c:numCache>
                <c:ptCount val="17"/>
                <c:pt idx="0">
                  <c:v>13.766519823788547</c:v>
                </c:pt>
                <c:pt idx="1">
                  <c:v>17.64602082230457</c:v>
                </c:pt>
                <c:pt idx="2">
                  <c:v>34.56918157462622</c:v>
                </c:pt>
                <c:pt idx="3">
                  <c:v>12.767044003745001</c:v>
                </c:pt>
                <c:pt idx="4">
                  <c:v>70.81857946261195</c:v>
                </c:pt>
                <c:pt idx="5">
                  <c:v>28.427550357374916</c:v>
                </c:pt>
                <c:pt idx="6">
                  <c:v>59.68961400716275</c:v>
                </c:pt>
                <c:pt idx="7">
                  <c:v>47.22921914357683</c:v>
                </c:pt>
                <c:pt idx="8">
                  <c:v>57.805695787891636</c:v>
                </c:pt>
                <c:pt idx="9">
                  <c:v>52.78636603574392</c:v>
                </c:pt>
                <c:pt idx="10">
                  <c:v>33.623491612806816</c:v>
                </c:pt>
                <c:pt idx="11">
                  <c:v>32.82156011815762</c:v>
                </c:pt>
                <c:pt idx="12">
                  <c:v>25.09680195038004</c:v>
                </c:pt>
                <c:pt idx="13">
                  <c:v>20.972421266035166</c:v>
                </c:pt>
                <c:pt idx="14">
                  <c:v>6.877815605763609</c:v>
                </c:pt>
                <c:pt idx="15">
                  <c:v>13.4707348285849</c:v>
                </c:pt>
                <c:pt idx="16">
                  <c:v>3.3332222259258026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27.0929287455974</c:v>
                </c:pt>
                <c:pt idx="9">
                  <c:v>0</c:v>
                </c:pt>
                <c:pt idx="10">
                  <c:v>0</c:v>
                </c:pt>
                <c:pt idx="11">
                  <c:v>70.14262333411268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ND_Data2!$AO$90:$AO$106</c:f>
              <c:numCache>
                <c:ptCount val="17"/>
                <c:pt idx="0">
                  <c:v>0</c:v>
                </c:pt>
                <c:pt idx="1">
                  <c:v>22.84669865204478</c:v>
                </c:pt>
                <c:pt idx="2">
                  <c:v>0</c:v>
                </c:pt>
                <c:pt idx="3">
                  <c:v>0</c:v>
                </c:pt>
                <c:pt idx="4">
                  <c:v>66.3716814159292</c:v>
                </c:pt>
                <c:pt idx="5">
                  <c:v>21.810250817884405</c:v>
                </c:pt>
                <c:pt idx="6">
                  <c:v>21.54708037060978</c:v>
                </c:pt>
                <c:pt idx="7">
                  <c:v>21.533161068044787</c:v>
                </c:pt>
                <c:pt idx="8">
                  <c:v>39.100684261974585</c:v>
                </c:pt>
                <c:pt idx="9">
                  <c:v>77.63975155279502</c:v>
                </c:pt>
                <c:pt idx="10">
                  <c:v>18.66368047779022</c:v>
                </c:pt>
                <c:pt idx="11">
                  <c:v>56.09573672400897</c:v>
                </c:pt>
                <c:pt idx="12">
                  <c:v>50.79580088046055</c:v>
                </c:pt>
                <c:pt idx="13">
                  <c:v>15.75299306868305</c:v>
                </c:pt>
                <c:pt idx="14">
                  <c:v>0</c:v>
                </c:pt>
                <c:pt idx="15">
                  <c:v>0</c:v>
                </c:pt>
                <c:pt idx="16">
                  <c:v>13.757050488375292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ND_Data2!$AQ$90:$AQ$105</c:f>
              <c:numCache>
                <c:ptCount val="16"/>
                <c:pt idx="0">
                  <c:v>1.1822339788823455</c:v>
                </c:pt>
                <c:pt idx="1">
                  <c:v>2.3512227092845377</c:v>
                </c:pt>
                <c:pt idx="2">
                  <c:v>3.545098827015426</c:v>
                </c:pt>
                <c:pt idx="3">
                  <c:v>1.7924171791237171</c:v>
                </c:pt>
                <c:pt idx="4">
                  <c:v>5.14243019151015</c:v>
                </c:pt>
                <c:pt idx="5">
                  <c:v>1.83130058967879</c:v>
                </c:pt>
                <c:pt idx="6">
                  <c:v>5.105671937370424</c:v>
                </c:pt>
                <c:pt idx="7">
                  <c:v>4.706886488725438</c:v>
                </c:pt>
                <c:pt idx="8">
                  <c:v>6.149489355864642</c:v>
                </c:pt>
                <c:pt idx="9">
                  <c:v>6.767103066127187</c:v>
                </c:pt>
                <c:pt idx="10">
                  <c:v>4.080165843048574</c:v>
                </c:pt>
                <c:pt idx="11">
                  <c:v>5.314476320881828</c:v>
                </c:pt>
                <c:pt idx="12">
                  <c:v>3.5850785911576373</c:v>
                </c:pt>
                <c:pt idx="13">
                  <c:v>3.422217659265343</c:v>
                </c:pt>
                <c:pt idx="14">
                  <c:v>1.2481570181528836</c:v>
                </c:pt>
                <c:pt idx="15">
                  <c:v>1.4110829591350376</c:v>
                </c:pt>
              </c:numCache>
            </c:numRef>
          </c:yVal>
          <c:smooth val="0"/>
        </c:ser>
        <c:axId val="43167963"/>
        <c:axId val="52967348"/>
      </c:scatterChart>
      <c:valAx>
        <c:axId val="431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67348"/>
        <c:crosses val="autoZero"/>
        <c:crossBetween val="midCat"/>
        <c:dispUnits/>
        <c:majorUnit val="1"/>
      </c:valAx>
      <c:valAx>
        <c:axId val="5296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167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NORTH DAKOTA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ND_Data2!$K$47:$K$63</c:f>
              <c:numCache>
                <c:ptCount val="17"/>
                <c:pt idx="0">
                  <c:v>34</c:v>
                </c:pt>
                <c:pt idx="1">
                  <c:v>31</c:v>
                </c:pt>
                <c:pt idx="2">
                  <c:v>26</c:v>
                </c:pt>
                <c:pt idx="3">
                  <c:v>40</c:v>
                </c:pt>
                <c:pt idx="4">
                  <c:v>39</c:v>
                </c:pt>
                <c:pt idx="5">
                  <c:v>26</c:v>
                </c:pt>
                <c:pt idx="6">
                  <c:v>53</c:v>
                </c:pt>
                <c:pt idx="7">
                  <c:v>59</c:v>
                </c:pt>
                <c:pt idx="8">
                  <c:v>50</c:v>
                </c:pt>
                <c:pt idx="9">
                  <c:v>69</c:v>
                </c:pt>
                <c:pt idx="10">
                  <c:v>67</c:v>
                </c:pt>
                <c:pt idx="11">
                  <c:v>64</c:v>
                </c:pt>
                <c:pt idx="12">
                  <c:v>61</c:v>
                </c:pt>
                <c:pt idx="13">
                  <c:v>71</c:v>
                </c:pt>
                <c:pt idx="14">
                  <c:v>71</c:v>
                </c:pt>
                <c:pt idx="15">
                  <c:v>86</c:v>
                </c:pt>
                <c:pt idx="1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ND_Data2!$L$47:$L$63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ND_Data2!$M$47:$M$63</c:f>
              <c:numCache>
                <c:ptCount val="17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26</c:v>
                </c:pt>
                <c:pt idx="5">
                  <c:v>16</c:v>
                </c:pt>
                <c:pt idx="6">
                  <c:v>27</c:v>
                </c:pt>
                <c:pt idx="7">
                  <c:v>26</c:v>
                </c:pt>
                <c:pt idx="8">
                  <c:v>29</c:v>
                </c:pt>
                <c:pt idx="9">
                  <c:v>34</c:v>
                </c:pt>
                <c:pt idx="10">
                  <c:v>25</c:v>
                </c:pt>
                <c:pt idx="11">
                  <c:v>33</c:v>
                </c:pt>
                <c:pt idx="12">
                  <c:v>22</c:v>
                </c:pt>
                <c:pt idx="13">
                  <c:v>33</c:v>
                </c:pt>
                <c:pt idx="14">
                  <c:v>26</c:v>
                </c:pt>
                <c:pt idx="15">
                  <c:v>49</c:v>
                </c:pt>
                <c:pt idx="16">
                  <c:v>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ND_Data2!$N$47:$N$63</c:f>
              <c:numCache>
                <c:ptCount val="17"/>
                <c:pt idx="0">
                  <c:v>46</c:v>
                </c:pt>
                <c:pt idx="1">
                  <c:v>40</c:v>
                </c:pt>
                <c:pt idx="2">
                  <c:v>37</c:v>
                </c:pt>
                <c:pt idx="3">
                  <c:v>55</c:v>
                </c:pt>
                <c:pt idx="4">
                  <c:v>68</c:v>
                </c:pt>
                <c:pt idx="5">
                  <c:v>42</c:v>
                </c:pt>
                <c:pt idx="6">
                  <c:v>83</c:v>
                </c:pt>
                <c:pt idx="7">
                  <c:v>87</c:v>
                </c:pt>
                <c:pt idx="8">
                  <c:v>83</c:v>
                </c:pt>
                <c:pt idx="9">
                  <c:v>110</c:v>
                </c:pt>
                <c:pt idx="10">
                  <c:v>94</c:v>
                </c:pt>
                <c:pt idx="11">
                  <c:v>99</c:v>
                </c:pt>
                <c:pt idx="12">
                  <c:v>86</c:v>
                </c:pt>
                <c:pt idx="13">
                  <c:v>106</c:v>
                </c:pt>
                <c:pt idx="14">
                  <c:v>98</c:v>
                </c:pt>
                <c:pt idx="15">
                  <c:v>139</c:v>
                </c:pt>
                <c:pt idx="16">
                  <c:v>117</c:v>
                </c:pt>
              </c:numCache>
            </c:numRef>
          </c:yVal>
          <c:smooth val="0"/>
        </c:ser>
        <c:axId val="6944085"/>
        <c:axId val="62496766"/>
      </c:scatterChart>
      <c:valAx>
        <c:axId val="6944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496766"/>
        <c:crosses val="autoZero"/>
        <c:crossBetween val="midCat"/>
        <c:dispUnits/>
        <c:majorUnit val="1"/>
      </c:valAx>
      <c:valAx>
        <c:axId val="6249676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94408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ND_Data2!$B$47:$B$63</c:f>
              <c:numCache>
                <c:ptCount val="17"/>
                <c:pt idx="0">
                  <c:v>34</c:v>
                </c:pt>
                <c:pt idx="1">
                  <c:v>31</c:v>
                </c:pt>
                <c:pt idx="2">
                  <c:v>26</c:v>
                </c:pt>
                <c:pt idx="3">
                  <c:v>40</c:v>
                </c:pt>
                <c:pt idx="4">
                  <c:v>39</c:v>
                </c:pt>
                <c:pt idx="5">
                  <c:v>26</c:v>
                </c:pt>
                <c:pt idx="6">
                  <c:v>53</c:v>
                </c:pt>
                <c:pt idx="7">
                  <c:v>59</c:v>
                </c:pt>
                <c:pt idx="8">
                  <c:v>50</c:v>
                </c:pt>
                <c:pt idx="9">
                  <c:v>69</c:v>
                </c:pt>
                <c:pt idx="10">
                  <c:v>67</c:v>
                </c:pt>
                <c:pt idx="11">
                  <c:v>64</c:v>
                </c:pt>
                <c:pt idx="12">
                  <c:v>61</c:v>
                </c:pt>
                <c:pt idx="13">
                  <c:v>71</c:v>
                </c:pt>
                <c:pt idx="14">
                  <c:v>71</c:v>
                </c:pt>
                <c:pt idx="15">
                  <c:v>86</c:v>
                </c:pt>
                <c:pt idx="1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ND_Data2!$C$47:$C$63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ND_Data2!$D$47:$D$63</c:f>
              <c:numCache>
                <c:ptCount val="17"/>
                <c:pt idx="0">
                  <c:v>12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23</c:v>
                </c:pt>
                <c:pt idx="5">
                  <c:v>15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23</c:v>
                </c:pt>
                <c:pt idx="11">
                  <c:v>25</c:v>
                </c:pt>
                <c:pt idx="12">
                  <c:v>18</c:v>
                </c:pt>
                <c:pt idx="13">
                  <c:v>29</c:v>
                </c:pt>
                <c:pt idx="14">
                  <c:v>24</c:v>
                </c:pt>
                <c:pt idx="15">
                  <c:v>44</c:v>
                </c:pt>
                <c:pt idx="16">
                  <c:v>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ND_Data2!$F$47:$F$63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ND_Data2!$G$46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ND_Data2!$H$46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ND_Data2!$H$47:$H$63</c:f>
              <c:numCache>
                <c:ptCount val="17"/>
                <c:pt idx="0">
                  <c:v>46</c:v>
                </c:pt>
                <c:pt idx="1">
                  <c:v>40</c:v>
                </c:pt>
                <c:pt idx="2">
                  <c:v>37</c:v>
                </c:pt>
                <c:pt idx="3">
                  <c:v>55</c:v>
                </c:pt>
                <c:pt idx="4">
                  <c:v>68</c:v>
                </c:pt>
                <c:pt idx="5">
                  <c:v>42</c:v>
                </c:pt>
                <c:pt idx="6">
                  <c:v>83</c:v>
                </c:pt>
                <c:pt idx="7">
                  <c:v>87</c:v>
                </c:pt>
                <c:pt idx="8">
                  <c:v>83</c:v>
                </c:pt>
                <c:pt idx="9">
                  <c:v>110</c:v>
                </c:pt>
                <c:pt idx="10">
                  <c:v>94</c:v>
                </c:pt>
                <c:pt idx="11">
                  <c:v>99</c:v>
                </c:pt>
                <c:pt idx="12">
                  <c:v>86</c:v>
                </c:pt>
                <c:pt idx="13">
                  <c:v>106</c:v>
                </c:pt>
                <c:pt idx="14">
                  <c:v>98</c:v>
                </c:pt>
                <c:pt idx="15">
                  <c:v>139</c:v>
                </c:pt>
                <c:pt idx="16">
                  <c:v>117</c:v>
                </c:pt>
              </c:numCache>
            </c:numRef>
          </c:yVal>
          <c:smooth val="0"/>
        </c:ser>
        <c:axId val="25599983"/>
        <c:axId val="29073256"/>
      </c:scatterChart>
      <c:valAx>
        <c:axId val="2559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073256"/>
        <c:crosses val="autoZero"/>
        <c:crossBetween val="midCat"/>
        <c:dispUnits/>
        <c:majorUnit val="1"/>
      </c:valAx>
      <c:valAx>
        <c:axId val="29073256"/>
        <c:scaling>
          <c:orientation val="minMax"/>
          <c:max val="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59998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NORTH DAKOTA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ND_Data2!$AK$47:$AK$63</c:f>
              <c:numCache>
                <c:ptCount val="17"/>
                <c:pt idx="0">
                  <c:v>5.271587538587246</c:v>
                </c:pt>
                <c:pt idx="1">
                  <c:v>4.7874525501678695</c:v>
                </c:pt>
                <c:pt idx="2">
                  <c:v>4.042106310505279</c:v>
                </c:pt>
                <c:pt idx="3">
                  <c:v>6.2971895642974545</c:v>
                </c:pt>
                <c:pt idx="4">
                  <c:v>6.228141618358645</c:v>
                </c:pt>
                <c:pt idx="5">
                  <c:v>4.197434398943538</c:v>
                </c:pt>
                <c:pt idx="6">
                  <c:v>8.690889651938068</c:v>
                </c:pt>
                <c:pt idx="7">
                  <c:v>9.82493301560499</c:v>
                </c:pt>
                <c:pt idx="8">
                  <c:v>8.390204939145844</c:v>
                </c:pt>
                <c:pt idx="9">
                  <c:v>11.574015831240784</c:v>
                </c:pt>
                <c:pt idx="10">
                  <c:v>11.215716734518963</c:v>
                </c:pt>
                <c:pt idx="11">
                  <c:v>10.680230559477204</c:v>
                </c:pt>
                <c:pt idx="12">
                  <c:v>10.170718002671064</c:v>
                </c:pt>
                <c:pt idx="13">
                  <c:v>11.843854624191156</c:v>
                </c:pt>
                <c:pt idx="14">
                  <c:v>11.898916193084215</c:v>
                </c:pt>
                <c:pt idx="15">
                  <c:v>14.514106530166558</c:v>
                </c:pt>
                <c:pt idx="16">
                  <c:v>13.614124654328865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ND_Data2!$AL$47:$AL$63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90.11715229798737</c:v>
                </c:pt>
                <c:pt idx="5">
                  <c:v>0</c:v>
                </c:pt>
                <c:pt idx="6">
                  <c:v>86.90614136732329</c:v>
                </c:pt>
                <c:pt idx="7">
                  <c:v>58.29204313611193</c:v>
                </c:pt>
                <c:pt idx="8">
                  <c:v>113.92765593847908</c:v>
                </c:pt>
                <c:pt idx="9">
                  <c:v>195.14914970727628</c:v>
                </c:pt>
                <c:pt idx="10">
                  <c:v>57.02879954376961</c:v>
                </c:pt>
                <c:pt idx="11">
                  <c:v>57.50431282346176</c:v>
                </c:pt>
                <c:pt idx="12">
                  <c:v>89.33889219773674</c:v>
                </c:pt>
                <c:pt idx="13">
                  <c:v>56.21135469364812</c:v>
                </c:pt>
                <c:pt idx="14">
                  <c:v>28.876696505919725</c:v>
                </c:pt>
                <c:pt idx="15">
                  <c:v>110.46672190002762</c:v>
                </c:pt>
                <c:pt idx="16">
                  <c:v>105.96026490066225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ND_Data2!$AR$47:$AR$63</c:f>
              <c:numCache>
                <c:ptCount val="17"/>
                <c:pt idx="0">
                  <c:v>41.72897033765692</c:v>
                </c:pt>
                <c:pt idx="1">
                  <c:v>30.091276873181986</c:v>
                </c:pt>
                <c:pt idx="2">
                  <c:v>36.003011160933454</c:v>
                </c:pt>
                <c:pt idx="3">
                  <c:v>48.352781896718454</c:v>
                </c:pt>
                <c:pt idx="4">
                  <c:v>82.15628653584858</c:v>
                </c:pt>
                <c:pt idx="5">
                  <c:v>49.3537740214072</c:v>
                </c:pt>
                <c:pt idx="6">
                  <c:v>81.68451624614268</c:v>
                </c:pt>
                <c:pt idx="7">
                  <c:v>77.79772591262717</c:v>
                </c:pt>
                <c:pt idx="8">
                  <c:v>83.44123147748526</c:v>
                </c:pt>
                <c:pt idx="9">
                  <c:v>95.29949267034785</c:v>
                </c:pt>
                <c:pt idx="10">
                  <c:v>68.78335992956583</c:v>
                </c:pt>
                <c:pt idx="11">
                  <c:v>89.07844301678993</c:v>
                </c:pt>
                <c:pt idx="12">
                  <c:v>57.24843217361889</c:v>
                </c:pt>
                <c:pt idx="13">
                  <c:v>82.84588155549419</c:v>
                </c:pt>
                <c:pt idx="14">
                  <c:v>63.74267572139547</c:v>
                </c:pt>
                <c:pt idx="15">
                  <c:v>117.61881901104178</c:v>
                </c:pt>
                <c:pt idx="16">
                  <c:v>78.0769412766763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ND_Data2!$AQ$47:$AQ$63</c:f>
              <c:numCache>
                <c:ptCount val="17"/>
                <c:pt idx="0">
                  <c:v>6.797845378573487</c:v>
                </c:pt>
                <c:pt idx="1">
                  <c:v>5.878056773211344</c:v>
                </c:pt>
                <c:pt idx="2">
                  <c:v>5.465360691648781</c:v>
                </c:pt>
                <c:pt idx="3">
                  <c:v>8.215245404317036</c:v>
                </c:pt>
                <c:pt idx="4">
                  <c:v>10.2848603830203</c:v>
                </c:pt>
                <c:pt idx="5">
                  <c:v>6.409552063875764</c:v>
                </c:pt>
                <c:pt idx="6">
                  <c:v>12.841538509143795</c:v>
                </c:pt>
                <c:pt idx="7">
                  <c:v>13.649970817303771</c:v>
                </c:pt>
                <c:pt idx="8">
                  <c:v>13.087374782993981</c:v>
                </c:pt>
                <c:pt idx="9">
                  <c:v>17.311193890092806</c:v>
                </c:pt>
                <c:pt idx="10">
                  <c:v>14.751368817175615</c:v>
                </c:pt>
                <c:pt idx="11">
                  <c:v>15.474504581391203</c:v>
                </c:pt>
                <c:pt idx="12">
                  <c:v>13.40507647128508</c:v>
                </c:pt>
                <c:pt idx="13">
                  <c:v>16.48886690373302</c:v>
                </c:pt>
                <c:pt idx="14">
                  <c:v>15.289923472372823</c:v>
                </c:pt>
                <c:pt idx="15">
                  <c:v>21.79339236886336</c:v>
                </c:pt>
                <c:pt idx="16">
                  <c:v>18.463985759059188</c:v>
                </c:pt>
              </c:numCache>
            </c:numRef>
          </c:yVal>
          <c:smooth val="0"/>
        </c:ser>
        <c:axId val="60332713"/>
        <c:axId val="6123506"/>
      </c:scatterChart>
      <c:valAx>
        <c:axId val="60332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23506"/>
        <c:crosses val="autoZero"/>
        <c:crossBetween val="midCat"/>
        <c:dispUnits/>
        <c:majorUnit val="1"/>
      </c:valAx>
      <c:valAx>
        <c:axId val="612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0332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725"/>
          <c:w val="0.945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ND_Data2!$AK$47:$AK$63</c:f>
              <c:numCache>
                <c:ptCount val="17"/>
                <c:pt idx="0">
                  <c:v>5.271587538587246</c:v>
                </c:pt>
                <c:pt idx="1">
                  <c:v>4.7874525501678695</c:v>
                </c:pt>
                <c:pt idx="2">
                  <c:v>4.042106310505279</c:v>
                </c:pt>
                <c:pt idx="3">
                  <c:v>6.2971895642974545</c:v>
                </c:pt>
                <c:pt idx="4">
                  <c:v>6.228141618358645</c:v>
                </c:pt>
                <c:pt idx="5">
                  <c:v>4.197434398943538</c:v>
                </c:pt>
                <c:pt idx="6">
                  <c:v>8.690889651938068</c:v>
                </c:pt>
                <c:pt idx="7">
                  <c:v>9.82493301560499</c:v>
                </c:pt>
                <c:pt idx="8">
                  <c:v>8.390204939145844</c:v>
                </c:pt>
                <c:pt idx="9">
                  <c:v>11.574015831240784</c:v>
                </c:pt>
                <c:pt idx="10">
                  <c:v>11.215716734518963</c:v>
                </c:pt>
                <c:pt idx="11">
                  <c:v>10.680230559477204</c:v>
                </c:pt>
                <c:pt idx="12">
                  <c:v>10.170718002671064</c:v>
                </c:pt>
                <c:pt idx="13">
                  <c:v>11.843854624191156</c:v>
                </c:pt>
                <c:pt idx="14">
                  <c:v>11.898916193084215</c:v>
                </c:pt>
                <c:pt idx="15">
                  <c:v>14.514106530166558</c:v>
                </c:pt>
                <c:pt idx="16">
                  <c:v>13.614124654328865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ND_Data2!$AL$47:$AL$63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90.11715229798737</c:v>
                </c:pt>
                <c:pt idx="5">
                  <c:v>0</c:v>
                </c:pt>
                <c:pt idx="6">
                  <c:v>86.90614136732329</c:v>
                </c:pt>
                <c:pt idx="7">
                  <c:v>58.29204313611193</c:v>
                </c:pt>
                <c:pt idx="8">
                  <c:v>113.92765593847908</c:v>
                </c:pt>
                <c:pt idx="9">
                  <c:v>195.14914970727628</c:v>
                </c:pt>
                <c:pt idx="10">
                  <c:v>57.02879954376961</c:v>
                </c:pt>
                <c:pt idx="11">
                  <c:v>57.50431282346176</c:v>
                </c:pt>
                <c:pt idx="12">
                  <c:v>89.33889219773674</c:v>
                </c:pt>
                <c:pt idx="13">
                  <c:v>56.21135469364812</c:v>
                </c:pt>
                <c:pt idx="14">
                  <c:v>28.876696505919725</c:v>
                </c:pt>
                <c:pt idx="15">
                  <c:v>110.46672190002762</c:v>
                </c:pt>
                <c:pt idx="16">
                  <c:v>105.96026490066225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ND_Data2!$AM$47:$AM$63</c:f>
              <c:numCache>
                <c:ptCount val="17"/>
                <c:pt idx="0">
                  <c:v>55.06607929515419</c:v>
                </c:pt>
                <c:pt idx="1">
                  <c:v>35.29204164460914</c:v>
                </c:pt>
                <c:pt idx="2">
                  <c:v>47.53262466511105</c:v>
                </c:pt>
                <c:pt idx="3">
                  <c:v>59.57953868414333</c:v>
                </c:pt>
                <c:pt idx="4">
                  <c:v>95.81337221412205</c:v>
                </c:pt>
                <c:pt idx="5">
                  <c:v>60.916179337231966</c:v>
                </c:pt>
                <c:pt idx="6">
                  <c:v>103.46199761241544</c:v>
                </c:pt>
                <c:pt idx="7">
                  <c:v>98.3942065491184</c:v>
                </c:pt>
                <c:pt idx="8">
                  <c:v>96.34282631315273</c:v>
                </c:pt>
                <c:pt idx="9">
                  <c:v>113.11364150516552</c:v>
                </c:pt>
                <c:pt idx="10">
                  <c:v>85.92670078828408</c:v>
                </c:pt>
                <c:pt idx="11">
                  <c:v>91.1710003282156</c:v>
                </c:pt>
                <c:pt idx="12">
                  <c:v>64.53463358669153</c:v>
                </c:pt>
                <c:pt idx="13">
                  <c:v>101.36670278583662</c:v>
                </c:pt>
                <c:pt idx="14">
                  <c:v>82.53378726916331</c:v>
                </c:pt>
                <c:pt idx="15">
                  <c:v>148.1780831144339</c:v>
                </c:pt>
                <c:pt idx="16">
                  <c:v>93.33022232592246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27.0929287455974</c:v>
                </c:pt>
                <c:pt idx="9">
                  <c:v>0</c:v>
                </c:pt>
                <c:pt idx="10">
                  <c:v>0</c:v>
                </c:pt>
                <c:pt idx="11">
                  <c:v>70.14262333411268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20.02803925495694</c:v>
                </c:pt>
                <c:pt idx="16">
                  <c:v>20.016012810248196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ND_Data2!$AO$47:$AO$63</c:f>
              <c:numCache>
                <c:ptCount val="17"/>
                <c:pt idx="0">
                  <c:v>0</c:v>
                </c:pt>
                <c:pt idx="1">
                  <c:v>22.84669865204478</c:v>
                </c:pt>
                <c:pt idx="2">
                  <c:v>0</c:v>
                </c:pt>
                <c:pt idx="3">
                  <c:v>22.341376228775694</c:v>
                </c:pt>
                <c:pt idx="4">
                  <c:v>66.3716814159292</c:v>
                </c:pt>
                <c:pt idx="5">
                  <c:v>21.810250817884405</c:v>
                </c:pt>
                <c:pt idx="6">
                  <c:v>21.54708037060978</c:v>
                </c:pt>
                <c:pt idx="7">
                  <c:v>21.533161068044787</c:v>
                </c:pt>
                <c:pt idx="8">
                  <c:v>58.651026392961874</c:v>
                </c:pt>
                <c:pt idx="9">
                  <c:v>77.63975155279502</c:v>
                </c:pt>
                <c:pt idx="10">
                  <c:v>37.32736095558044</c:v>
                </c:pt>
                <c:pt idx="11">
                  <c:v>93.49289454001496</c:v>
                </c:pt>
                <c:pt idx="12">
                  <c:v>67.72773450728073</c:v>
                </c:pt>
                <c:pt idx="13">
                  <c:v>63.0119722747322</c:v>
                </c:pt>
                <c:pt idx="14">
                  <c:v>29.35995302407516</c:v>
                </c:pt>
                <c:pt idx="15">
                  <c:v>57.364118743725804</c:v>
                </c:pt>
                <c:pt idx="16">
                  <c:v>55.02820195350117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ND_Data2!$AQ$47:$AQ$63</c:f>
              <c:numCache>
                <c:ptCount val="17"/>
                <c:pt idx="0">
                  <c:v>6.797845378573487</c:v>
                </c:pt>
                <c:pt idx="1">
                  <c:v>5.878056773211344</c:v>
                </c:pt>
                <c:pt idx="2">
                  <c:v>5.465360691648781</c:v>
                </c:pt>
                <c:pt idx="3">
                  <c:v>8.215245404317036</c:v>
                </c:pt>
                <c:pt idx="4">
                  <c:v>10.2848603830203</c:v>
                </c:pt>
                <c:pt idx="5">
                  <c:v>6.409552063875764</c:v>
                </c:pt>
                <c:pt idx="6">
                  <c:v>12.841538509143795</c:v>
                </c:pt>
                <c:pt idx="7">
                  <c:v>13.649970817303771</c:v>
                </c:pt>
                <c:pt idx="8">
                  <c:v>13.087374782993981</c:v>
                </c:pt>
                <c:pt idx="9">
                  <c:v>17.311193890092806</c:v>
                </c:pt>
                <c:pt idx="10">
                  <c:v>14.751368817175615</c:v>
                </c:pt>
                <c:pt idx="11">
                  <c:v>15.474504581391203</c:v>
                </c:pt>
                <c:pt idx="12">
                  <c:v>13.40507647128508</c:v>
                </c:pt>
                <c:pt idx="13">
                  <c:v>16.48886690373302</c:v>
                </c:pt>
                <c:pt idx="14">
                  <c:v>15.289923472372823</c:v>
                </c:pt>
                <c:pt idx="15">
                  <c:v>21.79339236886336</c:v>
                </c:pt>
                <c:pt idx="16">
                  <c:v>18.463985759059188</c:v>
                </c:pt>
              </c:numCache>
            </c:numRef>
          </c:yVal>
          <c:smooth val="0"/>
        </c:ser>
        <c:axId val="55111555"/>
        <c:axId val="26241948"/>
      </c:scatterChart>
      <c:valAx>
        <c:axId val="551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241948"/>
        <c:crosses val="autoZero"/>
        <c:crossBetween val="midCat"/>
        <c:dispUnits/>
        <c:majorUnit val="1"/>
      </c:valAx>
      <c:valAx>
        <c:axId val="2624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111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ND_Data3!$L$4:$L$20</c:f>
              <c:numCache>
                <c:ptCount val="17"/>
                <c:pt idx="0">
                  <c:v>7.442241230946699</c:v>
                </c:pt>
                <c:pt idx="1">
                  <c:v>5.7140562695552</c:v>
                </c:pt>
                <c:pt idx="2">
                  <c:v>5.441296956449414</c:v>
                </c:pt>
                <c:pt idx="3">
                  <c:v>4.722892173223091</c:v>
                </c:pt>
                <c:pt idx="4">
                  <c:v>7.02662131302001</c:v>
                </c:pt>
                <c:pt idx="5">
                  <c:v>8.394868797887076</c:v>
                </c:pt>
                <c:pt idx="6">
                  <c:v>6.067224851352991</c:v>
                </c:pt>
                <c:pt idx="7">
                  <c:v>8.159690131604146</c:v>
                </c:pt>
                <c:pt idx="8">
                  <c:v>6.0409475561850074</c:v>
                </c:pt>
                <c:pt idx="9">
                  <c:v>5.8708775955569195</c:v>
                </c:pt>
                <c:pt idx="10">
                  <c:v>6.863349046496678</c:v>
                </c:pt>
                <c:pt idx="11">
                  <c:v>7.008901304656914</c:v>
                </c:pt>
                <c:pt idx="12">
                  <c:v>6.33585711641804</c:v>
                </c:pt>
                <c:pt idx="13">
                  <c:v>7.506668423783127</c:v>
                </c:pt>
                <c:pt idx="14">
                  <c:v>7.038795494500522</c:v>
                </c:pt>
                <c:pt idx="15">
                  <c:v>9.282277432083264</c:v>
                </c:pt>
                <c:pt idx="16">
                  <c:v>8.679004467134652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ND_Data3!$M$4:$M$20</c:f>
              <c:numCache>
                <c:ptCount val="17"/>
                <c:pt idx="0">
                  <c:v>67.54474839581223</c:v>
                </c:pt>
                <c:pt idx="1">
                  <c:v>0</c:v>
                </c:pt>
                <c:pt idx="2">
                  <c:v>0</c:v>
                </c:pt>
                <c:pt idx="3">
                  <c:v>30.665440049064706</c:v>
                </c:pt>
                <c:pt idx="4">
                  <c:v>0</c:v>
                </c:pt>
                <c:pt idx="5">
                  <c:v>58.36008170411438</c:v>
                </c:pt>
                <c:pt idx="6">
                  <c:v>28.968713789107763</c:v>
                </c:pt>
                <c:pt idx="7">
                  <c:v>29.146021568055964</c:v>
                </c:pt>
                <c:pt idx="8">
                  <c:v>28.48191398461977</c:v>
                </c:pt>
                <c:pt idx="9">
                  <c:v>0</c:v>
                </c:pt>
                <c:pt idx="10">
                  <c:v>114.05759908753922</c:v>
                </c:pt>
                <c:pt idx="11">
                  <c:v>143.7607820586544</c:v>
                </c:pt>
                <c:pt idx="12">
                  <c:v>29.77963073257892</c:v>
                </c:pt>
                <c:pt idx="13">
                  <c:v>28.10567734682406</c:v>
                </c:pt>
                <c:pt idx="14">
                  <c:v>86.63008951775916</c:v>
                </c:pt>
                <c:pt idx="15">
                  <c:v>82.8500414250207</c:v>
                </c:pt>
                <c:pt idx="16">
                  <c:v>79.47019867549669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ND_Data3!$N$4:$N$20</c:f>
              <c:numCache>
                <c:ptCount val="17"/>
                <c:pt idx="0">
                  <c:v>7.716906816806805</c:v>
                </c:pt>
                <c:pt idx="1">
                  <c:v>5.6871629971656406</c:v>
                </c:pt>
                <c:pt idx="2">
                  <c:v>5.414285670087464</c:v>
                </c:pt>
                <c:pt idx="3">
                  <c:v>4.8553953623143</c:v>
                </c:pt>
                <c:pt idx="4">
                  <c:v>6.9894633839486975</c:v>
                </c:pt>
                <c:pt idx="5">
                  <c:v>8.6697824366263</c:v>
                </c:pt>
                <c:pt idx="6">
                  <c:v>6.196130353538154</c:v>
                </c:pt>
                <c:pt idx="7">
                  <c:v>8.278913276727643</c:v>
                </c:pt>
                <c:pt idx="8">
                  <c:v>6.172386411407905</c:v>
                </c:pt>
                <c:pt idx="9">
                  <c:v>5.835764902042517</c:v>
                </c:pt>
                <c:pt idx="10">
                  <c:v>7.488978719650914</c:v>
                </c:pt>
                <c:pt idx="11">
                  <c:v>7.798034231711122</c:v>
                </c:pt>
                <c:pt idx="12">
                  <c:v>6.466385572333155</c:v>
                </c:pt>
                <c:pt idx="13">
                  <c:v>7.62820778574686</c:v>
                </c:pt>
                <c:pt idx="14">
                  <c:v>7.498050506868214</c:v>
                </c:pt>
                <c:pt idx="15">
                  <c:v>9.729127666284212</c:v>
                </c:pt>
                <c:pt idx="16">
                  <c:v>9.130875887724043</c:v>
                </c:pt>
              </c:numCache>
            </c:numRef>
          </c:yVal>
          <c:smooth val="1"/>
        </c:ser>
        <c:axId val="60430067"/>
        <c:axId val="6999692"/>
      </c:scatterChart>
      <c:valAx>
        <c:axId val="60430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999692"/>
        <c:crossesAt val="0"/>
        <c:crossBetween val="midCat"/>
        <c:dispUnits/>
        <c:majorUnit val="1"/>
      </c:valAx>
      <c:valAx>
        <c:axId val="699969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43006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ND_Data2!$Q$4:$Q$20</c:f>
              <c:numCache>
                <c:ptCount val="17"/>
                <c:pt idx="0">
                  <c:v>80.25641025641026</c:v>
                </c:pt>
                <c:pt idx="1">
                  <c:v>82.85714285714286</c:v>
                </c:pt>
                <c:pt idx="2">
                  <c:v>81.17647058823529</c:v>
                </c:pt>
                <c:pt idx="3">
                  <c:v>82.01438848920863</c:v>
                </c:pt>
                <c:pt idx="4">
                  <c:v>74.00611620795107</c:v>
                </c:pt>
                <c:pt idx="5">
                  <c:v>76.11464968152866</c:v>
                </c:pt>
                <c:pt idx="6">
                  <c:v>79.09967845659163</c:v>
                </c:pt>
                <c:pt idx="7">
                  <c:v>76.82926829268293</c:v>
                </c:pt>
                <c:pt idx="8">
                  <c:v>74.32024169184291</c:v>
                </c:pt>
                <c:pt idx="9">
                  <c:v>70.55016181229773</c:v>
                </c:pt>
                <c:pt idx="10">
                  <c:v>74.11003236245955</c:v>
                </c:pt>
                <c:pt idx="11">
                  <c:v>73.41040462427746</c:v>
                </c:pt>
                <c:pt idx="12">
                  <c:v>72.80453257790369</c:v>
                </c:pt>
                <c:pt idx="13">
                  <c:v>67.78523489932886</c:v>
                </c:pt>
                <c:pt idx="14">
                  <c:v>72.09302325581395</c:v>
                </c:pt>
                <c:pt idx="15">
                  <c:v>72.23198594024605</c:v>
                </c:pt>
                <c:pt idx="16">
                  <c:v>75.34516765285996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ND_Data2!$R$4:$R$20</c:f>
              <c:numCache>
                <c:ptCount val="17"/>
                <c:pt idx="0">
                  <c:v>1.7948717948717947</c:v>
                </c:pt>
                <c:pt idx="1">
                  <c:v>1.0389610389610389</c:v>
                </c:pt>
                <c:pt idx="2">
                  <c:v>0.39215686274509803</c:v>
                </c:pt>
                <c:pt idx="3">
                  <c:v>1.079136690647482</c:v>
                </c:pt>
                <c:pt idx="4">
                  <c:v>0.9174311926605505</c:v>
                </c:pt>
                <c:pt idx="5">
                  <c:v>1.910828025477707</c:v>
                </c:pt>
                <c:pt idx="6">
                  <c:v>2.572347266881029</c:v>
                </c:pt>
                <c:pt idx="7">
                  <c:v>1.8292682926829267</c:v>
                </c:pt>
                <c:pt idx="8">
                  <c:v>2.1148036253776437</c:v>
                </c:pt>
                <c:pt idx="9">
                  <c:v>4.207119741100324</c:v>
                </c:pt>
                <c:pt idx="10">
                  <c:v>3.559870550161812</c:v>
                </c:pt>
                <c:pt idx="11">
                  <c:v>4.335260115606936</c:v>
                </c:pt>
                <c:pt idx="12">
                  <c:v>1.9830028328611897</c:v>
                </c:pt>
                <c:pt idx="13">
                  <c:v>2.237136465324385</c:v>
                </c:pt>
                <c:pt idx="14">
                  <c:v>2.0930232558139537</c:v>
                </c:pt>
                <c:pt idx="15">
                  <c:v>3.163444639718805</c:v>
                </c:pt>
                <c:pt idx="16">
                  <c:v>2.7613412228796843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ND_Data2!$S$3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ND_Data2!$S$4:$S$20</c:f>
              <c:numCache>
                <c:ptCount val="17"/>
                <c:pt idx="0">
                  <c:v>15.897435897435896</c:v>
                </c:pt>
                <c:pt idx="1">
                  <c:v>14.805194805194805</c:v>
                </c:pt>
                <c:pt idx="2">
                  <c:v>17.647058823529413</c:v>
                </c:pt>
                <c:pt idx="3">
                  <c:v>15.827338129496402</c:v>
                </c:pt>
                <c:pt idx="4">
                  <c:v>22.32415902140673</c:v>
                </c:pt>
                <c:pt idx="5">
                  <c:v>20.063694267515924</c:v>
                </c:pt>
                <c:pt idx="6">
                  <c:v>16.720257234726688</c:v>
                </c:pt>
                <c:pt idx="7">
                  <c:v>19.20731707317073</c:v>
                </c:pt>
                <c:pt idx="8">
                  <c:v>19.033232628398792</c:v>
                </c:pt>
                <c:pt idx="9">
                  <c:v>22.330097087378643</c:v>
                </c:pt>
                <c:pt idx="10">
                  <c:v>17.15210355987055</c:v>
                </c:pt>
                <c:pt idx="11">
                  <c:v>17.63005780346821</c:v>
                </c:pt>
                <c:pt idx="12">
                  <c:v>19.54674220963173</c:v>
                </c:pt>
                <c:pt idx="13">
                  <c:v>22.595078299776286</c:v>
                </c:pt>
                <c:pt idx="14">
                  <c:v>20</c:v>
                </c:pt>
                <c:pt idx="15">
                  <c:v>17.926186291739896</c:v>
                </c:pt>
                <c:pt idx="16">
                  <c:v>16.56804733727811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ND_Data2!$T$3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0.39215686274509803</c:v>
                </c:pt>
                <c:pt idx="3">
                  <c:v>0.3597122302158274</c:v>
                </c:pt>
                <c:pt idx="4">
                  <c:v>0.3058103975535168</c:v>
                </c:pt>
                <c:pt idx="5">
                  <c:v>0.6369426751592357</c:v>
                </c:pt>
                <c:pt idx="6">
                  <c:v>0.6430868167202572</c:v>
                </c:pt>
                <c:pt idx="7">
                  <c:v>0.3048780487804878</c:v>
                </c:pt>
                <c:pt idx="8">
                  <c:v>0.906344410876133</c:v>
                </c:pt>
                <c:pt idx="9">
                  <c:v>0</c:v>
                </c:pt>
                <c:pt idx="10">
                  <c:v>0.6472491909385114</c:v>
                </c:pt>
                <c:pt idx="11">
                  <c:v>1.1560693641618496</c:v>
                </c:pt>
                <c:pt idx="12">
                  <c:v>0.28328611898017</c:v>
                </c:pt>
                <c:pt idx="13">
                  <c:v>1.1185682326621924</c:v>
                </c:pt>
                <c:pt idx="14">
                  <c:v>0.46511627906976744</c:v>
                </c:pt>
                <c:pt idx="15">
                  <c:v>1.2302284710017575</c:v>
                </c:pt>
                <c:pt idx="16">
                  <c:v>0.39447731755424065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ND_Data2!$U$3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ND_Data2!$U$4:$U$20</c:f>
              <c:numCache>
                <c:ptCount val="17"/>
                <c:pt idx="0">
                  <c:v>2.051282051282051</c:v>
                </c:pt>
                <c:pt idx="1">
                  <c:v>1.2987012987012987</c:v>
                </c:pt>
                <c:pt idx="2">
                  <c:v>0.39215686274509803</c:v>
                </c:pt>
                <c:pt idx="3">
                  <c:v>0.7194244604316548</c:v>
                </c:pt>
                <c:pt idx="4">
                  <c:v>2.4464831804281344</c:v>
                </c:pt>
                <c:pt idx="5">
                  <c:v>1.2738853503184715</c:v>
                </c:pt>
                <c:pt idx="6">
                  <c:v>0.964630225080386</c:v>
                </c:pt>
                <c:pt idx="7">
                  <c:v>1.524390243902439</c:v>
                </c:pt>
                <c:pt idx="8">
                  <c:v>3.625377643504532</c:v>
                </c:pt>
                <c:pt idx="9">
                  <c:v>2.26537216828479</c:v>
                </c:pt>
                <c:pt idx="10">
                  <c:v>4.53074433656958</c:v>
                </c:pt>
                <c:pt idx="11">
                  <c:v>3.4682080924855487</c:v>
                </c:pt>
                <c:pt idx="12">
                  <c:v>5.382436260623229</c:v>
                </c:pt>
                <c:pt idx="13">
                  <c:v>6.263982102908278</c:v>
                </c:pt>
                <c:pt idx="14">
                  <c:v>5.348837209302325</c:v>
                </c:pt>
                <c:pt idx="15">
                  <c:v>5.448154657293498</c:v>
                </c:pt>
                <c:pt idx="16">
                  <c:v>4.930966469428008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ND_Data2!$V$3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0.3048780487804878</c:v>
                </c:pt>
                <c:pt idx="8">
                  <c:v>0</c:v>
                </c:pt>
                <c:pt idx="9">
                  <c:v>0.6472491909385114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4850941"/>
        <c:axId val="45223014"/>
      </c:scatterChart>
      <c:val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223014"/>
        <c:crosses val="autoZero"/>
        <c:crossBetween val="midCat"/>
        <c:dispUnits/>
        <c:majorUnit val="1"/>
      </c:valAx>
      <c:valAx>
        <c:axId val="452230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850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ND_Data2!$R$4:$R$20</c:f>
              <c:numCache>
                <c:ptCount val="17"/>
                <c:pt idx="0">
                  <c:v>1.7948717948717947</c:v>
                </c:pt>
                <c:pt idx="1">
                  <c:v>1.0389610389610389</c:v>
                </c:pt>
                <c:pt idx="2">
                  <c:v>0.39215686274509803</c:v>
                </c:pt>
                <c:pt idx="3">
                  <c:v>1.079136690647482</c:v>
                </c:pt>
                <c:pt idx="4">
                  <c:v>0.9174311926605505</c:v>
                </c:pt>
                <c:pt idx="5">
                  <c:v>1.910828025477707</c:v>
                </c:pt>
                <c:pt idx="6">
                  <c:v>2.572347266881029</c:v>
                </c:pt>
                <c:pt idx="7">
                  <c:v>1.8292682926829267</c:v>
                </c:pt>
                <c:pt idx="8">
                  <c:v>2.1148036253776437</c:v>
                </c:pt>
                <c:pt idx="9">
                  <c:v>4.207119741100324</c:v>
                </c:pt>
                <c:pt idx="10">
                  <c:v>3.559870550161812</c:v>
                </c:pt>
                <c:pt idx="11">
                  <c:v>4.335260115606936</c:v>
                </c:pt>
                <c:pt idx="12">
                  <c:v>1.9830028328611897</c:v>
                </c:pt>
                <c:pt idx="13">
                  <c:v>2.237136465324385</c:v>
                </c:pt>
                <c:pt idx="14">
                  <c:v>2.0930232558139537</c:v>
                </c:pt>
                <c:pt idx="15">
                  <c:v>3.163444639718805</c:v>
                </c:pt>
                <c:pt idx="16">
                  <c:v>2.7613412228796843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ND_Data2!$S$3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ND_Data2!$S$4:$S$20</c:f>
              <c:numCache>
                <c:ptCount val="17"/>
                <c:pt idx="0">
                  <c:v>15.897435897435896</c:v>
                </c:pt>
                <c:pt idx="1">
                  <c:v>14.805194805194805</c:v>
                </c:pt>
                <c:pt idx="2">
                  <c:v>17.647058823529413</c:v>
                </c:pt>
                <c:pt idx="3">
                  <c:v>15.827338129496402</c:v>
                </c:pt>
                <c:pt idx="4">
                  <c:v>22.32415902140673</c:v>
                </c:pt>
                <c:pt idx="5">
                  <c:v>20.063694267515924</c:v>
                </c:pt>
                <c:pt idx="6">
                  <c:v>16.720257234726688</c:v>
                </c:pt>
                <c:pt idx="7">
                  <c:v>19.20731707317073</c:v>
                </c:pt>
                <c:pt idx="8">
                  <c:v>19.033232628398792</c:v>
                </c:pt>
                <c:pt idx="9">
                  <c:v>22.330097087378643</c:v>
                </c:pt>
                <c:pt idx="10">
                  <c:v>17.15210355987055</c:v>
                </c:pt>
                <c:pt idx="11">
                  <c:v>17.63005780346821</c:v>
                </c:pt>
                <c:pt idx="12">
                  <c:v>19.54674220963173</c:v>
                </c:pt>
                <c:pt idx="13">
                  <c:v>22.595078299776286</c:v>
                </c:pt>
                <c:pt idx="14">
                  <c:v>20</c:v>
                </c:pt>
                <c:pt idx="15">
                  <c:v>17.926186291739896</c:v>
                </c:pt>
                <c:pt idx="16">
                  <c:v>16.56804733727811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ND_Data2!$T$3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0.39215686274509803</c:v>
                </c:pt>
                <c:pt idx="3">
                  <c:v>0.3597122302158274</c:v>
                </c:pt>
                <c:pt idx="4">
                  <c:v>0.3058103975535168</c:v>
                </c:pt>
                <c:pt idx="5">
                  <c:v>0.6369426751592357</c:v>
                </c:pt>
                <c:pt idx="6">
                  <c:v>0.6430868167202572</c:v>
                </c:pt>
                <c:pt idx="7">
                  <c:v>0.3048780487804878</c:v>
                </c:pt>
                <c:pt idx="8">
                  <c:v>0.906344410876133</c:v>
                </c:pt>
                <c:pt idx="9">
                  <c:v>0</c:v>
                </c:pt>
                <c:pt idx="10">
                  <c:v>0.6472491909385114</c:v>
                </c:pt>
                <c:pt idx="11">
                  <c:v>1.1560693641618496</c:v>
                </c:pt>
                <c:pt idx="12">
                  <c:v>0.28328611898017</c:v>
                </c:pt>
                <c:pt idx="13">
                  <c:v>1.1185682326621924</c:v>
                </c:pt>
                <c:pt idx="14">
                  <c:v>0.46511627906976744</c:v>
                </c:pt>
                <c:pt idx="15">
                  <c:v>1.2302284710017575</c:v>
                </c:pt>
                <c:pt idx="16">
                  <c:v>0.39447731755424065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ND_Data2!$U$4:$U$20</c:f>
              <c:numCache>
                <c:ptCount val="17"/>
                <c:pt idx="0">
                  <c:v>2.051282051282051</c:v>
                </c:pt>
                <c:pt idx="1">
                  <c:v>1.2987012987012987</c:v>
                </c:pt>
                <c:pt idx="2">
                  <c:v>0.39215686274509803</c:v>
                </c:pt>
                <c:pt idx="3">
                  <c:v>0.7194244604316548</c:v>
                </c:pt>
                <c:pt idx="4">
                  <c:v>2.4464831804281344</c:v>
                </c:pt>
                <c:pt idx="5">
                  <c:v>1.2738853503184715</c:v>
                </c:pt>
                <c:pt idx="6">
                  <c:v>0.964630225080386</c:v>
                </c:pt>
                <c:pt idx="7">
                  <c:v>1.524390243902439</c:v>
                </c:pt>
                <c:pt idx="8">
                  <c:v>3.625377643504532</c:v>
                </c:pt>
                <c:pt idx="9">
                  <c:v>2.26537216828479</c:v>
                </c:pt>
                <c:pt idx="10">
                  <c:v>4.53074433656958</c:v>
                </c:pt>
                <c:pt idx="11">
                  <c:v>3.4682080924855487</c:v>
                </c:pt>
                <c:pt idx="12">
                  <c:v>5.382436260623229</c:v>
                </c:pt>
                <c:pt idx="13">
                  <c:v>6.263982102908278</c:v>
                </c:pt>
                <c:pt idx="14">
                  <c:v>5.348837209302325</c:v>
                </c:pt>
                <c:pt idx="15">
                  <c:v>5.448154657293498</c:v>
                </c:pt>
                <c:pt idx="16">
                  <c:v>4.930966469428008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0.3048780487804878</c:v>
                </c:pt>
                <c:pt idx="8">
                  <c:v>0</c:v>
                </c:pt>
                <c:pt idx="9">
                  <c:v>0.6472491909385114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353943"/>
        <c:axId val="39185488"/>
      </c:scatterChart>
      <c:val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9185488"/>
        <c:crosses val="autoZero"/>
        <c:crossBetween val="midCat"/>
        <c:dispUnits/>
        <c:majorUnit val="1"/>
      </c:valAx>
      <c:valAx>
        <c:axId val="39185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353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ND_Data2!$D$4:$D$20</c:f>
              <c:numCache>
                <c:ptCount val="17"/>
                <c:pt idx="0">
                  <c:v>62</c:v>
                </c:pt>
                <c:pt idx="1">
                  <c:v>57</c:v>
                </c:pt>
                <c:pt idx="2">
                  <c:v>45</c:v>
                </c:pt>
                <c:pt idx="3">
                  <c:v>44</c:v>
                </c:pt>
                <c:pt idx="4">
                  <c:v>73</c:v>
                </c:pt>
                <c:pt idx="5">
                  <c:v>63</c:v>
                </c:pt>
                <c:pt idx="6">
                  <c:v>52</c:v>
                </c:pt>
                <c:pt idx="7">
                  <c:v>63</c:v>
                </c:pt>
                <c:pt idx="8">
                  <c:v>63</c:v>
                </c:pt>
                <c:pt idx="9">
                  <c:v>69</c:v>
                </c:pt>
                <c:pt idx="10">
                  <c:v>53</c:v>
                </c:pt>
                <c:pt idx="11">
                  <c:v>61</c:v>
                </c:pt>
                <c:pt idx="12">
                  <c:v>69</c:v>
                </c:pt>
                <c:pt idx="13">
                  <c:v>101</c:v>
                </c:pt>
                <c:pt idx="14">
                  <c:v>86</c:v>
                </c:pt>
                <c:pt idx="15">
                  <c:v>102</c:v>
                </c:pt>
                <c:pt idx="16">
                  <c:v>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ND_Data2!$F$3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ND_Data2!$F$4:$F$20</c:f>
              <c:numCache>
                <c:ptCount val="17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12</c:v>
                </c:pt>
                <c:pt idx="9">
                  <c:v>7</c:v>
                </c:pt>
                <c:pt idx="10">
                  <c:v>14</c:v>
                </c:pt>
                <c:pt idx="11">
                  <c:v>12</c:v>
                </c:pt>
                <c:pt idx="12">
                  <c:v>19</c:v>
                </c:pt>
                <c:pt idx="13">
                  <c:v>28</c:v>
                </c:pt>
                <c:pt idx="14">
                  <c:v>23</c:v>
                </c:pt>
                <c:pt idx="15">
                  <c:v>31</c:v>
                </c:pt>
                <c:pt idx="16">
                  <c:v>25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ND_Data2!$G$3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ND_Data2!$G$4:$G$20</c:f>
              <c:numCache>
                <c:ptCount val="17"/>
                <c:pt idx="7">
                  <c:v>1</c:v>
                </c:pt>
                <c:pt idx="9">
                  <c:v>2</c:v>
                </c:pt>
              </c:numCache>
            </c:numRef>
          </c:yVal>
          <c:smooth val="0"/>
        </c:ser>
        <c:axId val="17125073"/>
        <c:axId val="19907930"/>
      </c:scatterChart>
      <c:val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907930"/>
        <c:crosses val="autoZero"/>
        <c:crossBetween val="midCat"/>
        <c:dispUnits/>
        <c:majorUnit val="1"/>
      </c:valAx>
      <c:valAx>
        <c:axId val="1990793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125073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ND_Data2!$AM$4:$AM$20</c:f>
              <c:numCache>
                <c:ptCount val="17"/>
                <c:pt idx="0">
                  <c:v>284.50807635829665</c:v>
                </c:pt>
                <c:pt idx="1">
                  <c:v>251.45579671784014</c:v>
                </c:pt>
                <c:pt idx="2">
                  <c:v>194.4516463572725</c:v>
                </c:pt>
                <c:pt idx="3">
                  <c:v>187.24997872159332</c:v>
                </c:pt>
                <c:pt idx="4">
                  <c:v>304.10331181003954</c:v>
                </c:pt>
                <c:pt idx="5">
                  <c:v>255.84795321637426</c:v>
                </c:pt>
                <c:pt idx="6">
                  <c:v>206.9239952248309</c:v>
                </c:pt>
                <c:pt idx="7">
                  <c:v>247.95340050377834</c:v>
                </c:pt>
                <c:pt idx="8">
                  <c:v>242.78392230914488</c:v>
                </c:pt>
                <c:pt idx="9">
                  <c:v>260.1613754618807</c:v>
                </c:pt>
                <c:pt idx="10">
                  <c:v>198.0050061643068</c:v>
                </c:pt>
                <c:pt idx="11">
                  <c:v>222.45724080084605</c:v>
                </c:pt>
                <c:pt idx="12">
                  <c:v>247.3827620823175</c:v>
                </c:pt>
                <c:pt idx="13">
                  <c:v>353.0357579782586</c:v>
                </c:pt>
                <c:pt idx="14">
                  <c:v>295.74607104783524</c:v>
                </c:pt>
                <c:pt idx="15">
                  <c:v>343.5037381289149</c:v>
                </c:pt>
                <c:pt idx="16">
                  <c:v>279.9906669777674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33.670033670033675</c:v>
                </c:pt>
                <c:pt idx="3">
                  <c:v>32.808398950131235</c:v>
                </c:pt>
                <c:pt idx="4">
                  <c:v>32.03074951953875</c:v>
                </c:pt>
                <c:pt idx="5">
                  <c:v>62.30529595015577</c:v>
                </c:pt>
                <c:pt idx="6">
                  <c:v>60.919890344197384</c:v>
                </c:pt>
                <c:pt idx="7">
                  <c:v>29.69121140142518</c:v>
                </c:pt>
                <c:pt idx="8">
                  <c:v>81.2787862367922</c:v>
                </c:pt>
                <c:pt idx="9">
                  <c:v>0</c:v>
                </c:pt>
                <c:pt idx="10">
                  <c:v>47.382136934375744</c:v>
                </c:pt>
                <c:pt idx="11">
                  <c:v>93.52349777881693</c:v>
                </c:pt>
                <c:pt idx="12">
                  <c:v>21.593608291945586</c:v>
                </c:pt>
                <c:pt idx="13">
                  <c:v>102.54306808859721</c:v>
                </c:pt>
                <c:pt idx="14">
                  <c:v>40.83299305839118</c:v>
                </c:pt>
                <c:pt idx="15">
                  <c:v>140.19627478469857</c:v>
                </c:pt>
                <c:pt idx="16">
                  <c:v>40.03202562049639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ND_Data2!$AO$3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ND_Data2!$AO$4:$AO$20</c:f>
              <c:numCache>
                <c:ptCount val="17"/>
                <c:pt idx="0">
                  <c:v>187.96992481203006</c:v>
                </c:pt>
                <c:pt idx="1">
                  <c:v>114.2334932602239</c:v>
                </c:pt>
                <c:pt idx="2">
                  <c:v>22.517451024544023</c:v>
                </c:pt>
                <c:pt idx="3">
                  <c:v>44.68275245755139</c:v>
                </c:pt>
                <c:pt idx="4">
                  <c:v>176.99115044247787</c:v>
                </c:pt>
                <c:pt idx="5">
                  <c:v>87.24100327153762</c:v>
                </c:pt>
                <c:pt idx="6">
                  <c:v>64.64124111182934</c:v>
                </c:pt>
                <c:pt idx="7">
                  <c:v>107.66580534022395</c:v>
                </c:pt>
                <c:pt idx="8">
                  <c:v>234.6041055718475</c:v>
                </c:pt>
                <c:pt idx="9">
                  <c:v>135.8695652173913</c:v>
                </c:pt>
                <c:pt idx="10">
                  <c:v>261.29152668906306</c:v>
                </c:pt>
                <c:pt idx="11">
                  <c:v>224.3829468960359</c:v>
                </c:pt>
                <c:pt idx="12">
                  <c:v>321.70673890958346</c:v>
                </c:pt>
                <c:pt idx="13">
                  <c:v>441.0838059231254</c:v>
                </c:pt>
                <c:pt idx="14">
                  <c:v>337.6394597768644</c:v>
                </c:pt>
                <c:pt idx="15">
                  <c:v>444.5719202638749</c:v>
                </c:pt>
                <c:pt idx="16">
                  <c:v>343.92626220938234</c:v>
                </c:pt>
              </c:numCache>
            </c:numRef>
          </c:yVal>
          <c:smooth val="0"/>
        </c:ser>
        <c:axId val="44953643"/>
        <c:axId val="1929604"/>
      </c:scatterChart>
      <c:valAx>
        <c:axId val="449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29604"/>
        <c:crosses val="autoZero"/>
        <c:crossBetween val="midCat"/>
        <c:dispUnits/>
        <c:majorUnit val="1"/>
      </c:valAx>
      <c:valAx>
        <c:axId val="192960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953643"/>
        <c:crosses val="autoZero"/>
        <c:crossBetween val="midCat"/>
        <c:dispUnits/>
        <c:majorUnit val="7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2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ND_Data2!$R$25:$R$41</c:f>
              <c:numCache>
                <c:ptCount val="17"/>
                <c:pt idx="0">
                  <c:v>2.0348837209302326</c:v>
                </c:pt>
                <c:pt idx="1">
                  <c:v>1.1594202898550725</c:v>
                </c:pt>
                <c:pt idx="2">
                  <c:v>0.45871559633027525</c:v>
                </c:pt>
                <c:pt idx="3">
                  <c:v>1.345291479820628</c:v>
                </c:pt>
                <c:pt idx="4">
                  <c:v>0</c:v>
                </c:pt>
                <c:pt idx="5">
                  <c:v>2.2058823529411766</c:v>
                </c:pt>
                <c:pt idx="6">
                  <c:v>2.1929824561403506</c:v>
                </c:pt>
                <c:pt idx="7">
                  <c:v>1.6597510373443984</c:v>
                </c:pt>
                <c:pt idx="8">
                  <c:v>1.2096774193548387</c:v>
                </c:pt>
                <c:pt idx="9">
                  <c:v>3.015075376884422</c:v>
                </c:pt>
                <c:pt idx="10">
                  <c:v>4.186046511627907</c:v>
                </c:pt>
                <c:pt idx="11">
                  <c:v>5.263157894736842</c:v>
                </c:pt>
                <c:pt idx="12">
                  <c:v>1.4981273408239701</c:v>
                </c:pt>
                <c:pt idx="13">
                  <c:v>2.346041055718475</c:v>
                </c:pt>
                <c:pt idx="14">
                  <c:v>2.4096385542168677</c:v>
                </c:pt>
                <c:pt idx="15">
                  <c:v>3.255813953488372</c:v>
                </c:pt>
                <c:pt idx="16">
                  <c:v>2.564102564102564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ND_Data2!$S$24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ND_Data2!$S$25:$S$41</c:f>
              <c:numCache>
                <c:ptCount val="17"/>
                <c:pt idx="0">
                  <c:v>14.534883720930234</c:v>
                </c:pt>
                <c:pt idx="1">
                  <c:v>14.202898550724639</c:v>
                </c:pt>
                <c:pt idx="2">
                  <c:v>15.59633027522936</c:v>
                </c:pt>
                <c:pt idx="3">
                  <c:v>13.452914798206278</c:v>
                </c:pt>
                <c:pt idx="4">
                  <c:v>19.305019305019304</c:v>
                </c:pt>
                <c:pt idx="5">
                  <c:v>17.647058823529413</c:v>
                </c:pt>
                <c:pt idx="6">
                  <c:v>11.403508771929824</c:v>
                </c:pt>
                <c:pt idx="7">
                  <c:v>15.767634854771783</c:v>
                </c:pt>
                <c:pt idx="8">
                  <c:v>15.32258064516129</c:v>
                </c:pt>
                <c:pt idx="9">
                  <c:v>19.597989949748744</c:v>
                </c:pt>
                <c:pt idx="10">
                  <c:v>13.953488372093023</c:v>
                </c:pt>
                <c:pt idx="11">
                  <c:v>14.5748987854251</c:v>
                </c:pt>
                <c:pt idx="12">
                  <c:v>19.101123595505616</c:v>
                </c:pt>
                <c:pt idx="13">
                  <c:v>21.114369501466275</c:v>
                </c:pt>
                <c:pt idx="14">
                  <c:v>18.67469879518072</c:v>
                </c:pt>
                <c:pt idx="15">
                  <c:v>13.488372093023257</c:v>
                </c:pt>
                <c:pt idx="16">
                  <c:v>14.358974358974358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ND_Data2!$T$24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0.45871559633027525</c:v>
                </c:pt>
                <c:pt idx="3">
                  <c:v>0.4484304932735426</c:v>
                </c:pt>
                <c:pt idx="4">
                  <c:v>0.3861003861003861</c:v>
                </c:pt>
                <c:pt idx="5">
                  <c:v>0.7352941176470588</c:v>
                </c:pt>
                <c:pt idx="6">
                  <c:v>0.8771929824561403</c:v>
                </c:pt>
                <c:pt idx="7">
                  <c:v>0.4149377593360996</c:v>
                </c:pt>
                <c:pt idx="8">
                  <c:v>0.8064516129032258</c:v>
                </c:pt>
                <c:pt idx="9">
                  <c:v>0</c:v>
                </c:pt>
                <c:pt idx="10">
                  <c:v>0.9302325581395349</c:v>
                </c:pt>
                <c:pt idx="11">
                  <c:v>0.4048582995951417</c:v>
                </c:pt>
                <c:pt idx="12">
                  <c:v>0.37453183520599254</c:v>
                </c:pt>
                <c:pt idx="13">
                  <c:v>1.466275659824047</c:v>
                </c:pt>
                <c:pt idx="14">
                  <c:v>0.6024096385542169</c:v>
                </c:pt>
                <c:pt idx="15">
                  <c:v>1.3953488372093024</c:v>
                </c:pt>
                <c:pt idx="16">
                  <c:v>0.2564102564102564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ND_Data2!$U$24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ND_Data2!$U$25:$U$41</c:f>
              <c:numCache>
                <c:ptCount val="17"/>
                <c:pt idx="0">
                  <c:v>2.3255813953488373</c:v>
                </c:pt>
                <c:pt idx="1">
                  <c:v>1.1594202898550725</c:v>
                </c:pt>
                <c:pt idx="2">
                  <c:v>0.45871559633027525</c:v>
                </c:pt>
                <c:pt idx="3">
                  <c:v>0.4484304932735426</c:v>
                </c:pt>
                <c:pt idx="4">
                  <c:v>1.9305019305019304</c:v>
                </c:pt>
                <c:pt idx="5">
                  <c:v>1.1029411764705883</c:v>
                </c:pt>
                <c:pt idx="6">
                  <c:v>0.8771929824561403</c:v>
                </c:pt>
                <c:pt idx="7">
                  <c:v>1.6597510373443984</c:v>
                </c:pt>
                <c:pt idx="8">
                  <c:v>3.6290322580645165</c:v>
                </c:pt>
                <c:pt idx="9">
                  <c:v>1.507537688442211</c:v>
                </c:pt>
                <c:pt idx="10">
                  <c:v>5.5813953488372094</c:v>
                </c:pt>
                <c:pt idx="11">
                  <c:v>2.834008097165992</c:v>
                </c:pt>
                <c:pt idx="12">
                  <c:v>5.617977528089887</c:v>
                </c:pt>
                <c:pt idx="13">
                  <c:v>7.038123167155426</c:v>
                </c:pt>
                <c:pt idx="14">
                  <c:v>6.325301204819277</c:v>
                </c:pt>
                <c:pt idx="15">
                  <c:v>6.279069767441861</c:v>
                </c:pt>
                <c:pt idx="16">
                  <c:v>5.384615384615385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ND_Data2!$V$24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0.4149377593360996</c:v>
                </c:pt>
                <c:pt idx="8">
                  <c:v>0</c:v>
                </c:pt>
                <c:pt idx="9">
                  <c:v>1.0050251256281406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7366437"/>
        <c:axId val="22080206"/>
      </c:scatterChart>
      <c:valAx>
        <c:axId val="17366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80206"/>
        <c:crosses val="autoZero"/>
        <c:crossBetween val="midCat"/>
        <c:dispUnits/>
        <c:majorUnit val="1"/>
      </c:valAx>
      <c:valAx>
        <c:axId val="220802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366437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NORTH DAKOTA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ND_Data2!$D$25:$D$41</c:f>
              <c:numCache>
                <c:ptCount val="17"/>
                <c:pt idx="0">
                  <c:v>50</c:v>
                </c:pt>
                <c:pt idx="1">
                  <c:v>49</c:v>
                </c:pt>
                <c:pt idx="2">
                  <c:v>34</c:v>
                </c:pt>
                <c:pt idx="3">
                  <c:v>30</c:v>
                </c:pt>
                <c:pt idx="4">
                  <c:v>50</c:v>
                </c:pt>
                <c:pt idx="5">
                  <c:v>48</c:v>
                </c:pt>
                <c:pt idx="6">
                  <c:v>26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30</c:v>
                </c:pt>
                <c:pt idx="11">
                  <c:v>36</c:v>
                </c:pt>
                <c:pt idx="12">
                  <c:v>51</c:v>
                </c:pt>
                <c:pt idx="13">
                  <c:v>72</c:v>
                </c:pt>
                <c:pt idx="14">
                  <c:v>62</c:v>
                </c:pt>
                <c:pt idx="15">
                  <c:v>58</c:v>
                </c:pt>
                <c:pt idx="16">
                  <c:v>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ND_Data2!$F$24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ND_Data2!$F$25:$F$41</c:f>
              <c:numCache>
                <c:ptCount val="17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12</c:v>
                </c:pt>
                <c:pt idx="11">
                  <c:v>7</c:v>
                </c:pt>
                <c:pt idx="12">
                  <c:v>15</c:v>
                </c:pt>
                <c:pt idx="13">
                  <c:v>24</c:v>
                </c:pt>
                <c:pt idx="14">
                  <c:v>21</c:v>
                </c:pt>
                <c:pt idx="15">
                  <c:v>27</c:v>
                </c:pt>
                <c:pt idx="16">
                  <c:v>21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ND_Data2!$G$24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ND_Data2!$G$25:$G$41</c:f>
              <c:numCache>
                <c:ptCount val="17"/>
                <c:pt idx="7">
                  <c:v>1</c:v>
                </c:pt>
                <c:pt idx="9">
                  <c:v>2</c:v>
                </c:pt>
              </c:numCache>
            </c:numRef>
          </c:yVal>
          <c:smooth val="0"/>
        </c:ser>
        <c:axId val="64504127"/>
        <c:axId val="43666232"/>
      </c:scatterChart>
      <c:valAx>
        <c:axId val="6450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666232"/>
        <c:crosses val="autoZero"/>
        <c:crossBetween val="midCat"/>
        <c:dispUnits/>
        <c:majorUnit val="1"/>
      </c:valAx>
      <c:valAx>
        <c:axId val="43666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04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ND_Data2!$AM$24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ND_Data2!$AM$25:$AM$41</c:f>
              <c:numCache>
                <c:ptCount val="17"/>
                <c:pt idx="0">
                  <c:v>229.44199706314245</c:v>
                </c:pt>
                <c:pt idx="1">
                  <c:v>216.16375507323096</c:v>
                </c:pt>
                <c:pt idx="2">
                  <c:v>146.91902169216144</c:v>
                </c:pt>
                <c:pt idx="3">
                  <c:v>127.67044003744999</c:v>
                </c:pt>
                <c:pt idx="4">
                  <c:v>208.28993959591753</c:v>
                </c:pt>
                <c:pt idx="5">
                  <c:v>194.9317738791423</c:v>
                </c:pt>
                <c:pt idx="6">
                  <c:v>103.46199761241544</c:v>
                </c:pt>
                <c:pt idx="7">
                  <c:v>149.55919395465995</c:v>
                </c:pt>
                <c:pt idx="8">
                  <c:v>146.44109599599213</c:v>
                </c:pt>
                <c:pt idx="9">
                  <c:v>147.04773395671518</c:v>
                </c:pt>
                <c:pt idx="10">
                  <c:v>112.07830537602271</c:v>
                </c:pt>
                <c:pt idx="11">
                  <c:v>131.28624047263048</c:v>
                </c:pt>
                <c:pt idx="12">
                  <c:v>182.84812849562599</c:v>
                </c:pt>
                <c:pt idx="13">
                  <c:v>251.66905519242198</c:v>
                </c:pt>
                <c:pt idx="14">
                  <c:v>213.21228377867192</c:v>
                </c:pt>
                <c:pt idx="15">
                  <c:v>195.32565501448104</c:v>
                </c:pt>
                <c:pt idx="16">
                  <c:v>186.66044465184493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ND_Data2!$AN$24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33.670033670033675</c:v>
                </c:pt>
                <c:pt idx="3">
                  <c:v>32.808398950131235</c:v>
                </c:pt>
                <c:pt idx="4">
                  <c:v>32.03074951953875</c:v>
                </c:pt>
                <c:pt idx="5">
                  <c:v>62.30529595015577</c:v>
                </c:pt>
                <c:pt idx="6">
                  <c:v>60.919890344197384</c:v>
                </c:pt>
                <c:pt idx="7">
                  <c:v>29.69121140142518</c:v>
                </c:pt>
                <c:pt idx="8">
                  <c:v>54.1858574911948</c:v>
                </c:pt>
                <c:pt idx="9">
                  <c:v>0</c:v>
                </c:pt>
                <c:pt idx="10">
                  <c:v>47.382136934375744</c:v>
                </c:pt>
                <c:pt idx="11">
                  <c:v>23.380874444704233</c:v>
                </c:pt>
                <c:pt idx="12">
                  <c:v>21.593608291945586</c:v>
                </c:pt>
                <c:pt idx="13">
                  <c:v>102.54306808859721</c:v>
                </c:pt>
                <c:pt idx="14">
                  <c:v>40.83299305839118</c:v>
                </c:pt>
                <c:pt idx="15">
                  <c:v>120.16823552974164</c:v>
                </c:pt>
                <c:pt idx="16">
                  <c:v>20.016012810248196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ND_Data2!$AO$24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ND_Data2!$AO$25:$AO$41</c:f>
              <c:numCache>
                <c:ptCount val="17"/>
                <c:pt idx="0">
                  <c:v>187.96992481203006</c:v>
                </c:pt>
                <c:pt idx="1">
                  <c:v>91.38679460817912</c:v>
                </c:pt>
                <c:pt idx="2">
                  <c:v>22.517451024544023</c:v>
                </c:pt>
                <c:pt idx="3">
                  <c:v>22.341376228775694</c:v>
                </c:pt>
                <c:pt idx="4">
                  <c:v>110.61946902654867</c:v>
                </c:pt>
                <c:pt idx="5">
                  <c:v>65.43075245365321</c:v>
                </c:pt>
                <c:pt idx="6">
                  <c:v>43.09416074121956</c:v>
                </c:pt>
                <c:pt idx="7">
                  <c:v>86.13264427217915</c:v>
                </c:pt>
                <c:pt idx="8">
                  <c:v>175.95307917888562</c:v>
                </c:pt>
                <c:pt idx="9">
                  <c:v>58.22981366459627</c:v>
                </c:pt>
                <c:pt idx="10">
                  <c:v>223.96416573348264</c:v>
                </c:pt>
                <c:pt idx="11">
                  <c:v>130.89005235602096</c:v>
                </c:pt>
                <c:pt idx="12">
                  <c:v>253.97900440230276</c:v>
                </c:pt>
                <c:pt idx="13">
                  <c:v>378.0718336483932</c:v>
                </c:pt>
                <c:pt idx="14">
                  <c:v>308.2795067527892</c:v>
                </c:pt>
                <c:pt idx="15">
                  <c:v>387.20780152014913</c:v>
                </c:pt>
                <c:pt idx="16">
                  <c:v>288.89806025588115</c:v>
                </c:pt>
              </c:numCache>
            </c:numRef>
          </c:yVal>
          <c:smooth val="0"/>
        </c:ser>
        <c:axId val="57451769"/>
        <c:axId val="47303874"/>
      </c:scatterChart>
      <c:valAx>
        <c:axId val="5745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303874"/>
        <c:crosses val="autoZero"/>
        <c:crossBetween val="midCat"/>
        <c:dispUnits/>
        <c:majorUnit val="1"/>
      </c:valAx>
      <c:valAx>
        <c:axId val="4730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ND_Data1!$E$5:$E$21</c:f>
              <c:numCache>
                <c:ptCount val="17"/>
                <c:pt idx="0">
                  <c:v>63</c:v>
                </c:pt>
                <c:pt idx="1">
                  <c:v>74</c:v>
                </c:pt>
                <c:pt idx="2">
                  <c:v>48</c:v>
                </c:pt>
                <c:pt idx="3">
                  <c:v>53</c:v>
                </c:pt>
                <c:pt idx="4">
                  <c:v>53</c:v>
                </c:pt>
                <c:pt idx="5">
                  <c:v>58</c:v>
                </c:pt>
                <c:pt idx="6">
                  <c:v>35</c:v>
                </c:pt>
                <c:pt idx="7">
                  <c:v>35</c:v>
                </c:pt>
                <c:pt idx="8">
                  <c:v>60</c:v>
                </c:pt>
                <c:pt idx="9">
                  <c:v>41</c:v>
                </c:pt>
                <c:pt idx="10">
                  <c:v>44</c:v>
                </c:pt>
                <c:pt idx="11">
                  <c:v>49</c:v>
                </c:pt>
                <c:pt idx="12">
                  <c:v>41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ND_Data1!$F$5:$F$21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ND_Data1!$G$5:$G$21</c:f>
              <c:numCache>
                <c:ptCount val="17"/>
                <c:pt idx="0">
                  <c:v>64</c:v>
                </c:pt>
                <c:pt idx="1">
                  <c:v>74</c:v>
                </c:pt>
                <c:pt idx="2">
                  <c:v>48</c:v>
                </c:pt>
                <c:pt idx="3">
                  <c:v>54</c:v>
                </c:pt>
                <c:pt idx="4">
                  <c:v>53</c:v>
                </c:pt>
                <c:pt idx="5">
                  <c:v>59</c:v>
                </c:pt>
                <c:pt idx="6">
                  <c:v>38</c:v>
                </c:pt>
                <c:pt idx="7">
                  <c:v>36</c:v>
                </c:pt>
                <c:pt idx="8">
                  <c:v>60</c:v>
                </c:pt>
                <c:pt idx="9">
                  <c:v>42</c:v>
                </c:pt>
                <c:pt idx="10">
                  <c:v>46</c:v>
                </c:pt>
                <c:pt idx="11">
                  <c:v>52</c:v>
                </c:pt>
                <c:pt idx="12">
                  <c:v>42</c:v>
                </c:pt>
                <c:pt idx="13">
                  <c:v>45</c:v>
                </c:pt>
                <c:pt idx="14">
                  <c:v>45</c:v>
                </c:pt>
                <c:pt idx="15">
                  <c:v>48</c:v>
                </c:pt>
                <c:pt idx="16">
                  <c:v>48</c:v>
                </c:pt>
              </c:numCache>
            </c:numRef>
          </c:yVal>
          <c:smooth val="1"/>
        </c:ser>
        <c:axId val="62997229"/>
        <c:axId val="30104150"/>
      </c:scatterChart>
      <c:scatterChart>
        <c:scatterStyle val="lineMarker"/>
        <c:varyColors val="0"/>
        <c:ser>
          <c:idx val="5"/>
          <c:order val="3"/>
          <c:tx>
            <c:strRef>
              <c:f>ND_Data1!$A$23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ND_Data1!$F$28:$F$44</c:f>
              <c:numCache>
                <c:ptCount val="17"/>
                <c:pt idx="0">
                  <c:v>1.5625</c:v>
                </c:pt>
                <c:pt idx="1">
                  <c:v>0</c:v>
                </c:pt>
                <c:pt idx="2">
                  <c:v>0</c:v>
                </c:pt>
                <c:pt idx="3">
                  <c:v>1.8518518518518516</c:v>
                </c:pt>
                <c:pt idx="4">
                  <c:v>0</c:v>
                </c:pt>
                <c:pt idx="5">
                  <c:v>1.694915254237288</c:v>
                </c:pt>
                <c:pt idx="6">
                  <c:v>7.894736842105263</c:v>
                </c:pt>
                <c:pt idx="7">
                  <c:v>2.7777777777777777</c:v>
                </c:pt>
                <c:pt idx="8">
                  <c:v>0</c:v>
                </c:pt>
                <c:pt idx="9">
                  <c:v>2.380952380952381</c:v>
                </c:pt>
                <c:pt idx="10">
                  <c:v>4.3478260869565215</c:v>
                </c:pt>
                <c:pt idx="11">
                  <c:v>5.769230769230769</c:v>
                </c:pt>
                <c:pt idx="12">
                  <c:v>2.380952380952381</c:v>
                </c:pt>
                <c:pt idx="13">
                  <c:v>2.2222222222222223</c:v>
                </c:pt>
                <c:pt idx="14">
                  <c:v>0</c:v>
                </c:pt>
                <c:pt idx="15">
                  <c:v>4.166666666666666</c:v>
                </c:pt>
                <c:pt idx="16">
                  <c:v>4.166666666666666</c:v>
                </c:pt>
              </c:numCache>
            </c:numRef>
          </c:yVal>
          <c:smooth val="0"/>
        </c:ser>
        <c:axId val="2501895"/>
        <c:axId val="22517056"/>
      </c:scatterChart>
      <c:valAx>
        <c:axId val="6299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104150"/>
        <c:crossesAt val="0"/>
        <c:crossBetween val="midCat"/>
        <c:dispUnits/>
        <c:majorUnit val="1"/>
      </c:valAx>
      <c:valAx>
        <c:axId val="301041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97229"/>
        <c:crosses val="autoZero"/>
        <c:crossBetween val="midCat"/>
        <c:dispUnits/>
        <c:majorUnit val="10"/>
      </c:valAx>
      <c:valAx>
        <c:axId val="2501895"/>
        <c:scaling>
          <c:orientation val="minMax"/>
        </c:scaling>
        <c:axPos val="b"/>
        <c:delete val="1"/>
        <c:majorTickMark val="in"/>
        <c:minorTickMark val="none"/>
        <c:tickLblPos val="nextTo"/>
        <c:crossAx val="22517056"/>
        <c:crosses val="max"/>
        <c:crossBetween val="midCat"/>
        <c:dispUnits/>
      </c:valAx>
      <c:valAx>
        <c:axId val="2251705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018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NORTH DAKOTA</a:t>
            </a:r>
          </a:p>
        </c:rich>
      </c:tx>
      <c:layout>
        <c:manualLayout>
          <c:xMode val="factor"/>
          <c:yMode val="factor"/>
          <c:x val="0.007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ND_Data3!$L$24:$L$40</c:f>
              <c:numCache>
                <c:ptCount val="17"/>
                <c:pt idx="0">
                  <c:v>9.767941615617543</c:v>
                </c:pt>
                <c:pt idx="1">
                  <c:v>11.4281125391104</c:v>
                </c:pt>
                <c:pt idx="2">
                  <c:v>7.462350111702053</c:v>
                </c:pt>
                <c:pt idx="3">
                  <c:v>8.343776172694128</c:v>
                </c:pt>
                <c:pt idx="4">
                  <c:v>8.463884763410467</c:v>
                </c:pt>
                <c:pt idx="5">
                  <c:v>9.363507505335585</c:v>
                </c:pt>
                <c:pt idx="6">
                  <c:v>5.739266751279857</c:v>
                </c:pt>
                <c:pt idx="7">
                  <c:v>5.8283500940029604</c:v>
                </c:pt>
                <c:pt idx="8">
                  <c:v>10.068245926975013</c:v>
                </c:pt>
                <c:pt idx="9">
                  <c:v>6.877313754795249</c:v>
                </c:pt>
                <c:pt idx="10">
                  <c:v>7.3655453181915576</c:v>
                </c:pt>
                <c:pt idx="11">
                  <c:v>8.177051522099733</c:v>
                </c:pt>
                <c:pt idx="12">
                  <c:v>6.836056362451043</c:v>
                </c:pt>
                <c:pt idx="13">
                  <c:v>7.339853569921281</c:v>
                </c:pt>
                <c:pt idx="14">
                  <c:v>7.54156660125056</c:v>
                </c:pt>
                <c:pt idx="15">
                  <c:v>7.763359306833275</c:v>
                </c:pt>
                <c:pt idx="16">
                  <c:v>7.828121676239099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ND_Data3!$M$24:$M$40</c:f>
              <c:numCache>
                <c:ptCount val="17"/>
                <c:pt idx="0">
                  <c:v>33.77237419790612</c:v>
                </c:pt>
                <c:pt idx="1">
                  <c:v>0</c:v>
                </c:pt>
                <c:pt idx="2">
                  <c:v>0</c:v>
                </c:pt>
                <c:pt idx="3">
                  <c:v>30.665440049064706</c:v>
                </c:pt>
                <c:pt idx="4">
                  <c:v>0</c:v>
                </c:pt>
                <c:pt idx="5">
                  <c:v>29.18004085205719</c:v>
                </c:pt>
                <c:pt idx="6">
                  <c:v>86.90614136732329</c:v>
                </c:pt>
                <c:pt idx="7">
                  <c:v>29.146021568055964</c:v>
                </c:pt>
                <c:pt idx="8">
                  <c:v>0</c:v>
                </c:pt>
                <c:pt idx="9">
                  <c:v>27.878449958182326</c:v>
                </c:pt>
                <c:pt idx="10">
                  <c:v>57.02879954376961</c:v>
                </c:pt>
                <c:pt idx="11">
                  <c:v>86.25646923519264</c:v>
                </c:pt>
                <c:pt idx="12">
                  <c:v>29.77963073257892</c:v>
                </c:pt>
                <c:pt idx="13">
                  <c:v>28.10567734682406</c:v>
                </c:pt>
                <c:pt idx="14">
                  <c:v>0</c:v>
                </c:pt>
                <c:pt idx="15">
                  <c:v>55.23336095001381</c:v>
                </c:pt>
                <c:pt idx="16">
                  <c:v>52.980132450331126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ND_Data3!$N$24:$N$40</c:f>
              <c:numCache>
                <c:ptCount val="17"/>
                <c:pt idx="0">
                  <c:v>9.87764072551271</c:v>
                </c:pt>
                <c:pt idx="1">
                  <c:v>11.374325994331281</c:v>
                </c:pt>
                <c:pt idx="2">
                  <c:v>7.4253060618342355</c:v>
                </c:pt>
                <c:pt idx="3">
                  <c:v>8.457785469837814</c:v>
                </c:pt>
                <c:pt idx="4">
                  <c:v>8.419126348847294</c:v>
                </c:pt>
                <c:pt idx="5">
                  <c:v>9.472540069647254</c:v>
                </c:pt>
                <c:pt idx="6">
                  <c:v>6.196130353538154</c:v>
                </c:pt>
                <c:pt idx="7">
                  <c:v>5.960817559243903</c:v>
                </c:pt>
                <c:pt idx="8">
                  <c:v>10.009275261742548</c:v>
                </c:pt>
                <c:pt idx="9">
                  <c:v>7.002917882451022</c:v>
                </c:pt>
                <c:pt idx="10">
                  <c:v>7.655400468976489</c:v>
                </c:pt>
                <c:pt idx="11">
                  <c:v>8.627612341467623</c:v>
                </c:pt>
                <c:pt idx="12">
                  <c:v>6.963799847128013</c:v>
                </c:pt>
                <c:pt idx="13">
                  <c:v>7.462377181708884</c:v>
                </c:pt>
                <c:pt idx="14">
                  <c:v>7.498050506868214</c:v>
                </c:pt>
                <c:pt idx="15">
                  <c:v>8.05169186175245</c:v>
                </c:pt>
                <c:pt idx="16">
                  <c:v>8.116334122421373</c:v>
                </c:pt>
              </c:numCache>
            </c:numRef>
          </c:yVal>
          <c:smooth val="1"/>
        </c:ser>
        <c:axId val="1326913"/>
        <c:axId val="11942218"/>
      </c:scatterChart>
      <c:val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942218"/>
        <c:crossesAt val="0"/>
        <c:crossBetween val="midCat"/>
        <c:dispUnits/>
        <c:majorUnit val="1"/>
      </c:valAx>
      <c:valAx>
        <c:axId val="119422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2691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ND_Data1!$H$5:$H$21</c:f>
              <c:numCache>
                <c:ptCount val="17"/>
                <c:pt idx="0">
                  <c:v>70</c:v>
                </c:pt>
                <c:pt idx="1">
                  <c:v>80</c:v>
                </c:pt>
                <c:pt idx="2">
                  <c:v>64</c:v>
                </c:pt>
                <c:pt idx="3">
                  <c:v>51</c:v>
                </c:pt>
                <c:pt idx="4">
                  <c:v>52</c:v>
                </c:pt>
                <c:pt idx="5">
                  <c:v>43</c:v>
                </c:pt>
                <c:pt idx="6">
                  <c:v>67</c:v>
                </c:pt>
                <c:pt idx="7">
                  <c:v>53</c:v>
                </c:pt>
                <c:pt idx="8">
                  <c:v>56</c:v>
                </c:pt>
                <c:pt idx="9">
                  <c:v>38</c:v>
                </c:pt>
                <c:pt idx="10">
                  <c:v>42</c:v>
                </c:pt>
                <c:pt idx="11">
                  <c:v>49</c:v>
                </c:pt>
                <c:pt idx="12">
                  <c:v>52</c:v>
                </c:pt>
                <c:pt idx="13">
                  <c:v>69</c:v>
                </c:pt>
                <c:pt idx="14">
                  <c:v>59</c:v>
                </c:pt>
                <c:pt idx="15">
                  <c:v>69</c:v>
                </c:pt>
                <c:pt idx="16">
                  <c:v>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ND_Data1!$I$5:$I$21</c:f>
              <c:numCache>
                <c:ptCount val="1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ND_Data1!$J$5:$J$21</c:f>
              <c:numCache>
                <c:ptCount val="17"/>
                <c:pt idx="0">
                  <c:v>73</c:v>
                </c:pt>
                <c:pt idx="1">
                  <c:v>81</c:v>
                </c:pt>
                <c:pt idx="2">
                  <c:v>65</c:v>
                </c:pt>
                <c:pt idx="3">
                  <c:v>51</c:v>
                </c:pt>
                <c:pt idx="4">
                  <c:v>52</c:v>
                </c:pt>
                <c:pt idx="5">
                  <c:v>45</c:v>
                </c:pt>
                <c:pt idx="6">
                  <c:v>68</c:v>
                </c:pt>
                <c:pt idx="7">
                  <c:v>55</c:v>
                </c:pt>
                <c:pt idx="8">
                  <c:v>58</c:v>
                </c:pt>
                <c:pt idx="9">
                  <c:v>42</c:v>
                </c:pt>
                <c:pt idx="10">
                  <c:v>44</c:v>
                </c:pt>
                <c:pt idx="11">
                  <c:v>53</c:v>
                </c:pt>
                <c:pt idx="12">
                  <c:v>54</c:v>
                </c:pt>
                <c:pt idx="13">
                  <c:v>73</c:v>
                </c:pt>
                <c:pt idx="14">
                  <c:v>61</c:v>
                </c:pt>
                <c:pt idx="15">
                  <c:v>71</c:v>
                </c:pt>
                <c:pt idx="16">
                  <c:v>60</c:v>
                </c:pt>
              </c:numCache>
            </c:numRef>
          </c:yVal>
          <c:smooth val="1"/>
        </c:ser>
        <c:axId val="40371099"/>
        <c:axId val="27795572"/>
      </c:scatterChart>
      <c:scatterChart>
        <c:scatterStyle val="lineMarker"/>
        <c:varyColors val="0"/>
        <c:ser>
          <c:idx val="5"/>
          <c:order val="3"/>
          <c:tx>
            <c:strRef>
              <c:f>ND_Data1!$A$23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ND_Data1!$I$28:$I$44</c:f>
              <c:numCache>
                <c:ptCount val="17"/>
                <c:pt idx="0">
                  <c:v>4.10958904109589</c:v>
                </c:pt>
                <c:pt idx="1">
                  <c:v>1.2345679012345678</c:v>
                </c:pt>
                <c:pt idx="2">
                  <c:v>1.5384615384615385</c:v>
                </c:pt>
                <c:pt idx="3">
                  <c:v>0</c:v>
                </c:pt>
                <c:pt idx="4">
                  <c:v>0</c:v>
                </c:pt>
                <c:pt idx="5">
                  <c:v>4.444444444444445</c:v>
                </c:pt>
                <c:pt idx="6">
                  <c:v>1.4705882352941175</c:v>
                </c:pt>
                <c:pt idx="7">
                  <c:v>3.6363636363636362</c:v>
                </c:pt>
                <c:pt idx="8">
                  <c:v>3.4482758620689653</c:v>
                </c:pt>
                <c:pt idx="9">
                  <c:v>9.523809523809524</c:v>
                </c:pt>
                <c:pt idx="10">
                  <c:v>4.545454545454546</c:v>
                </c:pt>
                <c:pt idx="11">
                  <c:v>7.547169811320755</c:v>
                </c:pt>
                <c:pt idx="12">
                  <c:v>3.7037037037037033</c:v>
                </c:pt>
                <c:pt idx="13">
                  <c:v>5.47945205479452</c:v>
                </c:pt>
                <c:pt idx="14">
                  <c:v>3.278688524590164</c:v>
                </c:pt>
                <c:pt idx="15">
                  <c:v>2.8169014084507045</c:v>
                </c:pt>
                <c:pt idx="16">
                  <c:v>1.6666666666666667</c:v>
                </c:pt>
              </c:numCache>
            </c:numRef>
          </c:yVal>
          <c:smooth val="0"/>
        </c:ser>
        <c:axId val="48833557"/>
        <c:axId val="36848830"/>
      </c:scatterChart>
      <c:val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795572"/>
        <c:crossesAt val="0"/>
        <c:crossBetween val="midCat"/>
        <c:dispUnits/>
        <c:majorUnit val="1"/>
      </c:valAx>
      <c:valAx>
        <c:axId val="277955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71099"/>
        <c:crosses val="autoZero"/>
        <c:crossBetween val="midCat"/>
        <c:dispUnits/>
        <c:majorUnit val="10"/>
      </c:valAx>
      <c:valAx>
        <c:axId val="48833557"/>
        <c:scaling>
          <c:orientation val="minMax"/>
        </c:scaling>
        <c:axPos val="b"/>
        <c:delete val="1"/>
        <c:majorTickMark val="in"/>
        <c:minorTickMark val="none"/>
        <c:tickLblPos val="nextTo"/>
        <c:crossAx val="36848830"/>
        <c:crosses val="max"/>
        <c:crossBetween val="midCat"/>
        <c:dispUnits/>
      </c:valAx>
      <c:valAx>
        <c:axId val="3684883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83355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ND_Data3!$L$44:$L$60</c:f>
              <c:numCache>
                <c:ptCount val="17"/>
                <c:pt idx="0">
                  <c:v>10.85326846179727</c:v>
                </c:pt>
                <c:pt idx="1">
                  <c:v>12.354716258497728</c:v>
                </c:pt>
                <c:pt idx="2">
                  <c:v>9.94980014893607</c:v>
                </c:pt>
                <c:pt idx="3">
                  <c:v>8.028916694479253</c:v>
                </c:pt>
                <c:pt idx="4">
                  <c:v>8.304188824478194</c:v>
                </c:pt>
                <c:pt idx="5">
                  <c:v>6.941910736714313</c:v>
                </c:pt>
                <c:pt idx="6">
                  <c:v>10.986596352450011</c:v>
                </c:pt>
                <c:pt idx="7">
                  <c:v>8.825787285204484</c:v>
                </c:pt>
                <c:pt idx="8">
                  <c:v>9.397029531843346</c:v>
                </c:pt>
                <c:pt idx="9">
                  <c:v>6.374095675176084</c:v>
                </c:pt>
                <c:pt idx="10">
                  <c:v>7.030747803728305</c:v>
                </c:pt>
                <c:pt idx="11">
                  <c:v>8.177051522099733</c:v>
                </c:pt>
                <c:pt idx="12">
                  <c:v>8.670120264572054</c:v>
                </c:pt>
                <c:pt idx="13">
                  <c:v>11.510224916467463</c:v>
                </c:pt>
                <c:pt idx="14">
                  <c:v>9.887831766084066</c:v>
                </c:pt>
                <c:pt idx="15">
                  <c:v>11.645038960249913</c:v>
                </c:pt>
                <c:pt idx="16">
                  <c:v>10.040416932567538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ND_Data3!$M$44:$M$60</c:f>
              <c:numCache>
                <c:ptCount val="17"/>
                <c:pt idx="0">
                  <c:v>101.31712259371835</c:v>
                </c:pt>
                <c:pt idx="1">
                  <c:v>32.65839320705422</c:v>
                </c:pt>
                <c:pt idx="2">
                  <c:v>31.162355874104083</c:v>
                </c:pt>
                <c:pt idx="3">
                  <c:v>0</c:v>
                </c:pt>
                <c:pt idx="4">
                  <c:v>0</c:v>
                </c:pt>
                <c:pt idx="5">
                  <c:v>58.36008170411438</c:v>
                </c:pt>
                <c:pt idx="6">
                  <c:v>28.968713789107763</c:v>
                </c:pt>
                <c:pt idx="7">
                  <c:v>58.29204313611193</c:v>
                </c:pt>
                <c:pt idx="8">
                  <c:v>56.96382796923954</c:v>
                </c:pt>
                <c:pt idx="9">
                  <c:v>111.5137998327293</c:v>
                </c:pt>
                <c:pt idx="10">
                  <c:v>57.02879954376961</c:v>
                </c:pt>
                <c:pt idx="11">
                  <c:v>115.00862564692352</c:v>
                </c:pt>
                <c:pt idx="12">
                  <c:v>59.55926146515784</c:v>
                </c:pt>
                <c:pt idx="13">
                  <c:v>112.42270938729624</c:v>
                </c:pt>
                <c:pt idx="14">
                  <c:v>57.75339301183945</c:v>
                </c:pt>
                <c:pt idx="15">
                  <c:v>55.23336095001381</c:v>
                </c:pt>
                <c:pt idx="16">
                  <c:v>26.490066225165563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ND_Data3!$N$44:$N$60</c:f>
              <c:numCache>
                <c:ptCount val="17"/>
                <c:pt idx="0">
                  <c:v>11.266683952537935</c:v>
                </c:pt>
                <c:pt idx="1">
                  <c:v>12.450275750551807</c:v>
                </c:pt>
                <c:pt idx="2">
                  <c:v>10.055101958733863</c:v>
                </c:pt>
                <c:pt idx="3">
                  <c:v>7.987908499291269</c:v>
                </c:pt>
                <c:pt idx="4">
                  <c:v>8.260274908303005</c:v>
                </c:pt>
                <c:pt idx="5">
                  <c:v>7.224818697188582</c:v>
                </c:pt>
                <c:pt idx="6">
                  <c:v>11.08781221159459</c:v>
                </c:pt>
                <c:pt idx="7">
                  <c:v>9.106804604400407</c:v>
                </c:pt>
                <c:pt idx="8">
                  <c:v>9.675632753017796</c:v>
                </c:pt>
                <c:pt idx="9">
                  <c:v>7.002917882451022</c:v>
                </c:pt>
                <c:pt idx="10">
                  <c:v>7.322556970325338</c:v>
                </c:pt>
                <c:pt idx="11">
                  <c:v>8.793527963418924</c:v>
                </c:pt>
                <c:pt idx="12">
                  <c:v>8.953456946307444</c:v>
                </c:pt>
                <c:pt idx="13">
                  <c:v>12.10563409477219</c:v>
                </c:pt>
                <c:pt idx="14">
                  <c:v>10.164024020421357</c:v>
                </c:pt>
                <c:pt idx="15">
                  <c:v>11.9097942121755</c:v>
                </c:pt>
                <c:pt idx="16">
                  <c:v>10.145417653026717</c:v>
                </c:pt>
              </c:numCache>
            </c:numRef>
          </c:yVal>
          <c:smooth val="1"/>
        </c:ser>
        <c:axId val="63204015"/>
        <c:axId val="31965224"/>
      </c:scatterChart>
      <c:valAx>
        <c:axId val="63204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965224"/>
        <c:crossesAt val="0"/>
        <c:crossBetween val="midCat"/>
        <c:dispUnits/>
        <c:majorUnit val="1"/>
      </c:valAx>
      <c:valAx>
        <c:axId val="3196522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NORTH DAKOTA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ND_Data1!$K$5:$K$21</c:f>
              <c:numCache>
                <c:ptCount val="17"/>
                <c:pt idx="0">
                  <c:v>61</c:v>
                </c:pt>
                <c:pt idx="1">
                  <c:v>46</c:v>
                </c:pt>
                <c:pt idx="2">
                  <c:v>14</c:v>
                </c:pt>
                <c:pt idx="3">
                  <c:v>32</c:v>
                </c:pt>
                <c:pt idx="4">
                  <c:v>32</c:v>
                </c:pt>
                <c:pt idx="5">
                  <c:v>41</c:v>
                </c:pt>
                <c:pt idx="6">
                  <c:v>37</c:v>
                </c:pt>
                <c:pt idx="7">
                  <c:v>41</c:v>
                </c:pt>
                <c:pt idx="8">
                  <c:v>28</c:v>
                </c:pt>
                <c:pt idx="9">
                  <c:v>22</c:v>
                </c:pt>
                <c:pt idx="10">
                  <c:v>14</c:v>
                </c:pt>
                <c:pt idx="11">
                  <c:v>27</c:v>
                </c:pt>
                <c:pt idx="12">
                  <c:v>35</c:v>
                </c:pt>
                <c:pt idx="13">
                  <c:v>52</c:v>
                </c:pt>
                <c:pt idx="14">
                  <c:v>56</c:v>
                </c:pt>
                <c:pt idx="15">
                  <c:v>93</c:v>
                </c:pt>
                <c:pt idx="16">
                  <c:v>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ND_Data1!$L$5:$L$21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ND_Data1!$M$5:$M$21</c:f>
              <c:numCache>
                <c:ptCount val="17"/>
                <c:pt idx="0">
                  <c:v>62</c:v>
                </c:pt>
                <c:pt idx="1">
                  <c:v>48</c:v>
                </c:pt>
                <c:pt idx="2">
                  <c:v>14</c:v>
                </c:pt>
                <c:pt idx="3">
                  <c:v>32</c:v>
                </c:pt>
                <c:pt idx="4">
                  <c:v>32</c:v>
                </c:pt>
                <c:pt idx="5">
                  <c:v>42</c:v>
                </c:pt>
                <c:pt idx="6">
                  <c:v>37</c:v>
                </c:pt>
                <c:pt idx="7">
                  <c:v>41</c:v>
                </c:pt>
                <c:pt idx="8">
                  <c:v>28</c:v>
                </c:pt>
                <c:pt idx="9">
                  <c:v>22</c:v>
                </c:pt>
                <c:pt idx="10">
                  <c:v>15</c:v>
                </c:pt>
                <c:pt idx="11">
                  <c:v>28</c:v>
                </c:pt>
                <c:pt idx="12">
                  <c:v>35</c:v>
                </c:pt>
                <c:pt idx="13">
                  <c:v>54</c:v>
                </c:pt>
                <c:pt idx="14">
                  <c:v>57</c:v>
                </c:pt>
                <c:pt idx="15">
                  <c:v>96</c:v>
                </c:pt>
                <c:pt idx="16">
                  <c:v>95</c:v>
                </c:pt>
              </c:numCache>
            </c:numRef>
          </c:yVal>
          <c:smooth val="1"/>
        </c:ser>
        <c:axId val="19251561"/>
        <c:axId val="39046322"/>
      </c:scatterChart>
      <c:scatterChart>
        <c:scatterStyle val="lineMarker"/>
        <c:varyColors val="0"/>
        <c:ser>
          <c:idx val="5"/>
          <c:order val="3"/>
          <c:tx>
            <c:strRef>
              <c:f>ND_Data1!$A$23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ND_Data1!$L$28:$L$44</c:f>
              <c:numCache>
                <c:ptCount val="17"/>
                <c:pt idx="0">
                  <c:v>1.6129032258064515</c:v>
                </c:pt>
                <c:pt idx="1">
                  <c:v>4.166666666666666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2.380952380952381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6.666666666666667</c:v>
                </c:pt>
                <c:pt idx="11">
                  <c:v>3.571428571428571</c:v>
                </c:pt>
                <c:pt idx="12">
                  <c:v>0</c:v>
                </c:pt>
                <c:pt idx="13">
                  <c:v>3.7037037037037033</c:v>
                </c:pt>
                <c:pt idx="14">
                  <c:v>1.7543859649122806</c:v>
                </c:pt>
                <c:pt idx="15">
                  <c:v>3.125</c:v>
                </c:pt>
                <c:pt idx="16">
                  <c:v>0</c:v>
                </c:pt>
              </c:numCache>
            </c:numRef>
          </c:yVal>
          <c:smooth val="0"/>
        </c:ser>
        <c:axId val="15872579"/>
        <c:axId val="8635484"/>
      </c:scatterChart>
      <c:valAx>
        <c:axId val="192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46322"/>
        <c:crossesAt val="0"/>
        <c:crossBetween val="midCat"/>
        <c:dispUnits/>
        <c:majorUnit val="1"/>
      </c:valAx>
      <c:valAx>
        <c:axId val="3904632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251561"/>
        <c:crosses val="autoZero"/>
        <c:crossBetween val="midCat"/>
        <c:dispUnits/>
        <c:majorUnit val="15"/>
      </c:valAx>
      <c:valAx>
        <c:axId val="15872579"/>
        <c:scaling>
          <c:orientation val="minMax"/>
        </c:scaling>
        <c:axPos val="b"/>
        <c:delete val="1"/>
        <c:majorTickMark val="in"/>
        <c:minorTickMark val="none"/>
        <c:tickLblPos val="nextTo"/>
        <c:crossAx val="8635484"/>
        <c:crosses val="max"/>
        <c:crossBetween val="midCat"/>
        <c:dispUnits/>
      </c:valAx>
      <c:valAx>
        <c:axId val="863548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8725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8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11</v>
      </c>
    </row>
    <row r="2" ht="12.75">
      <c r="A2" s="4" t="str">
        <f>CONCATENATE("New Admissions by Race (BW Only) x Offense: ",$A$1)</f>
        <v>New Admissions by Race (BW Only) x Offense: NORTH DAKOTA</v>
      </c>
    </row>
    <row r="3" spans="2:19" s="4" customFormat="1" ht="12.75">
      <c r="B3" s="30" t="s">
        <v>130</v>
      </c>
      <c r="C3" s="30"/>
      <c r="D3" s="30"/>
      <c r="E3" s="30" t="s">
        <v>131</v>
      </c>
      <c r="F3" s="30"/>
      <c r="G3" s="30"/>
      <c r="H3" s="30" t="s">
        <v>132</v>
      </c>
      <c r="I3" s="30"/>
      <c r="J3" s="30"/>
      <c r="K3" s="30" t="s">
        <v>133</v>
      </c>
      <c r="L3" s="30"/>
      <c r="M3" s="30"/>
      <c r="N3" s="30" t="s">
        <v>134</v>
      </c>
      <c r="O3" s="30"/>
      <c r="P3" s="30"/>
      <c r="Q3" s="30" t="s">
        <v>135</v>
      </c>
      <c r="R3" s="30"/>
      <c r="S3" s="30"/>
    </row>
    <row r="4" spans="1:19" s="12" customFormat="1" ht="12.75">
      <c r="A4" s="15" t="s">
        <v>141</v>
      </c>
      <c r="B4" s="16" t="s">
        <v>127</v>
      </c>
      <c r="C4" s="16" t="s">
        <v>128</v>
      </c>
      <c r="D4" s="17" t="s">
        <v>147</v>
      </c>
      <c r="E4" s="16" t="s">
        <v>127</v>
      </c>
      <c r="F4" s="16" t="s">
        <v>128</v>
      </c>
      <c r="G4" s="17" t="s">
        <v>147</v>
      </c>
      <c r="H4" s="16" t="s">
        <v>127</v>
      </c>
      <c r="I4" s="16" t="s">
        <v>128</v>
      </c>
      <c r="J4" s="17" t="s">
        <v>147</v>
      </c>
      <c r="K4" s="16" t="s">
        <v>127</v>
      </c>
      <c r="L4" s="16" t="s">
        <v>128</v>
      </c>
      <c r="M4" s="17" t="s">
        <v>147</v>
      </c>
      <c r="N4" s="16" t="s">
        <v>127</v>
      </c>
      <c r="O4" s="16" t="s">
        <v>128</v>
      </c>
      <c r="P4" s="17" t="s">
        <v>147</v>
      </c>
      <c r="Q4" s="16" t="s">
        <v>127</v>
      </c>
      <c r="R4" s="16" t="s">
        <v>128</v>
      </c>
      <c r="S4" s="17" t="s">
        <v>147</v>
      </c>
    </row>
    <row r="5" spans="1:19" ht="12.75">
      <c r="A5" s="9">
        <v>1983</v>
      </c>
      <c r="B5" s="8">
        <v>48</v>
      </c>
      <c r="C5" s="8">
        <v>2</v>
      </c>
      <c r="D5" s="10">
        <v>50</v>
      </c>
      <c r="E5">
        <v>63</v>
      </c>
      <c r="F5">
        <v>1</v>
      </c>
      <c r="G5" s="10">
        <v>64</v>
      </c>
      <c r="H5">
        <v>70</v>
      </c>
      <c r="I5">
        <v>3</v>
      </c>
      <c r="J5" s="10">
        <v>73</v>
      </c>
      <c r="K5">
        <v>61</v>
      </c>
      <c r="L5">
        <v>1</v>
      </c>
      <c r="M5" s="10">
        <v>62</v>
      </c>
      <c r="N5">
        <v>37</v>
      </c>
      <c r="O5">
        <v>0</v>
      </c>
      <c r="P5" s="10">
        <v>37</v>
      </c>
      <c r="Q5">
        <v>279</v>
      </c>
      <c r="R5">
        <v>7</v>
      </c>
      <c r="S5" s="10">
        <v>286</v>
      </c>
    </row>
    <row r="6" spans="1:19" ht="12.75">
      <c r="A6" s="9">
        <v>1984</v>
      </c>
      <c r="B6" s="8">
        <v>37</v>
      </c>
      <c r="C6" s="8">
        <v>0</v>
      </c>
      <c r="D6" s="10">
        <v>37</v>
      </c>
      <c r="E6">
        <v>74</v>
      </c>
      <c r="F6">
        <v>0</v>
      </c>
      <c r="G6" s="10">
        <v>74</v>
      </c>
      <c r="H6">
        <v>80</v>
      </c>
      <c r="I6">
        <v>1</v>
      </c>
      <c r="J6" s="10">
        <v>81</v>
      </c>
      <c r="K6">
        <v>46</v>
      </c>
      <c r="L6">
        <v>2</v>
      </c>
      <c r="M6" s="10">
        <v>48</v>
      </c>
      <c r="N6">
        <v>51</v>
      </c>
      <c r="O6">
        <v>1</v>
      </c>
      <c r="P6" s="10">
        <v>52</v>
      </c>
      <c r="Q6">
        <v>288</v>
      </c>
      <c r="R6">
        <v>4</v>
      </c>
      <c r="S6" s="10">
        <v>292</v>
      </c>
    </row>
    <row r="7" spans="1:19" ht="12.75">
      <c r="A7" s="9">
        <v>1985</v>
      </c>
      <c r="B7" s="8">
        <v>35</v>
      </c>
      <c r="C7" s="8">
        <v>0</v>
      </c>
      <c r="D7" s="10">
        <v>35</v>
      </c>
      <c r="E7">
        <v>48</v>
      </c>
      <c r="F7">
        <v>0</v>
      </c>
      <c r="G7" s="10">
        <v>48</v>
      </c>
      <c r="H7">
        <v>64</v>
      </c>
      <c r="I7">
        <v>1</v>
      </c>
      <c r="J7" s="10">
        <v>65</v>
      </c>
      <c r="K7">
        <v>14</v>
      </c>
      <c r="L7">
        <v>0</v>
      </c>
      <c r="M7" s="10">
        <v>14</v>
      </c>
      <c r="N7">
        <v>20</v>
      </c>
      <c r="O7">
        <v>0</v>
      </c>
      <c r="P7" s="10">
        <v>20</v>
      </c>
      <c r="Q7">
        <v>181</v>
      </c>
      <c r="R7">
        <v>1</v>
      </c>
      <c r="S7" s="10">
        <v>182</v>
      </c>
    </row>
    <row r="8" spans="1:19" ht="12.75">
      <c r="A8" s="9">
        <v>1986</v>
      </c>
      <c r="B8" s="8">
        <v>30</v>
      </c>
      <c r="C8" s="8">
        <v>1</v>
      </c>
      <c r="D8" s="10">
        <v>31</v>
      </c>
      <c r="E8">
        <v>53</v>
      </c>
      <c r="F8">
        <v>1</v>
      </c>
      <c r="G8" s="10">
        <v>54</v>
      </c>
      <c r="H8">
        <v>51</v>
      </c>
      <c r="I8">
        <v>0</v>
      </c>
      <c r="J8" s="10">
        <v>51</v>
      </c>
      <c r="K8">
        <v>32</v>
      </c>
      <c r="L8">
        <v>0</v>
      </c>
      <c r="M8" s="10">
        <v>32</v>
      </c>
      <c r="N8">
        <v>22</v>
      </c>
      <c r="O8">
        <v>1</v>
      </c>
      <c r="P8" s="10">
        <v>23</v>
      </c>
      <c r="Q8">
        <v>188</v>
      </c>
      <c r="R8">
        <v>3</v>
      </c>
      <c r="S8" s="10">
        <v>191</v>
      </c>
    </row>
    <row r="9" spans="1:19" ht="12.75">
      <c r="A9" s="9">
        <v>1987</v>
      </c>
      <c r="B9" s="8">
        <v>44</v>
      </c>
      <c r="C9" s="8">
        <v>0</v>
      </c>
      <c r="D9" s="10">
        <v>44</v>
      </c>
      <c r="E9">
        <v>53</v>
      </c>
      <c r="F9">
        <v>0</v>
      </c>
      <c r="G9" s="10">
        <v>53</v>
      </c>
      <c r="H9">
        <v>52</v>
      </c>
      <c r="I9">
        <v>0</v>
      </c>
      <c r="J9" s="10">
        <v>52</v>
      </c>
      <c r="K9">
        <v>32</v>
      </c>
      <c r="L9">
        <v>0</v>
      </c>
      <c r="M9" s="10">
        <v>32</v>
      </c>
      <c r="N9">
        <v>22</v>
      </c>
      <c r="O9">
        <v>0</v>
      </c>
      <c r="P9" s="10">
        <v>22</v>
      </c>
      <c r="Q9">
        <v>203</v>
      </c>
      <c r="R9">
        <v>0</v>
      </c>
      <c r="S9" s="10">
        <v>203</v>
      </c>
    </row>
    <row r="10" spans="1:19" ht="12.75">
      <c r="A10" s="9">
        <v>1988</v>
      </c>
      <c r="B10" s="8">
        <v>52</v>
      </c>
      <c r="C10" s="8">
        <v>2</v>
      </c>
      <c r="D10" s="10">
        <v>54</v>
      </c>
      <c r="E10">
        <v>58</v>
      </c>
      <c r="F10">
        <v>1</v>
      </c>
      <c r="G10" s="10">
        <v>59</v>
      </c>
      <c r="H10">
        <v>43</v>
      </c>
      <c r="I10">
        <v>2</v>
      </c>
      <c r="J10" s="10">
        <v>45</v>
      </c>
      <c r="K10">
        <v>41</v>
      </c>
      <c r="L10">
        <v>1</v>
      </c>
      <c r="M10" s="10">
        <v>42</v>
      </c>
      <c r="N10">
        <v>19</v>
      </c>
      <c r="O10">
        <v>0</v>
      </c>
      <c r="P10" s="10">
        <v>19</v>
      </c>
      <c r="Q10">
        <v>213</v>
      </c>
      <c r="R10">
        <v>6</v>
      </c>
      <c r="S10" s="10">
        <v>219</v>
      </c>
    </row>
    <row r="11" spans="1:19" ht="12.75">
      <c r="A11" s="9">
        <v>1989</v>
      </c>
      <c r="B11" s="8">
        <v>37</v>
      </c>
      <c r="C11" s="8">
        <v>1</v>
      </c>
      <c r="D11" s="10">
        <v>38</v>
      </c>
      <c r="E11">
        <v>35</v>
      </c>
      <c r="F11">
        <v>3</v>
      </c>
      <c r="G11" s="10">
        <v>38</v>
      </c>
      <c r="H11">
        <v>67</v>
      </c>
      <c r="I11">
        <v>1</v>
      </c>
      <c r="J11" s="10">
        <v>68</v>
      </c>
      <c r="K11">
        <v>37</v>
      </c>
      <c r="L11">
        <v>0</v>
      </c>
      <c r="M11" s="10">
        <v>37</v>
      </c>
      <c r="N11">
        <v>17</v>
      </c>
      <c r="O11">
        <v>0</v>
      </c>
      <c r="P11" s="10">
        <v>17</v>
      </c>
      <c r="Q11">
        <v>193</v>
      </c>
      <c r="R11">
        <v>5</v>
      </c>
      <c r="S11" s="10">
        <v>198</v>
      </c>
    </row>
    <row r="12" spans="1:19" ht="12.75">
      <c r="A12" s="9">
        <v>1990</v>
      </c>
      <c r="B12" s="8">
        <v>49</v>
      </c>
      <c r="C12" s="8">
        <v>1</v>
      </c>
      <c r="D12" s="10">
        <v>50</v>
      </c>
      <c r="E12">
        <v>35</v>
      </c>
      <c r="F12">
        <v>1</v>
      </c>
      <c r="G12" s="10">
        <v>36</v>
      </c>
      <c r="H12">
        <v>53</v>
      </c>
      <c r="I12">
        <v>2</v>
      </c>
      <c r="J12" s="10">
        <v>55</v>
      </c>
      <c r="K12">
        <v>41</v>
      </c>
      <c r="L12">
        <v>0</v>
      </c>
      <c r="M12" s="10">
        <v>41</v>
      </c>
      <c r="N12">
        <v>15</v>
      </c>
      <c r="O12">
        <v>0</v>
      </c>
      <c r="P12" s="10">
        <v>15</v>
      </c>
      <c r="Q12">
        <v>193</v>
      </c>
      <c r="R12">
        <v>4</v>
      </c>
      <c r="S12" s="10">
        <v>197</v>
      </c>
    </row>
    <row r="13" spans="1:19" ht="12.75">
      <c r="A13" s="9">
        <v>1991</v>
      </c>
      <c r="B13" s="8">
        <v>36</v>
      </c>
      <c r="C13" s="8">
        <v>1</v>
      </c>
      <c r="D13" s="10">
        <v>37</v>
      </c>
      <c r="E13">
        <v>60</v>
      </c>
      <c r="F13">
        <v>0</v>
      </c>
      <c r="G13" s="10">
        <v>60</v>
      </c>
      <c r="H13">
        <v>56</v>
      </c>
      <c r="I13">
        <v>2</v>
      </c>
      <c r="J13" s="10">
        <v>58</v>
      </c>
      <c r="K13">
        <v>28</v>
      </c>
      <c r="L13">
        <v>0</v>
      </c>
      <c r="M13" s="10">
        <v>28</v>
      </c>
      <c r="N13">
        <v>16</v>
      </c>
      <c r="O13">
        <v>0</v>
      </c>
      <c r="P13" s="10">
        <v>16</v>
      </c>
      <c r="Q13">
        <v>196</v>
      </c>
      <c r="R13">
        <v>3</v>
      </c>
      <c r="S13" s="10">
        <v>199</v>
      </c>
    </row>
    <row r="14" spans="1:19" ht="12.75">
      <c r="A14" s="9">
        <v>1992</v>
      </c>
      <c r="B14" s="8">
        <v>35</v>
      </c>
      <c r="C14" s="8">
        <v>0</v>
      </c>
      <c r="D14" s="10">
        <v>35</v>
      </c>
      <c r="E14">
        <v>41</v>
      </c>
      <c r="F14">
        <v>1</v>
      </c>
      <c r="G14" s="10">
        <v>42</v>
      </c>
      <c r="H14">
        <v>38</v>
      </c>
      <c r="I14">
        <v>4</v>
      </c>
      <c r="J14" s="10">
        <v>42</v>
      </c>
      <c r="K14">
        <v>22</v>
      </c>
      <c r="L14">
        <v>0</v>
      </c>
      <c r="M14" s="10">
        <v>22</v>
      </c>
      <c r="N14">
        <v>13</v>
      </c>
      <c r="O14">
        <v>1</v>
      </c>
      <c r="P14" s="10">
        <v>14</v>
      </c>
      <c r="Q14">
        <v>149</v>
      </c>
      <c r="R14">
        <v>6</v>
      </c>
      <c r="S14" s="10">
        <v>155</v>
      </c>
    </row>
    <row r="15" spans="1:19" ht="12.75">
      <c r="A15" s="9">
        <v>1993</v>
      </c>
      <c r="B15" s="8">
        <v>41</v>
      </c>
      <c r="C15" s="8">
        <v>4</v>
      </c>
      <c r="D15" s="10">
        <v>45</v>
      </c>
      <c r="E15">
        <v>44</v>
      </c>
      <c r="F15">
        <v>2</v>
      </c>
      <c r="G15" s="10">
        <v>46</v>
      </c>
      <c r="H15">
        <v>42</v>
      </c>
      <c r="I15">
        <v>2</v>
      </c>
      <c r="J15" s="10">
        <v>44</v>
      </c>
      <c r="K15">
        <v>14</v>
      </c>
      <c r="L15">
        <v>1</v>
      </c>
      <c r="M15" s="10">
        <v>15</v>
      </c>
      <c r="N15">
        <v>21</v>
      </c>
      <c r="O15">
        <v>0</v>
      </c>
      <c r="P15" s="10">
        <v>21</v>
      </c>
      <c r="Q15">
        <v>162</v>
      </c>
      <c r="R15">
        <v>9</v>
      </c>
      <c r="S15" s="10">
        <v>171</v>
      </c>
    </row>
    <row r="16" spans="1:19" ht="12.75">
      <c r="A16" s="9">
        <v>1994</v>
      </c>
      <c r="B16" s="8">
        <v>42</v>
      </c>
      <c r="C16" s="8">
        <v>5</v>
      </c>
      <c r="D16" s="10">
        <v>47</v>
      </c>
      <c r="E16">
        <v>49</v>
      </c>
      <c r="F16">
        <v>3</v>
      </c>
      <c r="G16" s="10">
        <v>52</v>
      </c>
      <c r="H16">
        <v>49</v>
      </c>
      <c r="I16">
        <v>4</v>
      </c>
      <c r="J16" s="10">
        <v>53</v>
      </c>
      <c r="K16">
        <v>27</v>
      </c>
      <c r="L16">
        <v>1</v>
      </c>
      <c r="M16" s="10">
        <v>28</v>
      </c>
      <c r="N16">
        <v>23</v>
      </c>
      <c r="O16">
        <v>0</v>
      </c>
      <c r="P16" s="10">
        <v>23</v>
      </c>
      <c r="Q16">
        <v>190</v>
      </c>
      <c r="R16">
        <v>13</v>
      </c>
      <c r="S16" s="10">
        <v>203</v>
      </c>
    </row>
    <row r="17" spans="1:19" ht="12.75">
      <c r="A17" s="9">
        <v>1995</v>
      </c>
      <c r="B17" s="8">
        <v>38</v>
      </c>
      <c r="C17" s="8">
        <v>1</v>
      </c>
      <c r="D17" s="10">
        <v>39</v>
      </c>
      <c r="E17">
        <v>41</v>
      </c>
      <c r="F17">
        <v>1</v>
      </c>
      <c r="G17" s="10">
        <v>42</v>
      </c>
      <c r="H17">
        <v>52</v>
      </c>
      <c r="I17">
        <v>2</v>
      </c>
      <c r="J17" s="10">
        <v>54</v>
      </c>
      <c r="K17">
        <v>35</v>
      </c>
      <c r="L17">
        <v>0</v>
      </c>
      <c r="M17" s="10">
        <v>35</v>
      </c>
      <c r="N17">
        <v>30</v>
      </c>
      <c r="O17">
        <v>0</v>
      </c>
      <c r="P17" s="10">
        <v>30</v>
      </c>
      <c r="Q17">
        <v>196</v>
      </c>
      <c r="R17">
        <v>4</v>
      </c>
      <c r="S17" s="10">
        <v>200</v>
      </c>
    </row>
    <row r="18" spans="1:19" ht="12.75">
      <c r="A18" s="9">
        <v>1996</v>
      </c>
      <c r="B18" s="8">
        <v>45</v>
      </c>
      <c r="C18" s="8">
        <v>1</v>
      </c>
      <c r="D18" s="10">
        <v>46</v>
      </c>
      <c r="E18">
        <v>44</v>
      </c>
      <c r="F18">
        <v>1</v>
      </c>
      <c r="G18" s="10">
        <v>45</v>
      </c>
      <c r="H18">
        <v>69</v>
      </c>
      <c r="I18">
        <v>4</v>
      </c>
      <c r="J18" s="10">
        <v>73</v>
      </c>
      <c r="K18">
        <v>52</v>
      </c>
      <c r="L18">
        <v>2</v>
      </c>
      <c r="M18" s="10">
        <v>54</v>
      </c>
      <c r="N18">
        <v>22</v>
      </c>
      <c r="O18">
        <v>0</v>
      </c>
      <c r="P18" s="10">
        <v>22</v>
      </c>
      <c r="Q18">
        <v>232</v>
      </c>
      <c r="R18">
        <v>8</v>
      </c>
      <c r="S18" s="10">
        <v>240</v>
      </c>
    </row>
    <row r="19" spans="1:19" ht="12.75">
      <c r="A19" s="9">
        <v>1997</v>
      </c>
      <c r="B19" s="8">
        <v>42</v>
      </c>
      <c r="C19" s="8">
        <v>3</v>
      </c>
      <c r="D19" s="10">
        <v>45</v>
      </c>
      <c r="E19">
        <v>45</v>
      </c>
      <c r="F19">
        <v>0</v>
      </c>
      <c r="G19" s="10">
        <v>45</v>
      </c>
      <c r="H19">
        <v>59</v>
      </c>
      <c r="I19">
        <v>2</v>
      </c>
      <c r="J19" s="10">
        <v>61</v>
      </c>
      <c r="K19">
        <v>56</v>
      </c>
      <c r="L19">
        <v>1</v>
      </c>
      <c r="M19" s="10">
        <v>57</v>
      </c>
      <c r="N19">
        <v>37</v>
      </c>
      <c r="O19">
        <v>2</v>
      </c>
      <c r="P19" s="10">
        <v>39</v>
      </c>
      <c r="Q19">
        <v>239</v>
      </c>
      <c r="R19">
        <v>8</v>
      </c>
      <c r="S19" s="10">
        <v>247</v>
      </c>
    </row>
    <row r="20" spans="1:19" ht="12.75">
      <c r="A20" s="9">
        <v>1998</v>
      </c>
      <c r="B20" s="8">
        <v>55</v>
      </c>
      <c r="C20" s="8">
        <v>3</v>
      </c>
      <c r="D20" s="10">
        <v>58</v>
      </c>
      <c r="E20">
        <v>46</v>
      </c>
      <c r="F20">
        <v>2</v>
      </c>
      <c r="G20" s="10">
        <v>48</v>
      </c>
      <c r="H20">
        <v>69</v>
      </c>
      <c r="I20">
        <v>2</v>
      </c>
      <c r="J20" s="10">
        <v>71</v>
      </c>
      <c r="K20">
        <v>93</v>
      </c>
      <c r="L20">
        <v>3</v>
      </c>
      <c r="M20" s="10">
        <v>96</v>
      </c>
      <c r="N20">
        <v>62</v>
      </c>
      <c r="O20">
        <v>4</v>
      </c>
      <c r="P20" s="10">
        <v>66</v>
      </c>
      <c r="Q20">
        <v>325</v>
      </c>
      <c r="R20">
        <v>14</v>
      </c>
      <c r="S20" s="10">
        <v>339</v>
      </c>
    </row>
    <row r="21" spans="1:19" ht="12.75">
      <c r="A21" s="9">
        <v>1999</v>
      </c>
      <c r="B21" s="8">
        <v>51</v>
      </c>
      <c r="C21" s="8">
        <v>3</v>
      </c>
      <c r="D21" s="10">
        <v>54</v>
      </c>
      <c r="E21">
        <v>46</v>
      </c>
      <c r="F21">
        <v>2</v>
      </c>
      <c r="G21" s="10">
        <v>48</v>
      </c>
      <c r="H21">
        <v>59</v>
      </c>
      <c r="I21">
        <v>1</v>
      </c>
      <c r="J21" s="10">
        <v>60</v>
      </c>
      <c r="K21">
        <v>95</v>
      </c>
      <c r="L21">
        <v>0</v>
      </c>
      <c r="M21" s="10">
        <v>95</v>
      </c>
      <c r="N21">
        <v>51</v>
      </c>
      <c r="O21">
        <v>4</v>
      </c>
      <c r="P21" s="10">
        <v>55</v>
      </c>
      <c r="Q21">
        <v>302</v>
      </c>
      <c r="R21">
        <v>10</v>
      </c>
      <c r="S21" s="10">
        <v>312</v>
      </c>
    </row>
    <row r="22" ht="12.75" hidden="1"/>
    <row r="23" ht="12.75" hidden="1">
      <c r="A23" t="s">
        <v>148</v>
      </c>
    </row>
    <row r="25" ht="12.75">
      <c r="A25" s="4" t="str">
        <f>CONCATENATE("Percent of Total New Admissions by Race (BW Only) x Offense: ",$A$1)</f>
        <v>Percent of Total New Admissions by Race (BW Only) x Offense: NORTH DAKOTA</v>
      </c>
    </row>
    <row r="26" spans="2:19" s="4" customFormat="1" ht="12.75">
      <c r="B26" s="30" t="s">
        <v>130</v>
      </c>
      <c r="C26" s="30"/>
      <c r="D26" s="30"/>
      <c r="E26" s="30" t="s">
        <v>131</v>
      </c>
      <c r="F26" s="30"/>
      <c r="G26" s="30"/>
      <c r="H26" s="30" t="s">
        <v>132</v>
      </c>
      <c r="I26" s="30"/>
      <c r="J26" s="30"/>
      <c r="K26" s="30" t="s">
        <v>133</v>
      </c>
      <c r="L26" s="30"/>
      <c r="M26" s="30"/>
      <c r="N26" s="30" t="s">
        <v>134</v>
      </c>
      <c r="O26" s="30"/>
      <c r="P26" s="30"/>
      <c r="Q26" s="30" t="s">
        <v>135</v>
      </c>
      <c r="R26" s="30"/>
      <c r="S26" s="30"/>
    </row>
    <row r="27" spans="1:19" s="12" customFormat="1" ht="12.75">
      <c r="A27" s="15" t="s">
        <v>141</v>
      </c>
      <c r="B27" s="16" t="s">
        <v>127</v>
      </c>
      <c r="C27" s="16" t="s">
        <v>128</v>
      </c>
      <c r="D27" s="17" t="s">
        <v>147</v>
      </c>
      <c r="E27" s="16" t="s">
        <v>127</v>
      </c>
      <c r="F27" s="16" t="s">
        <v>128</v>
      </c>
      <c r="G27" s="17" t="s">
        <v>147</v>
      </c>
      <c r="H27" s="16" t="s">
        <v>127</v>
      </c>
      <c r="I27" s="16" t="s">
        <v>128</v>
      </c>
      <c r="J27" s="17" t="s">
        <v>147</v>
      </c>
      <c r="K27" s="16" t="s">
        <v>127</v>
      </c>
      <c r="L27" s="16" t="s">
        <v>128</v>
      </c>
      <c r="M27" s="17" t="s">
        <v>147</v>
      </c>
      <c r="N27" s="16" t="s">
        <v>127</v>
      </c>
      <c r="O27" s="16" t="s">
        <v>128</v>
      </c>
      <c r="P27" s="17" t="s">
        <v>147</v>
      </c>
      <c r="Q27" s="16" t="s">
        <v>127</v>
      </c>
      <c r="R27" s="16" t="s">
        <v>128</v>
      </c>
      <c r="S27" s="17" t="s">
        <v>147</v>
      </c>
    </row>
    <row r="28" spans="1:19" ht="12.75">
      <c r="A28" s="9">
        <v>1983</v>
      </c>
      <c r="B28" s="1">
        <f aca="true" t="shared" si="0" ref="B28:D31">(B5/$D5)*100</f>
        <v>96</v>
      </c>
      <c r="C28" s="1">
        <f t="shared" si="0"/>
        <v>4</v>
      </c>
      <c r="D28" s="11">
        <f t="shared" si="0"/>
        <v>100</v>
      </c>
      <c r="E28" s="1">
        <f aca="true" t="shared" si="1" ref="E28:G31">(E5/$G5)*100</f>
        <v>98.4375</v>
      </c>
      <c r="F28" s="1">
        <f t="shared" si="1"/>
        <v>1.5625</v>
      </c>
      <c r="G28" s="11">
        <f t="shared" si="1"/>
        <v>100</v>
      </c>
      <c r="H28" s="1">
        <f aca="true" t="shared" si="2" ref="H28:J31">(H5/$J5)*100</f>
        <v>95.8904109589041</v>
      </c>
      <c r="I28" s="1">
        <f t="shared" si="2"/>
        <v>4.10958904109589</v>
      </c>
      <c r="J28" s="11">
        <f t="shared" si="2"/>
        <v>100</v>
      </c>
      <c r="K28" s="1">
        <f aca="true" t="shared" si="3" ref="K28:M31">(K5/$M5)*100</f>
        <v>98.38709677419355</v>
      </c>
      <c r="L28" s="1">
        <f t="shared" si="3"/>
        <v>1.6129032258064515</v>
      </c>
      <c r="M28" s="11">
        <f t="shared" si="3"/>
        <v>100</v>
      </c>
      <c r="N28" s="1">
        <f aca="true" t="shared" si="4" ref="N28:P31">(N5/$P5)*100</f>
        <v>100</v>
      </c>
      <c r="O28" s="1">
        <f t="shared" si="4"/>
        <v>0</v>
      </c>
      <c r="P28" s="11">
        <f t="shared" si="4"/>
        <v>100</v>
      </c>
      <c r="Q28" s="1">
        <f aca="true" t="shared" si="5" ref="Q28:S31">(Q5/$S5)*100</f>
        <v>97.55244755244755</v>
      </c>
      <c r="R28" s="1">
        <f t="shared" si="5"/>
        <v>2.4475524475524475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100</v>
      </c>
      <c r="C29" s="1">
        <f t="shared" si="6"/>
        <v>0</v>
      </c>
      <c r="D29" s="11">
        <f t="shared" si="0"/>
        <v>100</v>
      </c>
      <c r="E29" s="1">
        <f t="shared" si="1"/>
        <v>100</v>
      </c>
      <c r="F29" s="1">
        <f t="shared" si="1"/>
        <v>0</v>
      </c>
      <c r="G29" s="11">
        <f t="shared" si="1"/>
        <v>100</v>
      </c>
      <c r="H29" s="1">
        <f t="shared" si="2"/>
        <v>98.76543209876543</v>
      </c>
      <c r="I29" s="1">
        <f t="shared" si="2"/>
        <v>1.2345679012345678</v>
      </c>
      <c r="J29" s="11">
        <f t="shared" si="2"/>
        <v>100</v>
      </c>
      <c r="K29" s="1">
        <f t="shared" si="3"/>
        <v>95.83333333333334</v>
      </c>
      <c r="L29" s="1">
        <f t="shared" si="3"/>
        <v>4.166666666666666</v>
      </c>
      <c r="M29" s="11">
        <f t="shared" si="3"/>
        <v>100</v>
      </c>
      <c r="N29" s="1">
        <f t="shared" si="4"/>
        <v>98.07692307692307</v>
      </c>
      <c r="O29" s="1">
        <f t="shared" si="4"/>
        <v>1.9230769230769231</v>
      </c>
      <c r="P29" s="11">
        <f t="shared" si="4"/>
        <v>100</v>
      </c>
      <c r="Q29" s="1">
        <f t="shared" si="5"/>
        <v>98.63013698630137</v>
      </c>
      <c r="R29" s="1">
        <f t="shared" si="5"/>
        <v>1.36986301369863</v>
      </c>
      <c r="S29" s="11">
        <f t="shared" si="5"/>
        <v>100</v>
      </c>
    </row>
    <row r="30" spans="1:19" ht="12.75">
      <c r="A30" s="9">
        <v>1985</v>
      </c>
      <c r="B30" s="1">
        <f t="shared" si="6"/>
        <v>100</v>
      </c>
      <c r="C30" s="1">
        <f t="shared" si="6"/>
        <v>0</v>
      </c>
      <c r="D30" s="11">
        <f t="shared" si="0"/>
        <v>100</v>
      </c>
      <c r="E30" s="1">
        <f t="shared" si="1"/>
        <v>100</v>
      </c>
      <c r="F30" s="1">
        <f t="shared" si="1"/>
        <v>0</v>
      </c>
      <c r="G30" s="11">
        <f t="shared" si="1"/>
        <v>100</v>
      </c>
      <c r="H30" s="1">
        <f t="shared" si="2"/>
        <v>98.46153846153847</v>
      </c>
      <c r="I30" s="1">
        <f t="shared" si="2"/>
        <v>1.5384615384615385</v>
      </c>
      <c r="J30" s="11">
        <f t="shared" si="2"/>
        <v>100</v>
      </c>
      <c r="K30" s="1">
        <f t="shared" si="3"/>
        <v>100</v>
      </c>
      <c r="L30" s="1">
        <f t="shared" si="3"/>
        <v>0</v>
      </c>
      <c r="M30" s="11">
        <f t="shared" si="3"/>
        <v>100</v>
      </c>
      <c r="N30" s="1">
        <f t="shared" si="4"/>
        <v>100</v>
      </c>
      <c r="O30" s="1">
        <f t="shared" si="4"/>
        <v>0</v>
      </c>
      <c r="P30" s="11">
        <f t="shared" si="4"/>
        <v>100</v>
      </c>
      <c r="Q30" s="1">
        <f t="shared" si="5"/>
        <v>99.45054945054946</v>
      </c>
      <c r="R30" s="1">
        <f t="shared" si="5"/>
        <v>0.5494505494505495</v>
      </c>
      <c r="S30" s="11">
        <f t="shared" si="5"/>
        <v>100</v>
      </c>
    </row>
    <row r="31" spans="1:19" ht="12.75">
      <c r="A31" s="9">
        <v>1986</v>
      </c>
      <c r="B31" s="1">
        <f t="shared" si="6"/>
        <v>96.7741935483871</v>
      </c>
      <c r="C31" s="1">
        <f t="shared" si="6"/>
        <v>3.225806451612903</v>
      </c>
      <c r="D31" s="11">
        <f t="shared" si="0"/>
        <v>100</v>
      </c>
      <c r="E31" s="1">
        <f t="shared" si="1"/>
        <v>98.14814814814815</v>
      </c>
      <c r="F31" s="1">
        <f t="shared" si="1"/>
        <v>1.8518518518518516</v>
      </c>
      <c r="G31" s="11">
        <f t="shared" si="1"/>
        <v>100</v>
      </c>
      <c r="H31" s="1">
        <f t="shared" si="2"/>
        <v>100</v>
      </c>
      <c r="I31" s="1">
        <f t="shared" si="2"/>
        <v>0</v>
      </c>
      <c r="J31" s="11">
        <f t="shared" si="2"/>
        <v>100</v>
      </c>
      <c r="K31" s="1">
        <f t="shared" si="3"/>
        <v>100</v>
      </c>
      <c r="L31" s="1">
        <f t="shared" si="3"/>
        <v>0</v>
      </c>
      <c r="M31" s="11">
        <f t="shared" si="3"/>
        <v>100</v>
      </c>
      <c r="N31" s="1">
        <f t="shared" si="4"/>
        <v>95.65217391304348</v>
      </c>
      <c r="O31" s="1">
        <f t="shared" si="4"/>
        <v>4.3478260869565215</v>
      </c>
      <c r="P31" s="11">
        <f t="shared" si="4"/>
        <v>100</v>
      </c>
      <c r="Q31" s="1">
        <f t="shared" si="5"/>
        <v>98.42931937172776</v>
      </c>
      <c r="R31" s="1">
        <f t="shared" si="5"/>
        <v>1.5706806282722512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100</v>
      </c>
      <c r="C32" s="1">
        <f t="shared" si="7"/>
        <v>0</v>
      </c>
      <c r="D32" s="11">
        <f aca="true" t="shared" si="8" ref="D32:D44">(D9/$D9)*100</f>
        <v>100</v>
      </c>
      <c r="E32" s="1">
        <f aca="true" t="shared" si="9" ref="E32:G44">(E9/$G9)*100</f>
        <v>100</v>
      </c>
      <c r="F32" s="1">
        <f t="shared" si="9"/>
        <v>0</v>
      </c>
      <c r="G32" s="11">
        <f t="shared" si="9"/>
        <v>100</v>
      </c>
      <c r="H32" s="1">
        <f aca="true" t="shared" si="10" ref="H32:J44">(H9/$J9)*100</f>
        <v>100</v>
      </c>
      <c r="I32" s="1">
        <f t="shared" si="10"/>
        <v>0</v>
      </c>
      <c r="J32" s="11">
        <f t="shared" si="10"/>
        <v>100</v>
      </c>
      <c r="K32" s="1">
        <f aca="true" t="shared" si="11" ref="K32:M44">(K9/$M9)*100</f>
        <v>100</v>
      </c>
      <c r="L32" s="1">
        <f t="shared" si="11"/>
        <v>0</v>
      </c>
      <c r="M32" s="11">
        <f t="shared" si="11"/>
        <v>100</v>
      </c>
      <c r="N32" s="1">
        <f aca="true" t="shared" si="12" ref="N32:P44">(N9/$P9)*100</f>
        <v>100</v>
      </c>
      <c r="O32" s="1">
        <f t="shared" si="12"/>
        <v>0</v>
      </c>
      <c r="P32" s="11">
        <f t="shared" si="12"/>
        <v>100</v>
      </c>
      <c r="Q32" s="1">
        <f aca="true" t="shared" si="13" ref="Q32:S44">(Q9/$S9)*100</f>
        <v>100</v>
      </c>
      <c r="R32" s="1">
        <f t="shared" si="13"/>
        <v>0</v>
      </c>
      <c r="S32" s="11">
        <f t="shared" si="13"/>
        <v>100</v>
      </c>
    </row>
    <row r="33" spans="1:19" ht="12.75">
      <c r="A33" s="9">
        <v>1988</v>
      </c>
      <c r="B33" s="1">
        <f t="shared" si="7"/>
        <v>96.29629629629629</v>
      </c>
      <c r="C33" s="1">
        <f t="shared" si="7"/>
        <v>3.7037037037037033</v>
      </c>
      <c r="D33" s="11">
        <f t="shared" si="8"/>
        <v>100</v>
      </c>
      <c r="E33" s="1">
        <f t="shared" si="9"/>
        <v>98.30508474576271</v>
      </c>
      <c r="F33" s="1">
        <f t="shared" si="9"/>
        <v>1.694915254237288</v>
      </c>
      <c r="G33" s="11">
        <f t="shared" si="9"/>
        <v>100</v>
      </c>
      <c r="H33" s="1">
        <f t="shared" si="10"/>
        <v>95.55555555555556</v>
      </c>
      <c r="I33" s="1">
        <f t="shared" si="10"/>
        <v>4.444444444444445</v>
      </c>
      <c r="J33" s="11">
        <f t="shared" si="10"/>
        <v>100</v>
      </c>
      <c r="K33" s="1">
        <f t="shared" si="11"/>
        <v>97.61904761904762</v>
      </c>
      <c r="L33" s="1">
        <f t="shared" si="11"/>
        <v>2.380952380952381</v>
      </c>
      <c r="M33" s="11">
        <f t="shared" si="11"/>
        <v>100</v>
      </c>
      <c r="N33" s="1">
        <f t="shared" si="12"/>
        <v>100</v>
      </c>
      <c r="O33" s="1">
        <f t="shared" si="12"/>
        <v>0</v>
      </c>
      <c r="P33" s="11">
        <f t="shared" si="12"/>
        <v>100</v>
      </c>
      <c r="Q33" s="1">
        <f t="shared" si="13"/>
        <v>97.26027397260275</v>
      </c>
      <c r="R33" s="1">
        <f t="shared" si="13"/>
        <v>2.73972602739726</v>
      </c>
      <c r="S33" s="11">
        <f t="shared" si="13"/>
        <v>100</v>
      </c>
    </row>
    <row r="34" spans="1:19" ht="12.75">
      <c r="A34" s="9">
        <v>1989</v>
      </c>
      <c r="B34" s="1">
        <f t="shared" si="7"/>
        <v>97.36842105263158</v>
      </c>
      <c r="C34" s="1">
        <f t="shared" si="7"/>
        <v>2.631578947368421</v>
      </c>
      <c r="D34" s="11">
        <f t="shared" si="8"/>
        <v>100</v>
      </c>
      <c r="E34" s="1">
        <f t="shared" si="9"/>
        <v>92.10526315789474</v>
      </c>
      <c r="F34" s="1">
        <f t="shared" si="9"/>
        <v>7.894736842105263</v>
      </c>
      <c r="G34" s="11">
        <f t="shared" si="9"/>
        <v>100</v>
      </c>
      <c r="H34" s="1">
        <f t="shared" si="10"/>
        <v>98.52941176470588</v>
      </c>
      <c r="I34" s="1">
        <f t="shared" si="10"/>
        <v>1.4705882352941175</v>
      </c>
      <c r="J34" s="11">
        <f t="shared" si="10"/>
        <v>100</v>
      </c>
      <c r="K34" s="1">
        <f t="shared" si="11"/>
        <v>100</v>
      </c>
      <c r="L34" s="1">
        <f t="shared" si="11"/>
        <v>0</v>
      </c>
      <c r="M34" s="11">
        <f t="shared" si="11"/>
        <v>100</v>
      </c>
      <c r="N34" s="1">
        <f t="shared" si="12"/>
        <v>100</v>
      </c>
      <c r="O34" s="1">
        <f t="shared" si="12"/>
        <v>0</v>
      </c>
      <c r="P34" s="11">
        <f t="shared" si="12"/>
        <v>100</v>
      </c>
      <c r="Q34" s="1">
        <f t="shared" si="13"/>
        <v>97.47474747474747</v>
      </c>
      <c r="R34" s="1">
        <f t="shared" si="13"/>
        <v>2.525252525252525</v>
      </c>
      <c r="S34" s="11">
        <f t="shared" si="13"/>
        <v>100</v>
      </c>
    </row>
    <row r="35" spans="1:19" ht="12.75">
      <c r="A35" s="9">
        <v>1990</v>
      </c>
      <c r="B35" s="1">
        <f t="shared" si="7"/>
        <v>98</v>
      </c>
      <c r="C35" s="1">
        <f t="shared" si="7"/>
        <v>2</v>
      </c>
      <c r="D35" s="11">
        <f t="shared" si="8"/>
        <v>100</v>
      </c>
      <c r="E35" s="1">
        <f t="shared" si="9"/>
        <v>97.22222222222221</v>
      </c>
      <c r="F35" s="1">
        <f t="shared" si="9"/>
        <v>2.7777777777777777</v>
      </c>
      <c r="G35" s="11">
        <f t="shared" si="9"/>
        <v>100</v>
      </c>
      <c r="H35" s="1">
        <f t="shared" si="10"/>
        <v>96.36363636363636</v>
      </c>
      <c r="I35" s="1">
        <f t="shared" si="10"/>
        <v>3.6363636363636362</v>
      </c>
      <c r="J35" s="11">
        <f t="shared" si="10"/>
        <v>100</v>
      </c>
      <c r="K35" s="1">
        <f t="shared" si="11"/>
        <v>100</v>
      </c>
      <c r="L35" s="1">
        <f t="shared" si="11"/>
        <v>0</v>
      </c>
      <c r="M35" s="11">
        <f t="shared" si="11"/>
        <v>100</v>
      </c>
      <c r="N35" s="1">
        <f t="shared" si="12"/>
        <v>100</v>
      </c>
      <c r="O35" s="1">
        <f t="shared" si="12"/>
        <v>0</v>
      </c>
      <c r="P35" s="11">
        <f t="shared" si="12"/>
        <v>100</v>
      </c>
      <c r="Q35" s="1">
        <f t="shared" si="13"/>
        <v>97.96954314720813</v>
      </c>
      <c r="R35" s="1">
        <f t="shared" si="13"/>
        <v>2.030456852791878</v>
      </c>
      <c r="S35" s="11">
        <f t="shared" si="13"/>
        <v>100</v>
      </c>
    </row>
    <row r="36" spans="1:19" ht="12.75">
      <c r="A36" s="9">
        <v>1991</v>
      </c>
      <c r="B36" s="1">
        <f t="shared" si="7"/>
        <v>97.2972972972973</v>
      </c>
      <c r="C36" s="1">
        <f t="shared" si="7"/>
        <v>2.7027027027027026</v>
      </c>
      <c r="D36" s="11">
        <f t="shared" si="8"/>
        <v>100</v>
      </c>
      <c r="E36" s="1">
        <f t="shared" si="9"/>
        <v>100</v>
      </c>
      <c r="F36" s="1">
        <f t="shared" si="9"/>
        <v>0</v>
      </c>
      <c r="G36" s="11">
        <f t="shared" si="9"/>
        <v>100</v>
      </c>
      <c r="H36" s="1">
        <f t="shared" si="10"/>
        <v>96.55172413793103</v>
      </c>
      <c r="I36" s="1">
        <f t="shared" si="10"/>
        <v>3.4482758620689653</v>
      </c>
      <c r="J36" s="11">
        <f t="shared" si="10"/>
        <v>100</v>
      </c>
      <c r="K36" s="1">
        <f t="shared" si="11"/>
        <v>100</v>
      </c>
      <c r="L36" s="1">
        <f t="shared" si="11"/>
        <v>0</v>
      </c>
      <c r="M36" s="11">
        <f t="shared" si="11"/>
        <v>100</v>
      </c>
      <c r="N36" s="1">
        <f t="shared" si="12"/>
        <v>100</v>
      </c>
      <c r="O36" s="1">
        <f t="shared" si="12"/>
        <v>0</v>
      </c>
      <c r="P36" s="11">
        <f t="shared" si="12"/>
        <v>100</v>
      </c>
      <c r="Q36" s="1">
        <f t="shared" si="13"/>
        <v>98.49246231155779</v>
      </c>
      <c r="R36" s="1">
        <f t="shared" si="13"/>
        <v>1.507537688442211</v>
      </c>
      <c r="S36" s="11">
        <f t="shared" si="13"/>
        <v>100</v>
      </c>
    </row>
    <row r="37" spans="1:19" ht="12.75">
      <c r="A37" s="9">
        <v>1992</v>
      </c>
      <c r="B37" s="1">
        <f t="shared" si="7"/>
        <v>100</v>
      </c>
      <c r="C37" s="1">
        <f t="shared" si="7"/>
        <v>0</v>
      </c>
      <c r="D37" s="11">
        <f t="shared" si="8"/>
        <v>100</v>
      </c>
      <c r="E37" s="1">
        <f t="shared" si="9"/>
        <v>97.61904761904762</v>
      </c>
      <c r="F37" s="1">
        <f t="shared" si="9"/>
        <v>2.380952380952381</v>
      </c>
      <c r="G37" s="11">
        <f t="shared" si="9"/>
        <v>100</v>
      </c>
      <c r="H37" s="1">
        <f t="shared" si="10"/>
        <v>90.47619047619048</v>
      </c>
      <c r="I37" s="1">
        <f t="shared" si="10"/>
        <v>9.523809523809524</v>
      </c>
      <c r="J37" s="11">
        <f t="shared" si="10"/>
        <v>100</v>
      </c>
      <c r="K37" s="1">
        <f t="shared" si="11"/>
        <v>100</v>
      </c>
      <c r="L37" s="1">
        <f t="shared" si="11"/>
        <v>0</v>
      </c>
      <c r="M37" s="11">
        <f t="shared" si="11"/>
        <v>100</v>
      </c>
      <c r="N37" s="1">
        <f t="shared" si="12"/>
        <v>92.85714285714286</v>
      </c>
      <c r="O37" s="1">
        <f t="shared" si="12"/>
        <v>7.142857142857142</v>
      </c>
      <c r="P37" s="11">
        <f t="shared" si="12"/>
        <v>100</v>
      </c>
      <c r="Q37" s="1">
        <f t="shared" si="13"/>
        <v>96.12903225806451</v>
      </c>
      <c r="R37" s="1">
        <f t="shared" si="13"/>
        <v>3.870967741935484</v>
      </c>
      <c r="S37" s="11">
        <f t="shared" si="13"/>
        <v>100</v>
      </c>
    </row>
    <row r="38" spans="1:19" ht="12.75">
      <c r="A38" s="9">
        <v>1993</v>
      </c>
      <c r="B38" s="1">
        <f t="shared" si="7"/>
        <v>91.11111111111111</v>
      </c>
      <c r="C38" s="1">
        <f t="shared" si="7"/>
        <v>8.88888888888889</v>
      </c>
      <c r="D38" s="11">
        <f t="shared" si="8"/>
        <v>100</v>
      </c>
      <c r="E38" s="1">
        <f t="shared" si="9"/>
        <v>95.65217391304348</v>
      </c>
      <c r="F38" s="1">
        <f t="shared" si="9"/>
        <v>4.3478260869565215</v>
      </c>
      <c r="G38" s="11">
        <f t="shared" si="9"/>
        <v>100</v>
      </c>
      <c r="H38" s="1">
        <f t="shared" si="10"/>
        <v>95.45454545454545</v>
      </c>
      <c r="I38" s="1">
        <f t="shared" si="10"/>
        <v>4.545454545454546</v>
      </c>
      <c r="J38" s="11">
        <f t="shared" si="10"/>
        <v>100</v>
      </c>
      <c r="K38" s="1">
        <f t="shared" si="11"/>
        <v>93.33333333333333</v>
      </c>
      <c r="L38" s="1">
        <f t="shared" si="11"/>
        <v>6.666666666666667</v>
      </c>
      <c r="M38" s="11">
        <f t="shared" si="11"/>
        <v>100</v>
      </c>
      <c r="N38" s="1">
        <f t="shared" si="12"/>
        <v>100</v>
      </c>
      <c r="O38" s="1">
        <f t="shared" si="12"/>
        <v>0</v>
      </c>
      <c r="P38" s="11">
        <f t="shared" si="12"/>
        <v>100</v>
      </c>
      <c r="Q38" s="1">
        <f t="shared" si="13"/>
        <v>94.73684210526315</v>
      </c>
      <c r="R38" s="1">
        <f t="shared" si="13"/>
        <v>5.263157894736842</v>
      </c>
      <c r="S38" s="11">
        <f t="shared" si="13"/>
        <v>100</v>
      </c>
    </row>
    <row r="39" spans="1:19" ht="12.75">
      <c r="A39" s="9">
        <v>1994</v>
      </c>
      <c r="B39" s="1">
        <f t="shared" si="7"/>
        <v>89.36170212765957</v>
      </c>
      <c r="C39" s="1">
        <f t="shared" si="7"/>
        <v>10.638297872340425</v>
      </c>
      <c r="D39" s="11">
        <f t="shared" si="8"/>
        <v>100</v>
      </c>
      <c r="E39" s="1">
        <f t="shared" si="9"/>
        <v>94.23076923076923</v>
      </c>
      <c r="F39" s="1">
        <f t="shared" si="9"/>
        <v>5.769230769230769</v>
      </c>
      <c r="G39" s="11">
        <f t="shared" si="9"/>
        <v>100</v>
      </c>
      <c r="H39" s="1">
        <f t="shared" si="10"/>
        <v>92.45283018867924</v>
      </c>
      <c r="I39" s="1">
        <f t="shared" si="10"/>
        <v>7.547169811320755</v>
      </c>
      <c r="J39" s="11">
        <f t="shared" si="10"/>
        <v>100</v>
      </c>
      <c r="K39" s="1">
        <f t="shared" si="11"/>
        <v>96.42857142857143</v>
      </c>
      <c r="L39" s="1">
        <f t="shared" si="11"/>
        <v>3.571428571428571</v>
      </c>
      <c r="M39" s="11">
        <f t="shared" si="11"/>
        <v>100</v>
      </c>
      <c r="N39" s="1">
        <f t="shared" si="12"/>
        <v>100</v>
      </c>
      <c r="O39" s="1">
        <f t="shared" si="12"/>
        <v>0</v>
      </c>
      <c r="P39" s="11">
        <f t="shared" si="12"/>
        <v>100</v>
      </c>
      <c r="Q39" s="1">
        <f t="shared" si="13"/>
        <v>93.59605911330048</v>
      </c>
      <c r="R39" s="1">
        <f t="shared" si="13"/>
        <v>6.403940886699508</v>
      </c>
      <c r="S39" s="11">
        <f t="shared" si="13"/>
        <v>100</v>
      </c>
    </row>
    <row r="40" spans="1:19" ht="12.75">
      <c r="A40" s="9">
        <v>1995</v>
      </c>
      <c r="B40" s="1">
        <f t="shared" si="7"/>
        <v>97.43589743589743</v>
      </c>
      <c r="C40" s="1">
        <f t="shared" si="7"/>
        <v>2.564102564102564</v>
      </c>
      <c r="D40" s="11">
        <f t="shared" si="8"/>
        <v>100</v>
      </c>
      <c r="E40" s="1">
        <f t="shared" si="9"/>
        <v>97.61904761904762</v>
      </c>
      <c r="F40" s="1">
        <f t="shared" si="9"/>
        <v>2.380952380952381</v>
      </c>
      <c r="G40" s="11">
        <f t="shared" si="9"/>
        <v>100</v>
      </c>
      <c r="H40" s="1">
        <f t="shared" si="10"/>
        <v>96.29629629629629</v>
      </c>
      <c r="I40" s="1">
        <f t="shared" si="10"/>
        <v>3.7037037037037033</v>
      </c>
      <c r="J40" s="11">
        <f t="shared" si="10"/>
        <v>100</v>
      </c>
      <c r="K40" s="1">
        <f t="shared" si="11"/>
        <v>100</v>
      </c>
      <c r="L40" s="1">
        <f t="shared" si="11"/>
        <v>0</v>
      </c>
      <c r="M40" s="11">
        <f t="shared" si="11"/>
        <v>100</v>
      </c>
      <c r="N40" s="1">
        <f t="shared" si="12"/>
        <v>100</v>
      </c>
      <c r="O40" s="1">
        <f t="shared" si="12"/>
        <v>0</v>
      </c>
      <c r="P40" s="11">
        <f t="shared" si="12"/>
        <v>100</v>
      </c>
      <c r="Q40" s="1">
        <f t="shared" si="13"/>
        <v>98</v>
      </c>
      <c r="R40" s="1">
        <f t="shared" si="13"/>
        <v>2</v>
      </c>
      <c r="S40" s="11">
        <f t="shared" si="13"/>
        <v>100</v>
      </c>
    </row>
    <row r="41" spans="1:19" ht="12.75">
      <c r="A41" s="9">
        <v>1996</v>
      </c>
      <c r="B41" s="1">
        <f t="shared" si="7"/>
        <v>97.82608695652173</v>
      </c>
      <c r="C41" s="1">
        <f t="shared" si="7"/>
        <v>2.1739130434782608</v>
      </c>
      <c r="D41" s="11">
        <f t="shared" si="8"/>
        <v>100</v>
      </c>
      <c r="E41" s="1">
        <f t="shared" si="9"/>
        <v>97.77777777777777</v>
      </c>
      <c r="F41" s="1">
        <f t="shared" si="9"/>
        <v>2.2222222222222223</v>
      </c>
      <c r="G41" s="11">
        <f t="shared" si="9"/>
        <v>100</v>
      </c>
      <c r="H41" s="1">
        <f t="shared" si="10"/>
        <v>94.52054794520548</v>
      </c>
      <c r="I41" s="1">
        <f t="shared" si="10"/>
        <v>5.47945205479452</v>
      </c>
      <c r="J41" s="11">
        <f t="shared" si="10"/>
        <v>100</v>
      </c>
      <c r="K41" s="1">
        <f t="shared" si="11"/>
        <v>96.29629629629629</v>
      </c>
      <c r="L41" s="1">
        <f t="shared" si="11"/>
        <v>3.7037037037037033</v>
      </c>
      <c r="M41" s="11">
        <f t="shared" si="11"/>
        <v>100</v>
      </c>
      <c r="N41" s="1">
        <f t="shared" si="12"/>
        <v>100</v>
      </c>
      <c r="O41" s="1">
        <f t="shared" si="12"/>
        <v>0</v>
      </c>
      <c r="P41" s="11">
        <f t="shared" si="12"/>
        <v>100</v>
      </c>
      <c r="Q41" s="1">
        <f t="shared" si="13"/>
        <v>96.66666666666667</v>
      </c>
      <c r="R41" s="1">
        <f t="shared" si="13"/>
        <v>3.3333333333333335</v>
      </c>
      <c r="S41" s="11">
        <f t="shared" si="13"/>
        <v>100</v>
      </c>
    </row>
    <row r="42" spans="1:19" ht="12.75">
      <c r="A42" s="9">
        <v>1997</v>
      </c>
      <c r="B42" s="1">
        <f t="shared" si="7"/>
        <v>93.33333333333333</v>
      </c>
      <c r="C42" s="1">
        <f t="shared" si="7"/>
        <v>6.666666666666667</v>
      </c>
      <c r="D42" s="11">
        <f t="shared" si="8"/>
        <v>100</v>
      </c>
      <c r="E42" s="1">
        <f t="shared" si="9"/>
        <v>100</v>
      </c>
      <c r="F42" s="1">
        <f t="shared" si="9"/>
        <v>0</v>
      </c>
      <c r="G42" s="11">
        <f t="shared" si="9"/>
        <v>100</v>
      </c>
      <c r="H42" s="1">
        <f t="shared" si="10"/>
        <v>96.72131147540983</v>
      </c>
      <c r="I42" s="1">
        <f t="shared" si="10"/>
        <v>3.278688524590164</v>
      </c>
      <c r="J42" s="11">
        <f t="shared" si="10"/>
        <v>100</v>
      </c>
      <c r="K42" s="1">
        <f t="shared" si="11"/>
        <v>98.24561403508771</v>
      </c>
      <c r="L42" s="1">
        <f t="shared" si="11"/>
        <v>1.7543859649122806</v>
      </c>
      <c r="M42" s="11">
        <f t="shared" si="11"/>
        <v>100</v>
      </c>
      <c r="N42" s="1">
        <f t="shared" si="12"/>
        <v>94.87179487179486</v>
      </c>
      <c r="O42" s="1">
        <f t="shared" si="12"/>
        <v>5.128205128205128</v>
      </c>
      <c r="P42" s="11">
        <f t="shared" si="12"/>
        <v>100</v>
      </c>
      <c r="Q42" s="1">
        <f t="shared" si="13"/>
        <v>96.76113360323887</v>
      </c>
      <c r="R42" s="1">
        <f t="shared" si="13"/>
        <v>3.2388663967611335</v>
      </c>
      <c r="S42" s="11">
        <f t="shared" si="13"/>
        <v>100</v>
      </c>
    </row>
    <row r="43" spans="1:19" ht="12.75">
      <c r="A43" s="9">
        <v>1998</v>
      </c>
      <c r="B43" s="1">
        <f t="shared" si="7"/>
        <v>94.82758620689656</v>
      </c>
      <c r="C43" s="1">
        <f t="shared" si="7"/>
        <v>5.172413793103448</v>
      </c>
      <c r="D43" s="11">
        <f t="shared" si="8"/>
        <v>100</v>
      </c>
      <c r="E43" s="1">
        <f t="shared" si="9"/>
        <v>95.83333333333334</v>
      </c>
      <c r="F43" s="1">
        <f t="shared" si="9"/>
        <v>4.166666666666666</v>
      </c>
      <c r="G43" s="11">
        <f t="shared" si="9"/>
        <v>100</v>
      </c>
      <c r="H43" s="1">
        <f t="shared" si="10"/>
        <v>97.1830985915493</v>
      </c>
      <c r="I43" s="1">
        <f t="shared" si="10"/>
        <v>2.8169014084507045</v>
      </c>
      <c r="J43" s="11">
        <f t="shared" si="10"/>
        <v>100</v>
      </c>
      <c r="K43" s="1">
        <f t="shared" si="11"/>
        <v>96.875</v>
      </c>
      <c r="L43" s="1">
        <f t="shared" si="11"/>
        <v>3.125</v>
      </c>
      <c r="M43" s="11">
        <f t="shared" si="11"/>
        <v>100</v>
      </c>
      <c r="N43" s="1">
        <f t="shared" si="12"/>
        <v>93.93939393939394</v>
      </c>
      <c r="O43" s="1">
        <f t="shared" si="12"/>
        <v>6.0606060606060606</v>
      </c>
      <c r="P43" s="11">
        <f t="shared" si="12"/>
        <v>100</v>
      </c>
      <c r="Q43" s="1">
        <f t="shared" si="13"/>
        <v>95.87020648967551</v>
      </c>
      <c r="R43" s="1">
        <f t="shared" si="13"/>
        <v>4.129793510324483</v>
      </c>
      <c r="S43" s="11">
        <f t="shared" si="13"/>
        <v>100</v>
      </c>
    </row>
    <row r="44" spans="1:19" ht="12.75">
      <c r="A44" s="9">
        <v>1999</v>
      </c>
      <c r="B44" s="1">
        <f t="shared" si="7"/>
        <v>94.44444444444444</v>
      </c>
      <c r="C44" s="1">
        <f t="shared" si="7"/>
        <v>5.555555555555555</v>
      </c>
      <c r="D44" s="11">
        <f t="shared" si="8"/>
        <v>100</v>
      </c>
      <c r="E44" s="1">
        <f t="shared" si="9"/>
        <v>95.83333333333334</v>
      </c>
      <c r="F44" s="1">
        <f t="shared" si="9"/>
        <v>4.166666666666666</v>
      </c>
      <c r="G44" s="11">
        <f t="shared" si="9"/>
        <v>100</v>
      </c>
      <c r="H44" s="1">
        <f t="shared" si="10"/>
        <v>98.33333333333333</v>
      </c>
      <c r="I44" s="1">
        <f t="shared" si="10"/>
        <v>1.6666666666666667</v>
      </c>
      <c r="J44" s="11">
        <f t="shared" si="10"/>
        <v>100</v>
      </c>
      <c r="K44" s="1">
        <f t="shared" si="11"/>
        <v>100</v>
      </c>
      <c r="L44" s="1">
        <f t="shared" si="11"/>
        <v>0</v>
      </c>
      <c r="M44" s="11">
        <f t="shared" si="11"/>
        <v>100</v>
      </c>
      <c r="N44" s="1">
        <f t="shared" si="12"/>
        <v>92.72727272727272</v>
      </c>
      <c r="O44" s="1">
        <f t="shared" si="12"/>
        <v>7.2727272727272725</v>
      </c>
      <c r="P44" s="11">
        <f t="shared" si="12"/>
        <v>100</v>
      </c>
      <c r="Q44" s="1">
        <f t="shared" si="13"/>
        <v>96.7948717948718</v>
      </c>
      <c r="R44" s="1">
        <f t="shared" si="13"/>
        <v>3.205128205128205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NORTH DAKOTA</v>
      </c>
      <c r="I47" s="4" t="str">
        <f>CONCATENATE("Percent of Total, New Admissions (All Races): ",$A$1)</f>
        <v>Percent of Total, New Admissions (All Races): NORTH DAKOTA</v>
      </c>
    </row>
    <row r="48" spans="1:15" s="4" customFormat="1" ht="12.75">
      <c r="A48" s="18" t="s">
        <v>136</v>
      </c>
      <c r="B48" s="14" t="s">
        <v>130</v>
      </c>
      <c r="C48" s="14" t="s">
        <v>131</v>
      </c>
      <c r="D48" s="14" t="s">
        <v>132</v>
      </c>
      <c r="E48" s="14" t="s">
        <v>133</v>
      </c>
      <c r="F48" s="14" t="s">
        <v>134</v>
      </c>
      <c r="G48" s="14" t="s">
        <v>135</v>
      </c>
      <c r="I48" s="18" t="s">
        <v>136</v>
      </c>
      <c r="J48" s="14" t="s">
        <v>130</v>
      </c>
      <c r="K48" s="14" t="s">
        <v>131</v>
      </c>
      <c r="L48" s="14" t="s">
        <v>132</v>
      </c>
      <c r="M48" s="14" t="s">
        <v>133</v>
      </c>
      <c r="N48" s="14" t="s">
        <v>134</v>
      </c>
      <c r="O48" s="14" t="s">
        <v>135</v>
      </c>
    </row>
    <row r="49" spans="1:15" ht="12.75">
      <c r="A49" s="9">
        <v>1983</v>
      </c>
      <c r="B49">
        <v>56</v>
      </c>
      <c r="C49">
        <v>87</v>
      </c>
      <c r="D49">
        <v>88</v>
      </c>
      <c r="E49">
        <v>68</v>
      </c>
      <c r="F49">
        <v>45</v>
      </c>
      <c r="G49">
        <v>344</v>
      </c>
      <c r="I49" s="9">
        <v>1983</v>
      </c>
      <c r="J49" s="1">
        <f aca="true" t="shared" si="14" ref="J49:O52">(B49/$G49)*100</f>
        <v>16.27906976744186</v>
      </c>
      <c r="K49" s="1">
        <f t="shared" si="14"/>
        <v>25.290697674418606</v>
      </c>
      <c r="L49" s="1">
        <f t="shared" si="14"/>
        <v>25.581395348837212</v>
      </c>
      <c r="M49" s="1">
        <f t="shared" si="14"/>
        <v>19.767441860465116</v>
      </c>
      <c r="N49" s="1">
        <f t="shared" si="14"/>
        <v>13.08139534883721</v>
      </c>
      <c r="O49">
        <f t="shared" si="14"/>
        <v>100</v>
      </c>
    </row>
    <row r="50" spans="1:15" ht="12.75">
      <c r="A50" s="9">
        <v>1984</v>
      </c>
      <c r="B50">
        <v>44</v>
      </c>
      <c r="C50">
        <v>93</v>
      </c>
      <c r="D50">
        <v>90</v>
      </c>
      <c r="E50">
        <v>55</v>
      </c>
      <c r="F50">
        <v>63</v>
      </c>
      <c r="G50">
        <v>345</v>
      </c>
      <c r="I50" s="9">
        <v>1984</v>
      </c>
      <c r="J50" s="1">
        <f t="shared" si="14"/>
        <v>12.753623188405797</v>
      </c>
      <c r="K50" s="1">
        <f t="shared" si="14"/>
        <v>26.956521739130434</v>
      </c>
      <c r="L50" s="1">
        <f t="shared" si="14"/>
        <v>26.08695652173913</v>
      </c>
      <c r="M50" s="1">
        <f t="shared" si="14"/>
        <v>15.942028985507244</v>
      </c>
      <c r="N50" s="1">
        <f t="shared" si="14"/>
        <v>18.26086956521739</v>
      </c>
      <c r="O50">
        <f t="shared" si="14"/>
        <v>100</v>
      </c>
    </row>
    <row r="51" spans="1:15" ht="12.75">
      <c r="A51" s="9">
        <v>1985</v>
      </c>
      <c r="B51">
        <v>43</v>
      </c>
      <c r="C51">
        <v>58</v>
      </c>
      <c r="D51">
        <v>75</v>
      </c>
      <c r="E51">
        <v>16</v>
      </c>
      <c r="F51">
        <v>26</v>
      </c>
      <c r="G51">
        <v>218</v>
      </c>
      <c r="I51" s="9">
        <v>1985</v>
      </c>
      <c r="J51" s="1">
        <f t="shared" si="14"/>
        <v>19.724770642201836</v>
      </c>
      <c r="K51" s="1">
        <f t="shared" si="14"/>
        <v>26.605504587155966</v>
      </c>
      <c r="L51" s="1">
        <f t="shared" si="14"/>
        <v>34.403669724770644</v>
      </c>
      <c r="M51" s="1">
        <f t="shared" si="14"/>
        <v>7.339449541284404</v>
      </c>
      <c r="N51" s="1">
        <f t="shared" si="14"/>
        <v>11.926605504587156</v>
      </c>
      <c r="O51">
        <f t="shared" si="14"/>
        <v>100</v>
      </c>
    </row>
    <row r="52" spans="1:15" ht="12.75">
      <c r="A52" s="9">
        <v>1986</v>
      </c>
      <c r="B52">
        <v>42</v>
      </c>
      <c r="C52">
        <v>61</v>
      </c>
      <c r="D52">
        <v>61</v>
      </c>
      <c r="E52">
        <v>33</v>
      </c>
      <c r="F52">
        <v>26</v>
      </c>
      <c r="G52">
        <v>223</v>
      </c>
      <c r="I52" s="9">
        <v>1986</v>
      </c>
      <c r="J52" s="1">
        <f t="shared" si="14"/>
        <v>18.83408071748879</v>
      </c>
      <c r="K52" s="1">
        <f t="shared" si="14"/>
        <v>27.3542600896861</v>
      </c>
      <c r="L52" s="1">
        <f t="shared" si="14"/>
        <v>27.3542600896861</v>
      </c>
      <c r="M52" s="1">
        <f t="shared" si="14"/>
        <v>14.798206278026907</v>
      </c>
      <c r="N52" s="1">
        <f t="shared" si="14"/>
        <v>11.659192825112108</v>
      </c>
      <c r="O52">
        <f t="shared" si="14"/>
        <v>100</v>
      </c>
    </row>
    <row r="53" spans="1:15" ht="12.75">
      <c r="A53" s="9">
        <v>1987</v>
      </c>
      <c r="B53">
        <v>55</v>
      </c>
      <c r="C53">
        <v>72</v>
      </c>
      <c r="D53">
        <v>62</v>
      </c>
      <c r="E53">
        <v>40</v>
      </c>
      <c r="F53">
        <v>30</v>
      </c>
      <c r="G53">
        <v>259</v>
      </c>
      <c r="I53" s="9">
        <v>1987</v>
      </c>
      <c r="J53" s="1">
        <f aca="true" t="shared" si="15" ref="J53:J65">(B53/$G53)*100</f>
        <v>21.235521235521233</v>
      </c>
      <c r="K53" s="1">
        <f aca="true" t="shared" si="16" ref="K53:K65">(C53/$G53)*100</f>
        <v>27.7992277992278</v>
      </c>
      <c r="L53" s="1">
        <f aca="true" t="shared" si="17" ref="L53:L65">(D53/$G53)*100</f>
        <v>23.93822393822394</v>
      </c>
      <c r="M53" s="1">
        <f aca="true" t="shared" si="18" ref="M53:M65">(E53/$G53)*100</f>
        <v>15.444015444015443</v>
      </c>
      <c r="N53" s="1">
        <f aca="true" t="shared" si="19" ref="N53:N65">(F53/$G53)*100</f>
        <v>11.583011583011583</v>
      </c>
      <c r="O53">
        <f aca="true" t="shared" si="20" ref="O53:O65">(G53/$G53)*100</f>
        <v>100</v>
      </c>
    </row>
    <row r="54" spans="1:15" ht="12.75">
      <c r="A54" s="9">
        <v>1988</v>
      </c>
      <c r="B54">
        <v>72</v>
      </c>
      <c r="C54">
        <v>74</v>
      </c>
      <c r="D54">
        <v>56</v>
      </c>
      <c r="E54">
        <v>42</v>
      </c>
      <c r="F54">
        <v>28</v>
      </c>
      <c r="G54">
        <v>272</v>
      </c>
      <c r="I54" s="9">
        <v>1988</v>
      </c>
      <c r="J54" s="1">
        <f t="shared" si="15"/>
        <v>26.47058823529412</v>
      </c>
      <c r="K54" s="1">
        <f t="shared" si="16"/>
        <v>27.205882352941174</v>
      </c>
      <c r="L54" s="1">
        <f t="shared" si="17"/>
        <v>20.588235294117645</v>
      </c>
      <c r="M54" s="1">
        <f t="shared" si="18"/>
        <v>15.441176470588236</v>
      </c>
      <c r="N54" s="1">
        <f t="shared" si="19"/>
        <v>10.294117647058822</v>
      </c>
      <c r="O54">
        <f t="shared" si="20"/>
        <v>100</v>
      </c>
    </row>
    <row r="55" spans="1:15" ht="12.75">
      <c r="A55" s="9">
        <v>1989</v>
      </c>
      <c r="B55">
        <v>44</v>
      </c>
      <c r="C55">
        <v>47</v>
      </c>
      <c r="D55">
        <v>72</v>
      </c>
      <c r="E55">
        <v>43</v>
      </c>
      <c r="F55">
        <v>22</v>
      </c>
      <c r="G55">
        <v>228</v>
      </c>
      <c r="I55" s="9">
        <v>1989</v>
      </c>
      <c r="J55" s="1">
        <f t="shared" si="15"/>
        <v>19.298245614035086</v>
      </c>
      <c r="K55" s="1">
        <f t="shared" si="16"/>
        <v>20.614035087719298</v>
      </c>
      <c r="L55" s="1">
        <f t="shared" si="17"/>
        <v>31.57894736842105</v>
      </c>
      <c r="M55" s="1">
        <f t="shared" si="18"/>
        <v>18.859649122807017</v>
      </c>
      <c r="N55" s="1">
        <f t="shared" si="19"/>
        <v>9.649122807017543</v>
      </c>
      <c r="O55">
        <f t="shared" si="20"/>
        <v>100</v>
      </c>
    </row>
    <row r="56" spans="1:15" ht="12.75">
      <c r="A56" s="9">
        <v>1990</v>
      </c>
      <c r="B56">
        <v>64</v>
      </c>
      <c r="C56">
        <v>52</v>
      </c>
      <c r="D56">
        <v>61</v>
      </c>
      <c r="E56">
        <v>44</v>
      </c>
      <c r="F56">
        <v>19</v>
      </c>
      <c r="G56">
        <v>240</v>
      </c>
      <c r="I56" s="9">
        <v>1990</v>
      </c>
      <c r="J56" s="1">
        <f t="shared" si="15"/>
        <v>26.666666666666668</v>
      </c>
      <c r="K56" s="1">
        <f t="shared" si="16"/>
        <v>21.666666666666668</v>
      </c>
      <c r="L56" s="1">
        <f t="shared" si="17"/>
        <v>25.416666666666664</v>
      </c>
      <c r="M56" s="1">
        <f t="shared" si="18"/>
        <v>18.333333333333332</v>
      </c>
      <c r="N56" s="1">
        <f t="shared" si="19"/>
        <v>7.916666666666666</v>
      </c>
      <c r="O56">
        <f t="shared" si="20"/>
        <v>100</v>
      </c>
    </row>
    <row r="57" spans="1:15" ht="12.75">
      <c r="A57" s="9">
        <v>1991</v>
      </c>
      <c r="B57">
        <v>47</v>
      </c>
      <c r="C57">
        <v>81</v>
      </c>
      <c r="D57">
        <v>69</v>
      </c>
      <c r="E57">
        <v>32</v>
      </c>
      <c r="F57">
        <v>19</v>
      </c>
      <c r="G57">
        <v>248</v>
      </c>
      <c r="I57" s="9">
        <v>1991</v>
      </c>
      <c r="J57" s="1">
        <f t="shared" si="15"/>
        <v>18.951612903225808</v>
      </c>
      <c r="K57" s="1">
        <f t="shared" si="16"/>
        <v>32.66129032258064</v>
      </c>
      <c r="L57" s="1">
        <f t="shared" si="17"/>
        <v>27.82258064516129</v>
      </c>
      <c r="M57" s="1">
        <f t="shared" si="18"/>
        <v>12.903225806451612</v>
      </c>
      <c r="N57" s="1">
        <f t="shared" si="19"/>
        <v>7.661290322580645</v>
      </c>
      <c r="O57">
        <f t="shared" si="20"/>
        <v>100</v>
      </c>
    </row>
    <row r="58" spans="1:15" ht="12.75">
      <c r="A58" s="9">
        <v>1992</v>
      </c>
      <c r="B58">
        <v>47</v>
      </c>
      <c r="C58">
        <v>54</v>
      </c>
      <c r="D58">
        <v>47</v>
      </c>
      <c r="E58">
        <v>28</v>
      </c>
      <c r="F58">
        <v>21</v>
      </c>
      <c r="G58">
        <v>197</v>
      </c>
      <c r="I58" s="9">
        <v>1992</v>
      </c>
      <c r="J58" s="1">
        <f t="shared" si="15"/>
        <v>23.85786802030457</v>
      </c>
      <c r="K58" s="1">
        <f t="shared" si="16"/>
        <v>27.411167512690355</v>
      </c>
      <c r="L58" s="1">
        <f t="shared" si="17"/>
        <v>23.85786802030457</v>
      </c>
      <c r="M58" s="1">
        <f t="shared" si="18"/>
        <v>14.213197969543149</v>
      </c>
      <c r="N58" s="1">
        <f t="shared" si="19"/>
        <v>10.65989847715736</v>
      </c>
      <c r="O58">
        <f t="shared" si="20"/>
        <v>100</v>
      </c>
    </row>
    <row r="59" spans="1:15" ht="12.75">
      <c r="A59" s="9">
        <v>1993</v>
      </c>
      <c r="B59">
        <v>57</v>
      </c>
      <c r="C59">
        <v>57</v>
      </c>
      <c r="D59">
        <v>55</v>
      </c>
      <c r="E59">
        <v>18</v>
      </c>
      <c r="F59">
        <v>28</v>
      </c>
      <c r="G59">
        <v>215</v>
      </c>
      <c r="I59" s="9">
        <v>1993</v>
      </c>
      <c r="J59" s="1">
        <f t="shared" si="15"/>
        <v>26.51162790697674</v>
      </c>
      <c r="K59" s="1">
        <f t="shared" si="16"/>
        <v>26.51162790697674</v>
      </c>
      <c r="L59" s="1">
        <f t="shared" si="17"/>
        <v>25.581395348837212</v>
      </c>
      <c r="M59" s="1">
        <f t="shared" si="18"/>
        <v>8.372093023255815</v>
      </c>
      <c r="N59" s="1">
        <f t="shared" si="19"/>
        <v>13.023255813953488</v>
      </c>
      <c r="O59">
        <f t="shared" si="20"/>
        <v>100</v>
      </c>
    </row>
    <row r="60" spans="1:15" ht="12.75">
      <c r="A60" s="9">
        <v>1994</v>
      </c>
      <c r="B60">
        <v>63</v>
      </c>
      <c r="C60">
        <v>59</v>
      </c>
      <c r="D60">
        <v>63</v>
      </c>
      <c r="E60">
        <v>31</v>
      </c>
      <c r="F60">
        <v>31</v>
      </c>
      <c r="G60">
        <v>247</v>
      </c>
      <c r="I60" s="9">
        <v>1994</v>
      </c>
      <c r="J60" s="1">
        <f t="shared" si="15"/>
        <v>25.506072874493928</v>
      </c>
      <c r="K60" s="1">
        <f t="shared" si="16"/>
        <v>23.88663967611336</v>
      </c>
      <c r="L60" s="1">
        <f t="shared" si="17"/>
        <v>25.506072874493928</v>
      </c>
      <c r="M60" s="1">
        <f t="shared" si="18"/>
        <v>12.550607287449392</v>
      </c>
      <c r="N60" s="1">
        <f t="shared" si="19"/>
        <v>12.550607287449392</v>
      </c>
      <c r="O60">
        <f t="shared" si="20"/>
        <v>100</v>
      </c>
    </row>
    <row r="61" spans="1:15" ht="12.75">
      <c r="A61" s="9">
        <v>1995</v>
      </c>
      <c r="B61">
        <v>53</v>
      </c>
      <c r="C61">
        <v>58</v>
      </c>
      <c r="D61">
        <v>64</v>
      </c>
      <c r="E61">
        <v>49</v>
      </c>
      <c r="F61">
        <v>43</v>
      </c>
      <c r="G61">
        <v>267</v>
      </c>
      <c r="I61" s="9">
        <v>1995</v>
      </c>
      <c r="J61" s="1">
        <f t="shared" si="15"/>
        <v>19.850187265917604</v>
      </c>
      <c r="K61" s="1">
        <f t="shared" si="16"/>
        <v>21.722846441947567</v>
      </c>
      <c r="L61" s="1">
        <f t="shared" si="17"/>
        <v>23.970037453183522</v>
      </c>
      <c r="M61" s="1">
        <f t="shared" si="18"/>
        <v>18.352059925093634</v>
      </c>
      <c r="N61" s="1">
        <f t="shared" si="19"/>
        <v>16.10486891385768</v>
      </c>
      <c r="O61">
        <f t="shared" si="20"/>
        <v>100</v>
      </c>
    </row>
    <row r="62" spans="1:15" ht="12.75">
      <c r="A62" s="9">
        <v>1996</v>
      </c>
      <c r="B62">
        <v>74</v>
      </c>
      <c r="C62">
        <v>66</v>
      </c>
      <c r="D62">
        <v>87</v>
      </c>
      <c r="E62">
        <v>74</v>
      </c>
      <c r="F62">
        <v>40</v>
      </c>
      <c r="G62">
        <v>341</v>
      </c>
      <c r="I62" s="9">
        <v>1996</v>
      </c>
      <c r="J62" s="1">
        <f t="shared" si="15"/>
        <v>21.700879765395893</v>
      </c>
      <c r="K62" s="1">
        <f t="shared" si="16"/>
        <v>19.35483870967742</v>
      </c>
      <c r="L62" s="1">
        <f t="shared" si="17"/>
        <v>25.513196480938415</v>
      </c>
      <c r="M62" s="1">
        <f t="shared" si="18"/>
        <v>21.700879765395893</v>
      </c>
      <c r="N62" s="1">
        <f t="shared" si="19"/>
        <v>11.730205278592376</v>
      </c>
      <c r="O62">
        <f t="shared" si="20"/>
        <v>100</v>
      </c>
    </row>
    <row r="63" spans="1:15" ht="12.75">
      <c r="A63" s="9">
        <v>1997</v>
      </c>
      <c r="B63">
        <v>62</v>
      </c>
      <c r="C63">
        <v>63</v>
      </c>
      <c r="D63">
        <v>67</v>
      </c>
      <c r="E63">
        <v>80</v>
      </c>
      <c r="F63">
        <v>60</v>
      </c>
      <c r="G63">
        <v>332</v>
      </c>
      <c r="I63" s="9">
        <v>1997</v>
      </c>
      <c r="J63" s="1">
        <f t="shared" si="15"/>
        <v>18.67469879518072</v>
      </c>
      <c r="K63" s="1">
        <f t="shared" si="16"/>
        <v>18.97590361445783</v>
      </c>
      <c r="L63" s="1">
        <f t="shared" si="17"/>
        <v>20.180722891566266</v>
      </c>
      <c r="M63" s="1">
        <f t="shared" si="18"/>
        <v>24.096385542168676</v>
      </c>
      <c r="N63" s="1">
        <f t="shared" si="19"/>
        <v>18.072289156626507</v>
      </c>
      <c r="O63">
        <f t="shared" si="20"/>
        <v>100</v>
      </c>
    </row>
    <row r="64" spans="1:15" ht="12.75">
      <c r="A64" s="9">
        <v>1998</v>
      </c>
      <c r="B64">
        <v>76</v>
      </c>
      <c r="C64">
        <v>61</v>
      </c>
      <c r="D64">
        <v>85</v>
      </c>
      <c r="E64">
        <v>126</v>
      </c>
      <c r="F64">
        <v>82</v>
      </c>
      <c r="G64">
        <v>430</v>
      </c>
      <c r="I64" s="9">
        <v>1998</v>
      </c>
      <c r="J64" s="1">
        <f t="shared" si="15"/>
        <v>17.674418604651162</v>
      </c>
      <c r="K64" s="1">
        <f t="shared" si="16"/>
        <v>14.186046511627906</v>
      </c>
      <c r="L64" s="1">
        <f t="shared" si="17"/>
        <v>19.767441860465116</v>
      </c>
      <c r="M64" s="1">
        <f t="shared" si="18"/>
        <v>29.30232558139535</v>
      </c>
      <c r="N64" s="1">
        <f t="shared" si="19"/>
        <v>19.069767441860467</v>
      </c>
      <c r="O64">
        <f t="shared" si="20"/>
        <v>100</v>
      </c>
    </row>
    <row r="65" spans="1:15" ht="12.75">
      <c r="A65" s="9">
        <v>1999</v>
      </c>
      <c r="B65">
        <v>76</v>
      </c>
      <c r="C65">
        <v>51</v>
      </c>
      <c r="D65">
        <v>77</v>
      </c>
      <c r="E65">
        <v>119</v>
      </c>
      <c r="F65">
        <v>67</v>
      </c>
      <c r="G65">
        <v>390</v>
      </c>
      <c r="I65" s="9">
        <v>1999</v>
      </c>
      <c r="J65" s="1">
        <f t="shared" si="15"/>
        <v>19.48717948717949</v>
      </c>
      <c r="K65" s="1">
        <f t="shared" si="16"/>
        <v>13.076923076923078</v>
      </c>
      <c r="L65" s="1">
        <f t="shared" si="17"/>
        <v>19.743589743589745</v>
      </c>
      <c r="M65" s="1">
        <f t="shared" si="18"/>
        <v>30.512820512820515</v>
      </c>
      <c r="N65" s="1">
        <f t="shared" si="19"/>
        <v>17.17948717948718</v>
      </c>
      <c r="O65">
        <f t="shared" si="20"/>
        <v>100</v>
      </c>
    </row>
    <row r="66" spans="1:14" ht="12.75">
      <c r="A66" t="s">
        <v>150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NORTH DAKOTA</v>
      </c>
      <c r="I68" s="4" t="str">
        <f>CONCATENATE("Black New Admissions: ",$A$1)</f>
        <v>Black New Admissions: NORTH DAKOTA</v>
      </c>
    </row>
    <row r="69" spans="1:15" s="4" customFormat="1" ht="12.75">
      <c r="A69" s="18" t="s">
        <v>136</v>
      </c>
      <c r="B69" s="14" t="s">
        <v>130</v>
      </c>
      <c r="C69" s="14" t="s">
        <v>131</v>
      </c>
      <c r="D69" s="14" t="s">
        <v>132</v>
      </c>
      <c r="E69" s="14" t="s">
        <v>133</v>
      </c>
      <c r="F69" s="14" t="s">
        <v>134</v>
      </c>
      <c r="G69" s="14" t="s">
        <v>135</v>
      </c>
      <c r="I69" s="18" t="s">
        <v>136</v>
      </c>
      <c r="J69" s="14" t="s">
        <v>130</v>
      </c>
      <c r="K69" s="14" t="s">
        <v>131</v>
      </c>
      <c r="L69" s="14" t="s">
        <v>132</v>
      </c>
      <c r="M69" s="14" t="s">
        <v>133</v>
      </c>
      <c r="N69" s="14" t="s">
        <v>134</v>
      </c>
      <c r="O69" s="14" t="s">
        <v>135</v>
      </c>
    </row>
    <row r="70" spans="1:15" ht="12.75">
      <c r="A70" s="9">
        <v>1983</v>
      </c>
      <c r="B70">
        <v>48</v>
      </c>
      <c r="C70">
        <v>63</v>
      </c>
      <c r="D70">
        <v>70</v>
      </c>
      <c r="E70">
        <v>61</v>
      </c>
      <c r="F70">
        <v>37</v>
      </c>
      <c r="G70">
        <v>279</v>
      </c>
      <c r="I70" s="9">
        <v>1983</v>
      </c>
      <c r="J70">
        <v>2</v>
      </c>
      <c r="K70">
        <v>1</v>
      </c>
      <c r="L70">
        <v>3</v>
      </c>
      <c r="M70">
        <v>1</v>
      </c>
      <c r="N70">
        <v>0</v>
      </c>
      <c r="O70">
        <v>7</v>
      </c>
    </row>
    <row r="71" spans="1:15" ht="12.75">
      <c r="A71" s="9">
        <v>1984</v>
      </c>
      <c r="B71">
        <v>37</v>
      </c>
      <c r="C71">
        <v>74</v>
      </c>
      <c r="D71">
        <v>80</v>
      </c>
      <c r="E71">
        <v>46</v>
      </c>
      <c r="F71">
        <v>51</v>
      </c>
      <c r="G71">
        <v>288</v>
      </c>
      <c r="I71" s="9">
        <v>1984</v>
      </c>
      <c r="J71">
        <v>0</v>
      </c>
      <c r="K71">
        <v>0</v>
      </c>
      <c r="L71">
        <v>1</v>
      </c>
      <c r="M71">
        <v>2</v>
      </c>
      <c r="N71">
        <v>1</v>
      </c>
      <c r="O71">
        <v>4</v>
      </c>
    </row>
    <row r="72" spans="1:15" ht="12.75">
      <c r="A72" s="9">
        <v>1985</v>
      </c>
      <c r="B72">
        <v>35</v>
      </c>
      <c r="C72">
        <v>48</v>
      </c>
      <c r="D72">
        <v>64</v>
      </c>
      <c r="E72">
        <v>14</v>
      </c>
      <c r="F72">
        <v>20</v>
      </c>
      <c r="G72">
        <v>181</v>
      </c>
      <c r="I72" s="9">
        <v>1985</v>
      </c>
      <c r="J72">
        <v>0</v>
      </c>
      <c r="K72">
        <v>0</v>
      </c>
      <c r="L72">
        <v>1</v>
      </c>
      <c r="M72">
        <v>0</v>
      </c>
      <c r="N72">
        <v>0</v>
      </c>
      <c r="O72">
        <v>1</v>
      </c>
    </row>
    <row r="73" spans="1:15" ht="12.75">
      <c r="A73" s="9">
        <v>1986</v>
      </c>
      <c r="B73">
        <v>30</v>
      </c>
      <c r="C73">
        <v>53</v>
      </c>
      <c r="D73">
        <v>51</v>
      </c>
      <c r="E73">
        <v>32</v>
      </c>
      <c r="F73">
        <v>22</v>
      </c>
      <c r="G73">
        <v>188</v>
      </c>
      <c r="I73" s="9">
        <v>1986</v>
      </c>
      <c r="J73">
        <v>1</v>
      </c>
      <c r="K73">
        <v>1</v>
      </c>
      <c r="L73">
        <v>0</v>
      </c>
      <c r="M73">
        <v>0</v>
      </c>
      <c r="N73">
        <v>1</v>
      </c>
      <c r="O73">
        <v>3</v>
      </c>
    </row>
    <row r="74" spans="1:15" ht="12.75">
      <c r="A74" s="9">
        <v>1987</v>
      </c>
      <c r="B74">
        <v>44</v>
      </c>
      <c r="C74">
        <v>53</v>
      </c>
      <c r="D74">
        <v>52</v>
      </c>
      <c r="E74">
        <v>32</v>
      </c>
      <c r="F74">
        <v>22</v>
      </c>
      <c r="G74">
        <v>203</v>
      </c>
      <c r="I74" s="9">
        <v>1987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ht="12.75">
      <c r="A75" s="9">
        <v>1988</v>
      </c>
      <c r="B75">
        <v>52</v>
      </c>
      <c r="C75">
        <v>58</v>
      </c>
      <c r="D75">
        <v>43</v>
      </c>
      <c r="E75">
        <v>41</v>
      </c>
      <c r="F75">
        <v>19</v>
      </c>
      <c r="G75">
        <v>213</v>
      </c>
      <c r="I75" s="9">
        <v>1988</v>
      </c>
      <c r="J75">
        <v>2</v>
      </c>
      <c r="K75">
        <v>1</v>
      </c>
      <c r="L75">
        <v>2</v>
      </c>
      <c r="M75">
        <v>1</v>
      </c>
      <c r="N75">
        <v>0</v>
      </c>
      <c r="O75">
        <v>6</v>
      </c>
    </row>
    <row r="76" spans="1:15" ht="12.75">
      <c r="A76" s="9">
        <v>1989</v>
      </c>
      <c r="B76">
        <v>37</v>
      </c>
      <c r="C76">
        <v>35</v>
      </c>
      <c r="D76">
        <v>67</v>
      </c>
      <c r="E76">
        <v>37</v>
      </c>
      <c r="F76">
        <v>17</v>
      </c>
      <c r="G76">
        <v>193</v>
      </c>
      <c r="I76" s="9">
        <v>1989</v>
      </c>
      <c r="J76">
        <v>1</v>
      </c>
      <c r="K76">
        <v>3</v>
      </c>
      <c r="L76">
        <v>1</v>
      </c>
      <c r="M76">
        <v>0</v>
      </c>
      <c r="N76">
        <v>0</v>
      </c>
      <c r="O76">
        <v>5</v>
      </c>
    </row>
    <row r="77" spans="1:15" ht="12.75">
      <c r="A77" s="9">
        <v>1990</v>
      </c>
      <c r="B77">
        <v>49</v>
      </c>
      <c r="C77">
        <v>35</v>
      </c>
      <c r="D77">
        <v>53</v>
      </c>
      <c r="E77">
        <v>41</v>
      </c>
      <c r="F77">
        <v>15</v>
      </c>
      <c r="G77">
        <v>193</v>
      </c>
      <c r="I77" s="9">
        <v>1990</v>
      </c>
      <c r="J77">
        <v>1</v>
      </c>
      <c r="K77">
        <v>1</v>
      </c>
      <c r="L77">
        <v>2</v>
      </c>
      <c r="M77">
        <v>0</v>
      </c>
      <c r="N77">
        <v>0</v>
      </c>
      <c r="O77">
        <v>4</v>
      </c>
    </row>
    <row r="78" spans="1:15" ht="12.75">
      <c r="A78" s="9">
        <v>1991</v>
      </c>
      <c r="B78">
        <v>36</v>
      </c>
      <c r="C78">
        <v>60</v>
      </c>
      <c r="D78">
        <v>56</v>
      </c>
      <c r="E78">
        <v>28</v>
      </c>
      <c r="F78">
        <v>16</v>
      </c>
      <c r="G78">
        <v>196</v>
      </c>
      <c r="I78" s="9">
        <v>1991</v>
      </c>
      <c r="J78">
        <v>1</v>
      </c>
      <c r="K78">
        <v>0</v>
      </c>
      <c r="L78">
        <v>2</v>
      </c>
      <c r="M78">
        <v>0</v>
      </c>
      <c r="N78">
        <v>0</v>
      </c>
      <c r="O78">
        <v>3</v>
      </c>
    </row>
    <row r="79" spans="1:15" ht="12.75">
      <c r="A79" s="9">
        <v>1992</v>
      </c>
      <c r="B79">
        <v>35</v>
      </c>
      <c r="C79">
        <v>41</v>
      </c>
      <c r="D79">
        <v>38</v>
      </c>
      <c r="E79">
        <v>22</v>
      </c>
      <c r="F79">
        <v>13</v>
      </c>
      <c r="G79">
        <v>149</v>
      </c>
      <c r="I79" s="9">
        <v>1992</v>
      </c>
      <c r="J79">
        <v>0</v>
      </c>
      <c r="K79">
        <v>1</v>
      </c>
      <c r="L79">
        <v>4</v>
      </c>
      <c r="M79">
        <v>0</v>
      </c>
      <c r="N79">
        <v>1</v>
      </c>
      <c r="O79">
        <v>6</v>
      </c>
    </row>
    <row r="80" spans="1:15" ht="12.75">
      <c r="A80" s="9">
        <v>1993</v>
      </c>
      <c r="B80">
        <v>41</v>
      </c>
      <c r="C80">
        <v>44</v>
      </c>
      <c r="D80">
        <v>42</v>
      </c>
      <c r="E80">
        <v>14</v>
      </c>
      <c r="F80">
        <v>21</v>
      </c>
      <c r="G80">
        <v>162</v>
      </c>
      <c r="I80" s="9">
        <v>1993</v>
      </c>
      <c r="J80">
        <v>4</v>
      </c>
      <c r="K80">
        <v>2</v>
      </c>
      <c r="L80">
        <v>2</v>
      </c>
      <c r="M80">
        <v>1</v>
      </c>
      <c r="N80">
        <v>0</v>
      </c>
      <c r="O80">
        <v>9</v>
      </c>
    </row>
    <row r="81" spans="1:15" ht="12.75">
      <c r="A81" s="9">
        <v>1994</v>
      </c>
      <c r="B81">
        <v>42</v>
      </c>
      <c r="C81">
        <v>49</v>
      </c>
      <c r="D81">
        <v>49</v>
      </c>
      <c r="E81">
        <v>27</v>
      </c>
      <c r="F81">
        <v>23</v>
      </c>
      <c r="G81">
        <v>190</v>
      </c>
      <c r="I81" s="9">
        <v>1994</v>
      </c>
      <c r="J81">
        <v>5</v>
      </c>
      <c r="K81">
        <v>3</v>
      </c>
      <c r="L81">
        <v>4</v>
      </c>
      <c r="M81">
        <v>1</v>
      </c>
      <c r="N81">
        <v>0</v>
      </c>
      <c r="O81">
        <v>13</v>
      </c>
    </row>
    <row r="82" spans="1:15" ht="12.75">
      <c r="A82" s="9">
        <v>1995</v>
      </c>
      <c r="B82">
        <v>38</v>
      </c>
      <c r="C82">
        <v>41</v>
      </c>
      <c r="D82">
        <v>52</v>
      </c>
      <c r="E82">
        <v>35</v>
      </c>
      <c r="F82">
        <v>30</v>
      </c>
      <c r="G82">
        <v>196</v>
      </c>
      <c r="I82" s="9">
        <v>1995</v>
      </c>
      <c r="J82">
        <v>1</v>
      </c>
      <c r="K82">
        <v>1</v>
      </c>
      <c r="L82">
        <v>2</v>
      </c>
      <c r="M82">
        <v>0</v>
      </c>
      <c r="N82">
        <v>0</v>
      </c>
      <c r="O82">
        <v>4</v>
      </c>
    </row>
    <row r="83" spans="1:15" ht="12.75">
      <c r="A83" s="9">
        <v>1996</v>
      </c>
      <c r="B83">
        <v>45</v>
      </c>
      <c r="C83">
        <v>44</v>
      </c>
      <c r="D83">
        <v>69</v>
      </c>
      <c r="E83">
        <v>52</v>
      </c>
      <c r="F83">
        <v>22</v>
      </c>
      <c r="G83">
        <v>232</v>
      </c>
      <c r="I83" s="9">
        <v>1996</v>
      </c>
      <c r="J83">
        <v>1</v>
      </c>
      <c r="K83">
        <v>1</v>
      </c>
      <c r="L83">
        <v>4</v>
      </c>
      <c r="M83">
        <v>2</v>
      </c>
      <c r="N83">
        <v>0</v>
      </c>
      <c r="O83">
        <v>8</v>
      </c>
    </row>
    <row r="84" spans="1:15" ht="12.75">
      <c r="A84" s="9">
        <v>1997</v>
      </c>
      <c r="B84">
        <v>42</v>
      </c>
      <c r="C84">
        <v>45</v>
      </c>
      <c r="D84">
        <v>59</v>
      </c>
      <c r="E84">
        <v>56</v>
      </c>
      <c r="F84">
        <v>37</v>
      </c>
      <c r="G84">
        <v>239</v>
      </c>
      <c r="I84" s="9">
        <v>1997</v>
      </c>
      <c r="J84">
        <v>3</v>
      </c>
      <c r="K84">
        <v>0</v>
      </c>
      <c r="L84">
        <v>2</v>
      </c>
      <c r="M84">
        <v>1</v>
      </c>
      <c r="N84">
        <v>2</v>
      </c>
      <c r="O84">
        <v>8</v>
      </c>
    </row>
    <row r="85" spans="1:15" ht="12.75">
      <c r="A85" s="9">
        <v>1998</v>
      </c>
      <c r="B85">
        <v>55</v>
      </c>
      <c r="C85">
        <v>46</v>
      </c>
      <c r="D85">
        <v>69</v>
      </c>
      <c r="E85">
        <v>93</v>
      </c>
      <c r="F85">
        <v>62</v>
      </c>
      <c r="G85">
        <v>325</v>
      </c>
      <c r="I85" s="9">
        <v>1998</v>
      </c>
      <c r="J85">
        <v>3</v>
      </c>
      <c r="K85">
        <v>2</v>
      </c>
      <c r="L85">
        <v>2</v>
      </c>
      <c r="M85">
        <v>3</v>
      </c>
      <c r="N85">
        <v>4</v>
      </c>
      <c r="O85">
        <v>14</v>
      </c>
    </row>
    <row r="86" spans="1:15" ht="12.75">
      <c r="A86" s="9">
        <v>1999</v>
      </c>
      <c r="B86">
        <v>51</v>
      </c>
      <c r="C86">
        <v>46</v>
      </c>
      <c r="D86">
        <v>59</v>
      </c>
      <c r="E86">
        <v>95</v>
      </c>
      <c r="F86">
        <v>51</v>
      </c>
      <c r="G86">
        <v>302</v>
      </c>
      <c r="I86" s="9">
        <v>1999</v>
      </c>
      <c r="J86">
        <v>3</v>
      </c>
      <c r="K86">
        <v>2</v>
      </c>
      <c r="L86">
        <v>1</v>
      </c>
      <c r="M86">
        <v>0</v>
      </c>
      <c r="N86">
        <v>4</v>
      </c>
      <c r="O86">
        <v>10</v>
      </c>
    </row>
    <row r="88" spans="1:9" ht="12.75">
      <c r="A88" s="4" t="str">
        <f>CONCATENATE("Percent of Total Offenses, White New Admissions: ",$A$1)</f>
        <v>Percent of Total Offenses, White New Admissions: NORTH DAKOTA</v>
      </c>
      <c r="I88" s="4" t="str">
        <f>CONCATENATE("Percent of Total Offenses, Black New Admissions: ",$A$1)</f>
        <v>Percent of Total Offenses, Black New Admissions: NORTH DAKOTA</v>
      </c>
    </row>
    <row r="89" spans="1:15" s="4" customFormat="1" ht="12.75">
      <c r="A89" s="18" t="s">
        <v>136</v>
      </c>
      <c r="B89" s="14" t="s">
        <v>130</v>
      </c>
      <c r="C89" s="14" t="s">
        <v>131</v>
      </c>
      <c r="D89" s="14" t="s">
        <v>132</v>
      </c>
      <c r="E89" s="14" t="s">
        <v>133</v>
      </c>
      <c r="F89" s="14" t="s">
        <v>134</v>
      </c>
      <c r="G89" s="14" t="s">
        <v>135</v>
      </c>
      <c r="I89" s="18" t="s">
        <v>136</v>
      </c>
      <c r="J89" s="14" t="s">
        <v>130</v>
      </c>
      <c r="K89" s="14" t="s">
        <v>131</v>
      </c>
      <c r="L89" s="14" t="s">
        <v>132</v>
      </c>
      <c r="M89" s="14" t="s">
        <v>133</v>
      </c>
      <c r="N89" s="14" t="s">
        <v>134</v>
      </c>
      <c r="O89" s="14" t="s">
        <v>135</v>
      </c>
    </row>
    <row r="90" spans="1:15" ht="12.75">
      <c r="A90" s="9">
        <v>1983</v>
      </c>
      <c r="B90" s="1">
        <f aca="true" t="shared" si="21" ref="B90:G90">(B70/$G70)*100</f>
        <v>17.20430107526882</v>
      </c>
      <c r="C90" s="1">
        <f t="shared" si="21"/>
        <v>22.58064516129032</v>
      </c>
      <c r="D90" s="1">
        <f t="shared" si="21"/>
        <v>25.089605734767023</v>
      </c>
      <c r="E90" s="1">
        <f t="shared" si="21"/>
        <v>21.863799283154123</v>
      </c>
      <c r="F90" s="1">
        <f t="shared" si="21"/>
        <v>13.261648745519713</v>
      </c>
      <c r="G90" s="1">
        <f t="shared" si="21"/>
        <v>100</v>
      </c>
      <c r="I90" s="9">
        <v>1983</v>
      </c>
      <c r="J90" s="1">
        <f aca="true" t="shared" si="22" ref="J90:O90">(J70/$O70)*100</f>
        <v>28.57142857142857</v>
      </c>
      <c r="K90" s="1">
        <f t="shared" si="22"/>
        <v>14.285714285714285</v>
      </c>
      <c r="L90" s="1">
        <f t="shared" si="22"/>
        <v>42.857142857142854</v>
      </c>
      <c r="M90" s="1">
        <f t="shared" si="22"/>
        <v>14.285714285714285</v>
      </c>
      <c r="N90" s="1">
        <f t="shared" si="22"/>
        <v>0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12.847222222222221</v>
      </c>
      <c r="C91" s="1">
        <f t="shared" si="23"/>
        <v>25.694444444444443</v>
      </c>
      <c r="D91" s="1">
        <f t="shared" si="23"/>
        <v>27.77777777777778</v>
      </c>
      <c r="E91" s="1">
        <f t="shared" si="23"/>
        <v>15.972222222222221</v>
      </c>
      <c r="F91" s="1">
        <f t="shared" si="23"/>
        <v>17.708333333333336</v>
      </c>
      <c r="G91" s="1">
        <f t="shared" si="23"/>
        <v>100</v>
      </c>
      <c r="I91" s="9">
        <v>1984</v>
      </c>
      <c r="J91" s="1">
        <f aca="true" t="shared" si="24" ref="J91:O91">(J71/$O71)*100</f>
        <v>0</v>
      </c>
      <c r="K91" s="1">
        <f t="shared" si="24"/>
        <v>0</v>
      </c>
      <c r="L91" s="1">
        <f t="shared" si="24"/>
        <v>25</v>
      </c>
      <c r="M91" s="1">
        <f t="shared" si="24"/>
        <v>50</v>
      </c>
      <c r="N91" s="1">
        <f t="shared" si="24"/>
        <v>25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19.337016574585636</v>
      </c>
      <c r="C92" s="1">
        <f t="shared" si="25"/>
        <v>26.519337016574585</v>
      </c>
      <c r="D92" s="1">
        <f t="shared" si="25"/>
        <v>35.35911602209944</v>
      </c>
      <c r="E92" s="1">
        <f t="shared" si="25"/>
        <v>7.734806629834254</v>
      </c>
      <c r="F92" s="1">
        <f t="shared" si="25"/>
        <v>11.049723756906078</v>
      </c>
      <c r="G92" s="1">
        <f t="shared" si="25"/>
        <v>100</v>
      </c>
      <c r="I92" s="9">
        <v>1985</v>
      </c>
      <c r="J92" s="1">
        <f aca="true" t="shared" si="26" ref="J92:O92">(J72/$O72)*100</f>
        <v>0</v>
      </c>
      <c r="K92" s="1">
        <f t="shared" si="26"/>
        <v>0</v>
      </c>
      <c r="L92" s="1">
        <f t="shared" si="26"/>
        <v>100</v>
      </c>
      <c r="M92" s="1">
        <f t="shared" si="26"/>
        <v>0</v>
      </c>
      <c r="N92" s="1">
        <f t="shared" si="26"/>
        <v>0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15.957446808510639</v>
      </c>
      <c r="C93" s="1">
        <f t="shared" si="27"/>
        <v>28.191489361702125</v>
      </c>
      <c r="D93" s="1">
        <f t="shared" si="27"/>
        <v>27.127659574468083</v>
      </c>
      <c r="E93" s="1">
        <f t="shared" si="27"/>
        <v>17.02127659574468</v>
      </c>
      <c r="F93" s="1">
        <f t="shared" si="27"/>
        <v>11.702127659574469</v>
      </c>
      <c r="G93" s="1">
        <f t="shared" si="27"/>
        <v>100</v>
      </c>
      <c r="I93" s="9">
        <v>1986</v>
      </c>
      <c r="J93" s="1">
        <f aca="true" t="shared" si="28" ref="J93:O93">(J73/$O73)*100</f>
        <v>33.33333333333333</v>
      </c>
      <c r="K93" s="1">
        <f t="shared" si="28"/>
        <v>33.33333333333333</v>
      </c>
      <c r="L93" s="1">
        <f t="shared" si="28"/>
        <v>0</v>
      </c>
      <c r="M93" s="1">
        <f t="shared" si="28"/>
        <v>0</v>
      </c>
      <c r="N93" s="1">
        <f t="shared" si="28"/>
        <v>33.33333333333333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21.67487684729064</v>
      </c>
      <c r="C94" s="1">
        <f t="shared" si="29"/>
        <v>26.108374384236456</v>
      </c>
      <c r="D94" s="1">
        <f t="shared" si="29"/>
        <v>25.615763546798032</v>
      </c>
      <c r="E94" s="1">
        <f t="shared" si="29"/>
        <v>15.763546798029557</v>
      </c>
      <c r="F94" s="1">
        <f t="shared" si="29"/>
        <v>10.83743842364532</v>
      </c>
      <c r="G94" s="1">
        <f t="shared" si="29"/>
        <v>100</v>
      </c>
      <c r="I94" s="9">
        <v>1987</v>
      </c>
      <c r="J94" s="1" t="e">
        <f aca="true" t="shared" si="30" ref="J94:O104">(J74/$O74)*100</f>
        <v>#DIV/0!</v>
      </c>
      <c r="K94" s="1" t="e">
        <f t="shared" si="30"/>
        <v>#DIV/0!</v>
      </c>
      <c r="L94" s="1" t="e">
        <f t="shared" si="30"/>
        <v>#DIV/0!</v>
      </c>
      <c r="M94" s="1" t="e">
        <f t="shared" si="30"/>
        <v>#DIV/0!</v>
      </c>
      <c r="N94" s="1" t="e">
        <f t="shared" si="30"/>
        <v>#DIV/0!</v>
      </c>
      <c r="O94" s="1" t="e">
        <f t="shared" si="30"/>
        <v>#DIV/0!</v>
      </c>
    </row>
    <row r="95" spans="1:15" ht="12.75">
      <c r="A95" s="9">
        <v>1988</v>
      </c>
      <c r="B95" s="1">
        <f t="shared" si="29"/>
        <v>24.413145539906104</v>
      </c>
      <c r="C95" s="1">
        <f t="shared" si="29"/>
        <v>27.230046948356808</v>
      </c>
      <c r="D95" s="1">
        <f t="shared" si="29"/>
        <v>20.187793427230048</v>
      </c>
      <c r="E95" s="1">
        <f t="shared" si="29"/>
        <v>19.248826291079812</v>
      </c>
      <c r="F95" s="1">
        <f t="shared" si="29"/>
        <v>8.92018779342723</v>
      </c>
      <c r="G95" s="1">
        <f t="shared" si="29"/>
        <v>100</v>
      </c>
      <c r="I95" s="9">
        <v>1988</v>
      </c>
      <c r="J95" s="1">
        <f t="shared" si="30"/>
        <v>33.33333333333333</v>
      </c>
      <c r="K95" s="1">
        <f t="shared" si="30"/>
        <v>16.666666666666664</v>
      </c>
      <c r="L95" s="1">
        <f t="shared" si="30"/>
        <v>33.33333333333333</v>
      </c>
      <c r="M95" s="1">
        <f t="shared" si="30"/>
        <v>16.666666666666664</v>
      </c>
      <c r="N95" s="1">
        <f t="shared" si="30"/>
        <v>0</v>
      </c>
      <c r="O95" s="1">
        <f t="shared" si="30"/>
        <v>100</v>
      </c>
    </row>
    <row r="96" spans="1:15" ht="12.75">
      <c r="A96" s="9">
        <v>1989</v>
      </c>
      <c r="B96" s="1">
        <f t="shared" si="29"/>
        <v>19.170984455958546</v>
      </c>
      <c r="C96" s="1">
        <f t="shared" si="29"/>
        <v>18.134715025906736</v>
      </c>
      <c r="D96" s="1">
        <f t="shared" si="29"/>
        <v>34.715025906735754</v>
      </c>
      <c r="E96" s="1">
        <f t="shared" si="29"/>
        <v>19.170984455958546</v>
      </c>
      <c r="F96" s="1">
        <f t="shared" si="29"/>
        <v>8.808290155440414</v>
      </c>
      <c r="G96" s="1">
        <f t="shared" si="29"/>
        <v>100</v>
      </c>
      <c r="I96" s="9">
        <v>1989</v>
      </c>
      <c r="J96" s="1">
        <f t="shared" si="30"/>
        <v>20</v>
      </c>
      <c r="K96" s="1">
        <f t="shared" si="30"/>
        <v>60</v>
      </c>
      <c r="L96" s="1">
        <f t="shared" si="30"/>
        <v>20</v>
      </c>
      <c r="M96" s="1">
        <f t="shared" si="30"/>
        <v>0</v>
      </c>
      <c r="N96" s="1">
        <f t="shared" si="30"/>
        <v>0</v>
      </c>
      <c r="O96" s="1">
        <f t="shared" si="30"/>
        <v>100</v>
      </c>
    </row>
    <row r="97" spans="1:15" ht="12.75">
      <c r="A97" s="9">
        <v>1990</v>
      </c>
      <c r="B97" s="1">
        <f t="shared" si="29"/>
        <v>25.38860103626943</v>
      </c>
      <c r="C97" s="1">
        <f t="shared" si="29"/>
        <v>18.134715025906736</v>
      </c>
      <c r="D97" s="1">
        <f t="shared" si="29"/>
        <v>27.461139896373055</v>
      </c>
      <c r="E97" s="1">
        <f t="shared" si="29"/>
        <v>21.243523316062177</v>
      </c>
      <c r="F97" s="1">
        <f t="shared" si="29"/>
        <v>7.772020725388601</v>
      </c>
      <c r="G97" s="1">
        <f t="shared" si="29"/>
        <v>100</v>
      </c>
      <c r="I97" s="9">
        <v>1990</v>
      </c>
      <c r="J97" s="1">
        <f t="shared" si="30"/>
        <v>25</v>
      </c>
      <c r="K97" s="1">
        <f t="shared" si="30"/>
        <v>25</v>
      </c>
      <c r="L97" s="1">
        <f t="shared" si="30"/>
        <v>50</v>
      </c>
      <c r="M97" s="1">
        <f t="shared" si="30"/>
        <v>0</v>
      </c>
      <c r="N97" s="1">
        <f t="shared" si="30"/>
        <v>0</v>
      </c>
      <c r="O97" s="1">
        <f t="shared" si="30"/>
        <v>100</v>
      </c>
    </row>
    <row r="98" spans="1:15" ht="12.75">
      <c r="A98" s="9">
        <v>1991</v>
      </c>
      <c r="B98" s="1">
        <f t="shared" si="29"/>
        <v>18.367346938775512</v>
      </c>
      <c r="C98" s="1">
        <f t="shared" si="29"/>
        <v>30.612244897959183</v>
      </c>
      <c r="D98" s="1">
        <f t="shared" si="29"/>
        <v>28.57142857142857</v>
      </c>
      <c r="E98" s="1">
        <f t="shared" si="29"/>
        <v>14.285714285714285</v>
      </c>
      <c r="F98" s="1">
        <f t="shared" si="29"/>
        <v>8.16326530612245</v>
      </c>
      <c r="G98" s="1">
        <f t="shared" si="29"/>
        <v>100</v>
      </c>
      <c r="I98" s="9">
        <v>1991</v>
      </c>
      <c r="J98" s="1">
        <f t="shared" si="30"/>
        <v>33.33333333333333</v>
      </c>
      <c r="K98" s="1">
        <f t="shared" si="30"/>
        <v>0</v>
      </c>
      <c r="L98" s="1">
        <f t="shared" si="30"/>
        <v>66.66666666666666</v>
      </c>
      <c r="M98" s="1">
        <f t="shared" si="30"/>
        <v>0</v>
      </c>
      <c r="N98" s="1">
        <f t="shared" si="30"/>
        <v>0</v>
      </c>
      <c r="O98" s="1">
        <f t="shared" si="30"/>
        <v>100</v>
      </c>
    </row>
    <row r="99" spans="1:15" ht="12.75">
      <c r="A99" s="9">
        <v>1992</v>
      </c>
      <c r="B99" s="1">
        <f t="shared" si="29"/>
        <v>23.48993288590604</v>
      </c>
      <c r="C99" s="1">
        <f t="shared" si="29"/>
        <v>27.516778523489933</v>
      </c>
      <c r="D99" s="1">
        <f t="shared" si="29"/>
        <v>25.503355704697988</v>
      </c>
      <c r="E99" s="1">
        <f t="shared" si="29"/>
        <v>14.76510067114094</v>
      </c>
      <c r="F99" s="1">
        <f t="shared" si="29"/>
        <v>8.724832214765101</v>
      </c>
      <c r="G99" s="1">
        <f t="shared" si="29"/>
        <v>100</v>
      </c>
      <c r="I99" s="9">
        <v>1992</v>
      </c>
      <c r="J99" s="1">
        <f t="shared" si="30"/>
        <v>0</v>
      </c>
      <c r="K99" s="1">
        <f t="shared" si="30"/>
        <v>16.666666666666664</v>
      </c>
      <c r="L99" s="1">
        <f t="shared" si="30"/>
        <v>66.66666666666666</v>
      </c>
      <c r="M99" s="1">
        <f t="shared" si="30"/>
        <v>0</v>
      </c>
      <c r="N99" s="1">
        <f t="shared" si="30"/>
        <v>16.666666666666664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25.308641975308642</v>
      </c>
      <c r="C100" s="1">
        <f t="shared" si="29"/>
        <v>27.160493827160494</v>
      </c>
      <c r="D100" s="1">
        <f t="shared" si="29"/>
        <v>25.925925925925924</v>
      </c>
      <c r="E100" s="1">
        <f t="shared" si="29"/>
        <v>8.641975308641975</v>
      </c>
      <c r="F100" s="1">
        <f t="shared" si="29"/>
        <v>12.962962962962962</v>
      </c>
      <c r="G100" s="1">
        <f t="shared" si="29"/>
        <v>100</v>
      </c>
      <c r="I100" s="9">
        <v>1993</v>
      </c>
      <c r="J100" s="1">
        <f t="shared" si="30"/>
        <v>44.44444444444444</v>
      </c>
      <c r="K100" s="1">
        <f t="shared" si="30"/>
        <v>22.22222222222222</v>
      </c>
      <c r="L100" s="1">
        <f t="shared" si="30"/>
        <v>22.22222222222222</v>
      </c>
      <c r="M100" s="1">
        <f t="shared" si="30"/>
        <v>11.11111111111111</v>
      </c>
      <c r="N100" s="1">
        <f t="shared" si="30"/>
        <v>0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22.105263157894736</v>
      </c>
      <c r="C101" s="1">
        <f t="shared" si="29"/>
        <v>25.789473684210527</v>
      </c>
      <c r="D101" s="1">
        <f t="shared" si="29"/>
        <v>25.789473684210527</v>
      </c>
      <c r="E101" s="1">
        <f t="shared" si="29"/>
        <v>14.210526315789473</v>
      </c>
      <c r="F101" s="1">
        <f t="shared" si="29"/>
        <v>12.105263157894736</v>
      </c>
      <c r="G101" s="1">
        <f t="shared" si="29"/>
        <v>100</v>
      </c>
      <c r="I101" s="9">
        <v>1994</v>
      </c>
      <c r="J101" s="1">
        <f t="shared" si="30"/>
        <v>38.46153846153847</v>
      </c>
      <c r="K101" s="1">
        <f t="shared" si="30"/>
        <v>23.076923076923077</v>
      </c>
      <c r="L101" s="1">
        <f t="shared" si="30"/>
        <v>30.76923076923077</v>
      </c>
      <c r="M101" s="1">
        <f t="shared" si="30"/>
        <v>7.6923076923076925</v>
      </c>
      <c r="N101" s="1">
        <f t="shared" si="30"/>
        <v>0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19.387755102040817</v>
      </c>
      <c r="C102" s="1">
        <f t="shared" si="29"/>
        <v>20.918367346938776</v>
      </c>
      <c r="D102" s="1">
        <f t="shared" si="29"/>
        <v>26.53061224489796</v>
      </c>
      <c r="E102" s="1">
        <f t="shared" si="29"/>
        <v>17.857142857142858</v>
      </c>
      <c r="F102" s="1">
        <f t="shared" si="29"/>
        <v>15.306122448979592</v>
      </c>
      <c r="G102" s="1">
        <f t="shared" si="29"/>
        <v>100</v>
      </c>
      <c r="I102" s="9">
        <v>1995</v>
      </c>
      <c r="J102" s="1">
        <f t="shared" si="30"/>
        <v>25</v>
      </c>
      <c r="K102" s="1">
        <f t="shared" si="30"/>
        <v>25</v>
      </c>
      <c r="L102" s="1">
        <f t="shared" si="30"/>
        <v>50</v>
      </c>
      <c r="M102" s="1">
        <f t="shared" si="30"/>
        <v>0</v>
      </c>
      <c r="N102" s="1">
        <f t="shared" si="30"/>
        <v>0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19.396551724137932</v>
      </c>
      <c r="C103" s="1">
        <f t="shared" si="29"/>
        <v>18.96551724137931</v>
      </c>
      <c r="D103" s="1">
        <f t="shared" si="29"/>
        <v>29.74137931034483</v>
      </c>
      <c r="E103" s="1">
        <f t="shared" si="29"/>
        <v>22.413793103448278</v>
      </c>
      <c r="F103" s="1">
        <f t="shared" si="29"/>
        <v>9.482758620689655</v>
      </c>
      <c r="G103" s="1">
        <f t="shared" si="29"/>
        <v>100</v>
      </c>
      <c r="I103" s="9">
        <v>1996</v>
      </c>
      <c r="J103" s="1">
        <f t="shared" si="30"/>
        <v>12.5</v>
      </c>
      <c r="K103" s="1">
        <f t="shared" si="30"/>
        <v>12.5</v>
      </c>
      <c r="L103" s="1">
        <f t="shared" si="30"/>
        <v>50</v>
      </c>
      <c r="M103" s="1">
        <f t="shared" si="30"/>
        <v>25</v>
      </c>
      <c r="N103" s="1">
        <f t="shared" si="30"/>
        <v>0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17.573221757322173</v>
      </c>
      <c r="C104" s="1">
        <f t="shared" si="29"/>
        <v>18.828451882845187</v>
      </c>
      <c r="D104" s="1">
        <f t="shared" si="29"/>
        <v>24.686192468619247</v>
      </c>
      <c r="E104" s="1">
        <f t="shared" si="29"/>
        <v>23.430962343096233</v>
      </c>
      <c r="F104" s="1">
        <f t="shared" si="29"/>
        <v>15.481171548117153</v>
      </c>
      <c r="G104" s="1">
        <f t="shared" si="29"/>
        <v>100</v>
      </c>
      <c r="I104" s="9">
        <v>1997</v>
      </c>
      <c r="J104" s="1">
        <f t="shared" si="30"/>
        <v>37.5</v>
      </c>
      <c r="K104" s="1">
        <f t="shared" si="30"/>
        <v>0</v>
      </c>
      <c r="L104" s="1">
        <f t="shared" si="30"/>
        <v>25</v>
      </c>
      <c r="M104" s="1">
        <f t="shared" si="30"/>
        <v>12.5</v>
      </c>
      <c r="N104" s="1">
        <f t="shared" si="30"/>
        <v>25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16.923076923076923</v>
      </c>
      <c r="C105" s="1">
        <f t="shared" si="29"/>
        <v>14.153846153846153</v>
      </c>
      <c r="D105" s="1">
        <f t="shared" si="29"/>
        <v>21.23076923076923</v>
      </c>
      <c r="E105" s="1">
        <f t="shared" si="29"/>
        <v>28.615384615384613</v>
      </c>
      <c r="F105" s="1">
        <f t="shared" si="29"/>
        <v>19.076923076923077</v>
      </c>
      <c r="G105" s="1">
        <f t="shared" si="29"/>
        <v>100</v>
      </c>
      <c r="I105" s="9">
        <v>1998</v>
      </c>
      <c r="J105" s="1">
        <f aca="true" t="shared" si="31" ref="J105:O105">(J85/$O85)*100</f>
        <v>21.428571428571427</v>
      </c>
      <c r="K105" s="1">
        <f t="shared" si="31"/>
        <v>14.285714285714285</v>
      </c>
      <c r="L105" s="1">
        <f t="shared" si="31"/>
        <v>14.285714285714285</v>
      </c>
      <c r="M105" s="1">
        <f t="shared" si="31"/>
        <v>21.428571428571427</v>
      </c>
      <c r="N105" s="1">
        <f t="shared" si="31"/>
        <v>28.57142857142857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16.887417218543046</v>
      </c>
      <c r="C106" s="1">
        <f t="shared" si="29"/>
        <v>15.2317880794702</v>
      </c>
      <c r="D106" s="1">
        <f t="shared" si="29"/>
        <v>19.5364238410596</v>
      </c>
      <c r="E106" s="1">
        <f t="shared" si="29"/>
        <v>31.456953642384107</v>
      </c>
      <c r="F106" s="1">
        <f t="shared" si="29"/>
        <v>16.887417218543046</v>
      </c>
      <c r="G106" s="1">
        <f t="shared" si="29"/>
        <v>100</v>
      </c>
      <c r="I106" s="9">
        <v>1999</v>
      </c>
      <c r="J106" s="1">
        <f aca="true" t="shared" si="32" ref="J106:O106">(J86/$O86)*100</f>
        <v>30</v>
      </c>
      <c r="K106" s="1">
        <f t="shared" si="32"/>
        <v>20</v>
      </c>
      <c r="L106" s="1">
        <f t="shared" si="32"/>
        <v>10</v>
      </c>
      <c r="M106" s="1">
        <f t="shared" si="32"/>
        <v>0</v>
      </c>
      <c r="N106" s="1">
        <f t="shared" si="32"/>
        <v>40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NORTH DAKOTA</v>
      </c>
      <c r="I108" s="4" t="str">
        <f>CONCATENATE("Percent of Total, Admissions by Admission-Type, All Races: ",$A$1)</f>
        <v>Percent of Total, Admissions by Admission-Type, All Races: NORTH DAKOTA</v>
      </c>
    </row>
    <row r="109" spans="1:13" s="4" customFormat="1" ht="12.75">
      <c r="A109" s="18" t="s">
        <v>136</v>
      </c>
      <c r="B109" s="14" t="s">
        <v>140</v>
      </c>
      <c r="C109" s="14" t="s">
        <v>137</v>
      </c>
      <c r="D109" s="14" t="s">
        <v>151</v>
      </c>
      <c r="E109" s="14" t="s">
        <v>138</v>
      </c>
      <c r="F109" s="14" t="s">
        <v>152</v>
      </c>
      <c r="G109" s="14" t="s">
        <v>129</v>
      </c>
      <c r="I109" s="18" t="s">
        <v>136</v>
      </c>
      <c r="J109" s="14" t="s">
        <v>140</v>
      </c>
      <c r="K109" s="14" t="s">
        <v>139</v>
      </c>
      <c r="L109" s="14" t="s">
        <v>138</v>
      </c>
      <c r="M109" s="14" t="s">
        <v>129</v>
      </c>
    </row>
    <row r="110" spans="1:13" ht="12.75">
      <c r="A110" s="9">
        <v>1983</v>
      </c>
      <c r="B110">
        <v>344</v>
      </c>
      <c r="C110">
        <v>15</v>
      </c>
      <c r="D110">
        <v>23</v>
      </c>
      <c r="E110">
        <v>8</v>
      </c>
      <c r="F110" s="2">
        <f>SUM(C110:D110)</f>
        <v>38</v>
      </c>
      <c r="G110">
        <v>390</v>
      </c>
      <c r="I110" s="9">
        <v>1983</v>
      </c>
      <c r="J110" s="1">
        <f>(B110/$G110)*100</f>
        <v>88.2051282051282</v>
      </c>
      <c r="K110" s="1">
        <f>((C110+D110)/$G110)*100</f>
        <v>9.743589743589745</v>
      </c>
      <c r="L110" s="1">
        <f>(E110/$G110)*100</f>
        <v>2.051282051282051</v>
      </c>
      <c r="M110" s="1">
        <f>(G110/$G110)*100</f>
        <v>100</v>
      </c>
    </row>
    <row r="111" spans="1:13" ht="12.75">
      <c r="A111" s="9">
        <v>1984</v>
      </c>
      <c r="B111">
        <v>345</v>
      </c>
      <c r="C111">
        <v>11</v>
      </c>
      <c r="D111">
        <v>13</v>
      </c>
      <c r="E111">
        <v>16</v>
      </c>
      <c r="F111" s="2">
        <f>SUM(C111:D111)</f>
        <v>24</v>
      </c>
      <c r="G111">
        <v>385</v>
      </c>
      <c r="I111" s="9">
        <v>1984</v>
      </c>
      <c r="J111" s="1">
        <f>(B111/$G111)*100</f>
        <v>89.6103896103896</v>
      </c>
      <c r="K111" s="1">
        <f>((C111+D111)/$G111)*100</f>
        <v>6.233766233766234</v>
      </c>
      <c r="L111" s="1">
        <f>(E111/$G111)*100</f>
        <v>4.1558441558441555</v>
      </c>
      <c r="M111" s="1">
        <f>(G111/$G111)*100</f>
        <v>100</v>
      </c>
    </row>
    <row r="112" spans="1:13" ht="12.75">
      <c r="A112" s="9">
        <v>1985</v>
      </c>
      <c r="B112">
        <v>218</v>
      </c>
      <c r="C112">
        <v>5</v>
      </c>
      <c r="D112">
        <v>8</v>
      </c>
      <c r="E112">
        <v>24</v>
      </c>
      <c r="F112" s="2">
        <f>SUM(C112:D112)</f>
        <v>13</v>
      </c>
      <c r="G112">
        <v>255</v>
      </c>
      <c r="I112" s="9">
        <v>1985</v>
      </c>
      <c r="J112" s="1">
        <f>(B112/$G112)*100</f>
        <v>85.49019607843137</v>
      </c>
      <c r="K112" s="1">
        <f>((C112+D112)/$G112)*100</f>
        <v>5.098039215686274</v>
      </c>
      <c r="L112" s="1">
        <f>(E112/$G112)*100</f>
        <v>9.411764705882353</v>
      </c>
      <c r="M112" s="1">
        <f>(G112/$G112)*100</f>
        <v>100</v>
      </c>
    </row>
    <row r="113" spans="1:13" ht="12.75">
      <c r="A113" s="9">
        <v>1986</v>
      </c>
      <c r="B113">
        <v>223</v>
      </c>
      <c r="C113">
        <v>15</v>
      </c>
      <c r="D113">
        <v>28</v>
      </c>
      <c r="E113">
        <v>12</v>
      </c>
      <c r="F113" s="2">
        <f>SUM(C113:D113)</f>
        <v>43</v>
      </c>
      <c r="G113">
        <v>278</v>
      </c>
      <c r="I113" s="9">
        <v>1986</v>
      </c>
      <c r="J113" s="1">
        <f>(B113/$G113)*100</f>
        <v>80.2158273381295</v>
      </c>
      <c r="K113" s="1">
        <f>((C113+D113)/$G113)*100</f>
        <v>15.467625899280577</v>
      </c>
      <c r="L113" s="1">
        <f>(E113/$G113)*100</f>
        <v>4.316546762589928</v>
      </c>
      <c r="M113" s="1">
        <f>(G113/$G113)*100</f>
        <v>100</v>
      </c>
    </row>
    <row r="114" spans="1:13" ht="12.75">
      <c r="A114" s="9">
        <v>1987</v>
      </c>
      <c r="B114">
        <v>259</v>
      </c>
      <c r="C114">
        <v>7</v>
      </c>
      <c r="D114">
        <v>27</v>
      </c>
      <c r="E114">
        <v>34</v>
      </c>
      <c r="F114" s="2">
        <f aca="true" t="shared" si="33" ref="F114:F126">SUM(C114:D114)</f>
        <v>34</v>
      </c>
      <c r="G114">
        <v>327</v>
      </c>
      <c r="I114" s="9">
        <v>1987</v>
      </c>
      <c r="J114" s="1">
        <f aca="true" t="shared" si="34" ref="J114:J126">(B114/$G114)*100</f>
        <v>79.20489296636084</v>
      </c>
      <c r="K114" s="1">
        <f aca="true" t="shared" si="35" ref="K114:K126">((C114+D114)/$G114)*100</f>
        <v>10.397553516819572</v>
      </c>
      <c r="L114" s="1">
        <f aca="true" t="shared" si="36" ref="L114:L126">(E114/$G114)*100</f>
        <v>10.397553516819572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272</v>
      </c>
      <c r="C115">
        <v>4</v>
      </c>
      <c r="D115">
        <v>26</v>
      </c>
      <c r="E115">
        <v>12</v>
      </c>
      <c r="F115" s="2">
        <f t="shared" si="33"/>
        <v>30</v>
      </c>
      <c r="G115">
        <v>314</v>
      </c>
      <c r="I115" s="9">
        <v>1988</v>
      </c>
      <c r="J115" s="1">
        <f t="shared" si="34"/>
        <v>86.62420382165605</v>
      </c>
      <c r="K115" s="1">
        <f t="shared" si="35"/>
        <v>9.554140127388536</v>
      </c>
      <c r="L115" s="1">
        <f t="shared" si="36"/>
        <v>3.821656050955414</v>
      </c>
      <c r="M115" s="1">
        <f t="shared" si="37"/>
        <v>100</v>
      </c>
    </row>
    <row r="116" spans="1:13" ht="12.75">
      <c r="A116" s="9">
        <v>1989</v>
      </c>
      <c r="B116">
        <v>228</v>
      </c>
      <c r="C116">
        <v>20</v>
      </c>
      <c r="D116">
        <v>30</v>
      </c>
      <c r="E116">
        <v>33</v>
      </c>
      <c r="F116" s="2">
        <f t="shared" si="33"/>
        <v>50</v>
      </c>
      <c r="G116">
        <v>311</v>
      </c>
      <c r="I116" s="9">
        <v>1989</v>
      </c>
      <c r="J116" s="1">
        <f t="shared" si="34"/>
        <v>73.31189710610933</v>
      </c>
      <c r="K116" s="1">
        <f t="shared" si="35"/>
        <v>16.077170418006432</v>
      </c>
      <c r="L116" s="1">
        <f t="shared" si="36"/>
        <v>10.610932475884244</v>
      </c>
      <c r="M116" s="1">
        <f t="shared" si="37"/>
        <v>100</v>
      </c>
    </row>
    <row r="117" spans="1:13" ht="12.75">
      <c r="A117" s="9">
        <v>1990</v>
      </c>
      <c r="B117">
        <v>240</v>
      </c>
      <c r="C117">
        <v>23</v>
      </c>
      <c r="D117">
        <v>34</v>
      </c>
      <c r="E117">
        <v>30</v>
      </c>
      <c r="F117" s="2">
        <f t="shared" si="33"/>
        <v>57</v>
      </c>
      <c r="G117">
        <v>327</v>
      </c>
      <c r="I117" s="9">
        <v>1990</v>
      </c>
      <c r="J117" s="1">
        <f t="shared" si="34"/>
        <v>73.39449541284404</v>
      </c>
      <c r="K117" s="1">
        <f t="shared" si="35"/>
        <v>17.431192660550458</v>
      </c>
      <c r="L117" s="1">
        <f t="shared" si="36"/>
        <v>9.174311926605505</v>
      </c>
      <c r="M117" s="1">
        <f t="shared" si="37"/>
        <v>100</v>
      </c>
    </row>
    <row r="118" spans="1:13" ht="12.75">
      <c r="A118" s="9">
        <v>1991</v>
      </c>
      <c r="B118">
        <v>248</v>
      </c>
      <c r="C118">
        <v>22</v>
      </c>
      <c r="D118">
        <v>22</v>
      </c>
      <c r="E118">
        <v>39</v>
      </c>
      <c r="F118" s="2">
        <f t="shared" si="33"/>
        <v>44</v>
      </c>
      <c r="G118">
        <v>331</v>
      </c>
      <c r="I118" s="9">
        <v>1991</v>
      </c>
      <c r="J118" s="1">
        <f t="shared" si="34"/>
        <v>74.92447129909365</v>
      </c>
      <c r="K118" s="1">
        <f t="shared" si="35"/>
        <v>13.293051359516618</v>
      </c>
      <c r="L118" s="1">
        <f t="shared" si="36"/>
        <v>11.782477341389729</v>
      </c>
      <c r="M118" s="1">
        <f t="shared" si="37"/>
        <v>100</v>
      </c>
    </row>
    <row r="119" spans="1:13" ht="12.75">
      <c r="A119" s="9">
        <v>1992</v>
      </c>
      <c r="B119">
        <v>197</v>
      </c>
      <c r="C119">
        <v>29</v>
      </c>
      <c r="D119">
        <v>38</v>
      </c>
      <c r="E119">
        <v>43</v>
      </c>
      <c r="F119" s="2">
        <f t="shared" si="33"/>
        <v>67</v>
      </c>
      <c r="G119">
        <v>307</v>
      </c>
      <c r="I119" s="9">
        <v>1992</v>
      </c>
      <c r="J119" s="1">
        <f t="shared" si="34"/>
        <v>64.16938110749186</v>
      </c>
      <c r="K119" s="1">
        <f t="shared" si="35"/>
        <v>21.824104234527688</v>
      </c>
      <c r="L119" s="1">
        <f t="shared" si="36"/>
        <v>14.006514657980457</v>
      </c>
      <c r="M119" s="1">
        <f t="shared" si="37"/>
        <v>100</v>
      </c>
    </row>
    <row r="120" spans="1:13" ht="12.75">
      <c r="A120" s="9">
        <v>1993</v>
      </c>
      <c r="B120">
        <v>215</v>
      </c>
      <c r="C120">
        <v>40</v>
      </c>
      <c r="D120">
        <v>28</v>
      </c>
      <c r="E120">
        <v>26</v>
      </c>
      <c r="F120" s="2">
        <f t="shared" si="33"/>
        <v>68</v>
      </c>
      <c r="G120">
        <v>309</v>
      </c>
      <c r="I120" s="9">
        <v>1993</v>
      </c>
      <c r="J120" s="1">
        <f t="shared" si="34"/>
        <v>69.57928802588997</v>
      </c>
      <c r="K120" s="1">
        <f t="shared" si="35"/>
        <v>22.006472491909385</v>
      </c>
      <c r="L120" s="1">
        <f t="shared" si="36"/>
        <v>8.414239482200648</v>
      </c>
      <c r="M120" s="1">
        <f t="shared" si="37"/>
        <v>100</v>
      </c>
    </row>
    <row r="121" spans="1:13" ht="12.75">
      <c r="A121" s="9">
        <v>1994</v>
      </c>
      <c r="B121">
        <v>247</v>
      </c>
      <c r="C121">
        <v>30</v>
      </c>
      <c r="D121">
        <v>35</v>
      </c>
      <c r="E121">
        <v>34</v>
      </c>
      <c r="F121" s="2">
        <f t="shared" si="33"/>
        <v>65</v>
      </c>
      <c r="G121">
        <v>346</v>
      </c>
      <c r="I121" s="9">
        <v>1994</v>
      </c>
      <c r="J121" s="1">
        <f t="shared" si="34"/>
        <v>71.38728323699422</v>
      </c>
      <c r="K121" s="1">
        <f t="shared" si="35"/>
        <v>18.786127167630056</v>
      </c>
      <c r="L121" s="1">
        <f t="shared" si="36"/>
        <v>9.826589595375722</v>
      </c>
      <c r="M121" s="1">
        <f t="shared" si="37"/>
        <v>100</v>
      </c>
    </row>
    <row r="122" spans="1:13" ht="12.75">
      <c r="A122" s="9">
        <v>1995</v>
      </c>
      <c r="B122">
        <v>267</v>
      </c>
      <c r="C122">
        <v>21</v>
      </c>
      <c r="D122">
        <v>42</v>
      </c>
      <c r="E122">
        <v>23</v>
      </c>
      <c r="F122" s="2">
        <f t="shared" si="33"/>
        <v>63</v>
      </c>
      <c r="G122">
        <v>353</v>
      </c>
      <c r="I122" s="9">
        <v>1995</v>
      </c>
      <c r="J122" s="1">
        <f t="shared" si="34"/>
        <v>75.63739376770539</v>
      </c>
      <c r="K122" s="1">
        <f t="shared" si="35"/>
        <v>17.847025495750707</v>
      </c>
      <c r="L122" s="1">
        <f t="shared" si="36"/>
        <v>6.515580736543909</v>
      </c>
      <c r="M122" s="1">
        <f t="shared" si="37"/>
        <v>100</v>
      </c>
    </row>
    <row r="123" spans="1:13" ht="12.75">
      <c r="A123" s="9">
        <v>1996</v>
      </c>
      <c r="B123">
        <v>341</v>
      </c>
      <c r="C123">
        <v>35</v>
      </c>
      <c r="D123">
        <v>49</v>
      </c>
      <c r="E123">
        <v>22</v>
      </c>
      <c r="F123" s="2">
        <f t="shared" si="33"/>
        <v>84</v>
      </c>
      <c r="G123">
        <v>447</v>
      </c>
      <c r="I123" s="9">
        <v>1996</v>
      </c>
      <c r="J123" s="1">
        <f t="shared" si="34"/>
        <v>76.28635346756153</v>
      </c>
      <c r="K123" s="1">
        <f t="shared" si="35"/>
        <v>18.79194630872483</v>
      </c>
      <c r="L123" s="1">
        <f t="shared" si="36"/>
        <v>4.921700223713646</v>
      </c>
      <c r="M123" s="1">
        <f t="shared" si="37"/>
        <v>100</v>
      </c>
    </row>
    <row r="124" spans="1:13" ht="12.75">
      <c r="A124" s="9">
        <v>1997</v>
      </c>
      <c r="B124">
        <v>332</v>
      </c>
      <c r="C124">
        <v>37</v>
      </c>
      <c r="D124">
        <v>53</v>
      </c>
      <c r="E124">
        <v>8</v>
      </c>
      <c r="F124" s="2">
        <f t="shared" si="33"/>
        <v>90</v>
      </c>
      <c r="G124">
        <v>430</v>
      </c>
      <c r="I124" s="9">
        <v>1997</v>
      </c>
      <c r="J124" s="1">
        <f t="shared" si="34"/>
        <v>77.20930232558139</v>
      </c>
      <c r="K124" s="1">
        <f t="shared" si="35"/>
        <v>20.930232558139537</v>
      </c>
      <c r="L124" s="1">
        <f t="shared" si="36"/>
        <v>1.8604651162790697</v>
      </c>
      <c r="M124" s="1">
        <f t="shared" si="37"/>
        <v>100</v>
      </c>
    </row>
    <row r="125" spans="1:13" ht="12.75">
      <c r="A125" s="9">
        <v>1998</v>
      </c>
      <c r="B125">
        <v>430</v>
      </c>
      <c r="C125">
        <v>54</v>
      </c>
      <c r="D125">
        <v>76</v>
      </c>
      <c r="E125">
        <v>9</v>
      </c>
      <c r="F125" s="2">
        <f t="shared" si="33"/>
        <v>130</v>
      </c>
      <c r="G125">
        <v>569</v>
      </c>
      <c r="I125" s="9">
        <v>1998</v>
      </c>
      <c r="J125" s="1">
        <f t="shared" si="34"/>
        <v>75.57117750439367</v>
      </c>
      <c r="K125" s="1">
        <f t="shared" si="35"/>
        <v>22.847100175746924</v>
      </c>
      <c r="L125" s="1">
        <f t="shared" si="36"/>
        <v>1.5817223198594026</v>
      </c>
      <c r="M125" s="1">
        <f t="shared" si="37"/>
        <v>100</v>
      </c>
    </row>
    <row r="126" spans="1:13" ht="12.75">
      <c r="A126" s="9">
        <v>1999</v>
      </c>
      <c r="B126">
        <v>390</v>
      </c>
      <c r="C126">
        <v>51</v>
      </c>
      <c r="D126">
        <v>54</v>
      </c>
      <c r="E126">
        <v>12</v>
      </c>
      <c r="F126" s="2">
        <f t="shared" si="33"/>
        <v>105</v>
      </c>
      <c r="G126">
        <v>507</v>
      </c>
      <c r="I126" s="9">
        <v>1999</v>
      </c>
      <c r="J126" s="1">
        <f t="shared" si="34"/>
        <v>76.92307692307693</v>
      </c>
      <c r="K126" s="1">
        <f t="shared" si="35"/>
        <v>20.710059171597635</v>
      </c>
      <c r="L126" s="1">
        <f t="shared" si="36"/>
        <v>2.366863905325444</v>
      </c>
      <c r="M126" s="1">
        <f t="shared" si="37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58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11</v>
      </c>
    </row>
    <row r="2" spans="1:44" ht="12.75">
      <c r="A2" s="30" t="str">
        <f>CONCATENATE("Total Admissions, All Races: ",$A$1)</f>
        <v>Total Admissions, All Races: NORTH DAKOTA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NORTH DAKOTA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NORTH DAKOTA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NORTH DAKOTA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NORTH DAKOTA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141</v>
      </c>
      <c r="B3" s="19" t="s">
        <v>127</v>
      </c>
      <c r="C3" s="19" t="s">
        <v>128</v>
      </c>
      <c r="D3" s="19" t="s">
        <v>144</v>
      </c>
      <c r="E3" s="19" t="s">
        <v>145</v>
      </c>
      <c r="F3" s="19" t="s">
        <v>142</v>
      </c>
      <c r="G3" s="19" t="s">
        <v>143</v>
      </c>
      <c r="H3" s="19" t="s">
        <v>129</v>
      </c>
      <c r="J3" s="20" t="s">
        <v>141</v>
      </c>
      <c r="K3" s="19" t="s">
        <v>127</v>
      </c>
      <c r="L3" s="19" t="s">
        <v>128</v>
      </c>
      <c r="M3" s="19" t="s">
        <v>146</v>
      </c>
      <c r="N3" s="19" t="s">
        <v>129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141</v>
      </c>
      <c r="AA3" s="19" t="s">
        <v>127</v>
      </c>
      <c r="AB3" s="19" t="s">
        <v>128</v>
      </c>
      <c r="AC3" s="19" t="s">
        <v>144</v>
      </c>
      <c r="AD3" s="19" t="s">
        <v>145</v>
      </c>
      <c r="AE3" s="19" t="s">
        <v>142</v>
      </c>
      <c r="AF3" s="19" t="s">
        <v>143</v>
      </c>
      <c r="AG3" s="19" t="s">
        <v>129</v>
      </c>
      <c r="AJ3" s="20" t="s">
        <v>141</v>
      </c>
      <c r="AK3" s="19" t="s">
        <v>127</v>
      </c>
      <c r="AL3" s="19" t="s">
        <v>128</v>
      </c>
      <c r="AM3" s="19" t="s">
        <v>144</v>
      </c>
      <c r="AN3" s="19" t="s">
        <v>145</v>
      </c>
      <c r="AO3" s="19" t="s">
        <v>142</v>
      </c>
      <c r="AP3" s="19" t="s">
        <v>143</v>
      </c>
      <c r="AQ3" s="19" t="s">
        <v>129</v>
      </c>
      <c r="AR3" s="19" t="s">
        <v>146</v>
      </c>
    </row>
    <row r="4" spans="1:44" ht="12.75">
      <c r="A4" s="9">
        <v>1983</v>
      </c>
      <c r="B4">
        <v>313</v>
      </c>
      <c r="C4">
        <v>7</v>
      </c>
      <c r="D4">
        <v>62</v>
      </c>
      <c r="E4">
        <v>0</v>
      </c>
      <c r="F4">
        <v>8</v>
      </c>
      <c r="H4" s="2">
        <f>SUM(B4:G4)</f>
        <v>390</v>
      </c>
      <c r="J4" s="9">
        <v>1983</v>
      </c>
      <c r="K4" s="2">
        <f>B4</f>
        <v>313</v>
      </c>
      <c r="L4" s="2">
        <f>C4</f>
        <v>7</v>
      </c>
      <c r="M4" s="2">
        <f aca="true" t="shared" si="1" ref="M4:M21">N4-K4-L4</f>
        <v>70</v>
      </c>
      <c r="N4" s="2">
        <f>H4</f>
        <v>390</v>
      </c>
      <c r="P4" s="9">
        <f aca="true" t="shared" si="2" ref="P4:P21">A4</f>
        <v>1983</v>
      </c>
      <c r="Q4" s="7">
        <f aca="true" t="shared" si="3" ref="Q4:W7">(B4/$H4)*100</f>
        <v>80.25641025641026</v>
      </c>
      <c r="R4" s="7">
        <f t="shared" si="3"/>
        <v>1.7948717948717947</v>
      </c>
      <c r="S4" s="7">
        <f t="shared" si="3"/>
        <v>15.897435897435896</v>
      </c>
      <c r="T4" s="7">
        <f t="shared" si="3"/>
        <v>0</v>
      </c>
      <c r="U4" s="7">
        <f t="shared" si="3"/>
        <v>2.051282051282051</v>
      </c>
      <c r="V4" s="7">
        <f t="shared" si="3"/>
        <v>0</v>
      </c>
      <c r="W4" s="7">
        <f t="shared" si="3"/>
        <v>100</v>
      </c>
      <c r="Z4" s="9">
        <v>1983</v>
      </c>
      <c r="AA4">
        <v>644967</v>
      </c>
      <c r="AB4">
        <v>2961</v>
      </c>
      <c r="AC4">
        <v>21792</v>
      </c>
      <c r="AD4">
        <v>2709</v>
      </c>
      <c r="AE4">
        <v>4256</v>
      </c>
      <c r="AG4">
        <f>SUM(AA4:AE4)</f>
        <v>676685</v>
      </c>
      <c r="AJ4" s="9">
        <v>1983</v>
      </c>
      <c r="AK4" s="1">
        <f aca="true" t="shared" si="4" ref="AK4:AO7">(B4/AA4)*100000</f>
        <v>48.529614693464936</v>
      </c>
      <c r="AL4" s="1">
        <f t="shared" si="4"/>
        <v>236.4066193853428</v>
      </c>
      <c r="AM4" s="1">
        <f t="shared" si="4"/>
        <v>284.50807635829665</v>
      </c>
      <c r="AN4" s="1">
        <f t="shared" si="4"/>
        <v>0</v>
      </c>
      <c r="AO4" s="1">
        <f t="shared" si="4"/>
        <v>187.96992481203006</v>
      </c>
      <c r="AP4" s="1"/>
      <c r="AQ4" s="1">
        <f>(H4/AG4)*100000</f>
        <v>57.63390647051434</v>
      </c>
      <c r="AR4" s="1">
        <f>(SUM(D4:F4)/SUM(AC4:AE4))*100000</f>
        <v>243.41899363633203</v>
      </c>
    </row>
    <row r="5" spans="1:44" ht="12.75">
      <c r="A5" s="9">
        <v>1984</v>
      </c>
      <c r="B5">
        <v>319</v>
      </c>
      <c r="C5">
        <v>4</v>
      </c>
      <c r="D5">
        <v>57</v>
      </c>
      <c r="E5">
        <v>0</v>
      </c>
      <c r="F5">
        <v>5</v>
      </c>
      <c r="H5" s="2">
        <f aca="true" t="shared" si="5" ref="H5:H21">SUM(B5:G5)</f>
        <v>385</v>
      </c>
      <c r="J5" s="9">
        <v>1984</v>
      </c>
      <c r="K5" s="2">
        <f aca="true" t="shared" si="6" ref="K5:L21">B5</f>
        <v>319</v>
      </c>
      <c r="L5" s="2">
        <f t="shared" si="6"/>
        <v>4</v>
      </c>
      <c r="M5" s="2">
        <f t="shared" si="1"/>
        <v>62</v>
      </c>
      <c r="N5" s="2">
        <f aca="true" t="shared" si="7" ref="N5:N21">H5</f>
        <v>385</v>
      </c>
      <c r="P5" s="9">
        <f t="shared" si="2"/>
        <v>1984</v>
      </c>
      <c r="Q5" s="7">
        <f t="shared" si="3"/>
        <v>82.85714285714286</v>
      </c>
      <c r="R5" s="7">
        <f t="shared" si="3"/>
        <v>1.0389610389610389</v>
      </c>
      <c r="S5" s="7">
        <f t="shared" si="3"/>
        <v>14.805194805194805</v>
      </c>
      <c r="T5" s="7">
        <f t="shared" si="3"/>
        <v>0</v>
      </c>
      <c r="U5" s="7">
        <f t="shared" si="3"/>
        <v>1.2987012987012987</v>
      </c>
      <c r="V5" s="7">
        <f t="shared" si="3"/>
        <v>0</v>
      </c>
      <c r="W5" s="7">
        <f t="shared" si="3"/>
        <v>100</v>
      </c>
      <c r="Z5" s="9">
        <v>1984</v>
      </c>
      <c r="AA5">
        <v>647526</v>
      </c>
      <c r="AB5">
        <v>3062</v>
      </c>
      <c r="AC5">
        <v>22668</v>
      </c>
      <c r="AD5">
        <v>2864</v>
      </c>
      <c r="AE5">
        <v>4377</v>
      </c>
      <c r="AG5">
        <f>SUM(AA5:AE5)</f>
        <v>680497</v>
      </c>
      <c r="AJ5" s="9">
        <v>1984</v>
      </c>
      <c r="AK5" s="1">
        <f t="shared" si="4"/>
        <v>49.264431080759685</v>
      </c>
      <c r="AL5" s="1">
        <f t="shared" si="4"/>
        <v>130.63357282821687</v>
      </c>
      <c r="AM5" s="1">
        <f t="shared" si="4"/>
        <v>251.45579671784014</v>
      </c>
      <c r="AN5" s="1">
        <f t="shared" si="4"/>
        <v>0</v>
      </c>
      <c r="AO5" s="1">
        <f t="shared" si="4"/>
        <v>114.2334932602239</v>
      </c>
      <c r="AP5" s="1"/>
      <c r="AQ5" s="1">
        <f>(H5/AG5)*100000</f>
        <v>56.57629644215919</v>
      </c>
      <c r="AR5" s="1">
        <f>(SUM(D5:F5)/SUM(AC5:AE5))*100000</f>
        <v>207.2954629041426</v>
      </c>
    </row>
    <row r="6" spans="1:44" ht="12.75">
      <c r="A6" s="9">
        <v>1985</v>
      </c>
      <c r="B6">
        <v>207</v>
      </c>
      <c r="C6">
        <v>1</v>
      </c>
      <c r="D6">
        <v>45</v>
      </c>
      <c r="E6">
        <v>1</v>
      </c>
      <c r="F6">
        <v>1</v>
      </c>
      <c r="H6" s="2">
        <f t="shared" si="5"/>
        <v>255</v>
      </c>
      <c r="J6" s="9">
        <v>1985</v>
      </c>
      <c r="K6" s="2">
        <f t="shared" si="6"/>
        <v>207</v>
      </c>
      <c r="L6" s="2">
        <f t="shared" si="6"/>
        <v>1</v>
      </c>
      <c r="M6" s="2">
        <f t="shared" si="1"/>
        <v>47</v>
      </c>
      <c r="N6" s="2">
        <f t="shared" si="7"/>
        <v>255</v>
      </c>
      <c r="P6" s="9">
        <f t="shared" si="2"/>
        <v>1985</v>
      </c>
      <c r="Q6" s="7">
        <f t="shared" si="3"/>
        <v>81.17647058823529</v>
      </c>
      <c r="R6" s="7">
        <f t="shared" si="3"/>
        <v>0.39215686274509803</v>
      </c>
      <c r="S6" s="7">
        <f t="shared" si="3"/>
        <v>17.647058823529413</v>
      </c>
      <c r="T6" s="7">
        <f t="shared" si="3"/>
        <v>0.39215686274509803</v>
      </c>
      <c r="U6" s="7">
        <f t="shared" si="3"/>
        <v>0.39215686274509803</v>
      </c>
      <c r="V6" s="7">
        <f t="shared" si="3"/>
        <v>0</v>
      </c>
      <c r="W6" s="7">
        <f t="shared" si="3"/>
        <v>100</v>
      </c>
      <c r="Z6" s="9">
        <v>1985</v>
      </c>
      <c r="AA6">
        <v>643229</v>
      </c>
      <c r="AB6">
        <v>3209</v>
      </c>
      <c r="AC6">
        <v>23142</v>
      </c>
      <c r="AD6">
        <v>2970</v>
      </c>
      <c r="AE6">
        <v>4441</v>
      </c>
      <c r="AG6">
        <f>SUM(AA6:AE6)</f>
        <v>676991</v>
      </c>
      <c r="AJ6" s="9">
        <v>1985</v>
      </c>
      <c r="AK6" s="1">
        <f t="shared" si="4"/>
        <v>32.181384856715106</v>
      </c>
      <c r="AL6" s="1">
        <f t="shared" si="4"/>
        <v>31.162355874104083</v>
      </c>
      <c r="AM6" s="1">
        <f t="shared" si="4"/>
        <v>194.4516463572725</v>
      </c>
      <c r="AN6" s="1">
        <f t="shared" si="4"/>
        <v>33.670033670033675</v>
      </c>
      <c r="AO6" s="1">
        <f t="shared" si="4"/>
        <v>22.517451024544023</v>
      </c>
      <c r="AP6" s="1"/>
      <c r="AQ6" s="1">
        <f>(H6/AG6)*100000</f>
        <v>37.6666750370389</v>
      </c>
      <c r="AR6" s="1">
        <f>(SUM(D6:F6)/SUM(AC6:AE6))*100000</f>
        <v>153.8310476876248</v>
      </c>
    </row>
    <row r="7" spans="1:44" ht="12.75">
      <c r="A7" s="9">
        <v>1986</v>
      </c>
      <c r="B7">
        <v>228</v>
      </c>
      <c r="C7">
        <v>3</v>
      </c>
      <c r="D7">
        <v>44</v>
      </c>
      <c r="E7">
        <v>1</v>
      </c>
      <c r="F7">
        <v>2</v>
      </c>
      <c r="H7" s="2">
        <f t="shared" si="5"/>
        <v>278</v>
      </c>
      <c r="J7" s="9">
        <v>1986</v>
      </c>
      <c r="K7" s="2">
        <f t="shared" si="6"/>
        <v>228</v>
      </c>
      <c r="L7" s="2">
        <f t="shared" si="6"/>
        <v>3</v>
      </c>
      <c r="M7" s="2">
        <f t="shared" si="1"/>
        <v>47</v>
      </c>
      <c r="N7" s="2">
        <f t="shared" si="7"/>
        <v>278</v>
      </c>
      <c r="P7" s="9">
        <f t="shared" si="2"/>
        <v>1986</v>
      </c>
      <c r="Q7" s="7">
        <f t="shared" si="3"/>
        <v>82.01438848920863</v>
      </c>
      <c r="R7" s="7">
        <f t="shared" si="3"/>
        <v>1.079136690647482</v>
      </c>
      <c r="S7" s="7">
        <f t="shared" si="3"/>
        <v>15.827338129496402</v>
      </c>
      <c r="T7" s="7">
        <f t="shared" si="3"/>
        <v>0.3597122302158274</v>
      </c>
      <c r="U7" s="7">
        <f t="shared" si="3"/>
        <v>0.7194244604316548</v>
      </c>
      <c r="V7" s="7">
        <f t="shared" si="3"/>
        <v>0</v>
      </c>
      <c r="W7" s="7">
        <f t="shared" si="3"/>
        <v>100</v>
      </c>
      <c r="Z7" s="9">
        <v>1986</v>
      </c>
      <c r="AA7">
        <v>635204</v>
      </c>
      <c r="AB7">
        <v>3261</v>
      </c>
      <c r="AC7">
        <v>23498</v>
      </c>
      <c r="AD7">
        <v>3048</v>
      </c>
      <c r="AE7">
        <v>4476</v>
      </c>
      <c r="AG7">
        <f>SUM(AA7:AE7)</f>
        <v>669487</v>
      </c>
      <c r="AJ7" s="9">
        <v>1986</v>
      </c>
      <c r="AK7" s="1">
        <f t="shared" si="4"/>
        <v>35.89398051649549</v>
      </c>
      <c r="AL7" s="1">
        <f t="shared" si="4"/>
        <v>91.99632014719411</v>
      </c>
      <c r="AM7" s="1">
        <f t="shared" si="4"/>
        <v>187.24997872159332</v>
      </c>
      <c r="AN7" s="1">
        <f t="shared" si="4"/>
        <v>32.808398950131235</v>
      </c>
      <c r="AO7" s="1">
        <f t="shared" si="4"/>
        <v>44.68275245755139</v>
      </c>
      <c r="AP7" s="1"/>
      <c r="AQ7" s="1">
        <f>(H7/AG7)*100000</f>
        <v>41.52433131636611</v>
      </c>
      <c r="AR7" s="1">
        <f>(SUM(D7:F7)/SUM(AC7:AE7))*100000</f>
        <v>151.5053832763845</v>
      </c>
    </row>
    <row r="8" spans="1:44" ht="12.75">
      <c r="A8" s="9">
        <v>1987</v>
      </c>
      <c r="B8">
        <v>242</v>
      </c>
      <c r="C8">
        <v>3</v>
      </c>
      <c r="D8">
        <v>73</v>
      </c>
      <c r="E8">
        <v>1</v>
      </c>
      <c r="F8">
        <v>8</v>
      </c>
      <c r="H8" s="2">
        <f t="shared" si="5"/>
        <v>327</v>
      </c>
      <c r="J8" s="9">
        <v>1987</v>
      </c>
      <c r="K8" s="2">
        <f t="shared" si="6"/>
        <v>242</v>
      </c>
      <c r="L8" s="2">
        <f t="shared" si="6"/>
        <v>3</v>
      </c>
      <c r="M8" s="2">
        <f t="shared" si="1"/>
        <v>82</v>
      </c>
      <c r="N8" s="2">
        <f t="shared" si="7"/>
        <v>327</v>
      </c>
      <c r="P8" s="9">
        <f t="shared" si="2"/>
        <v>1987</v>
      </c>
      <c r="Q8" s="7">
        <f aca="true" t="shared" si="8" ref="Q8:Q21">(B8/$H8)*100</f>
        <v>74.00611620795107</v>
      </c>
      <c r="R8" s="7">
        <f aca="true" t="shared" si="9" ref="R8:W19">(C8/$H8)*100</f>
        <v>0.9174311926605505</v>
      </c>
      <c r="S8" s="7">
        <f t="shared" si="9"/>
        <v>22.32415902140673</v>
      </c>
      <c r="T8" s="7">
        <f t="shared" si="9"/>
        <v>0.3058103975535168</v>
      </c>
      <c r="U8" s="7">
        <f t="shared" si="9"/>
        <v>2.4464831804281344</v>
      </c>
      <c r="V8" s="7">
        <f t="shared" si="9"/>
        <v>0</v>
      </c>
      <c r="W8" s="7">
        <f t="shared" si="9"/>
        <v>100</v>
      </c>
      <c r="Z8" s="9">
        <v>1987</v>
      </c>
      <c r="AA8">
        <v>626190</v>
      </c>
      <c r="AB8">
        <v>3329</v>
      </c>
      <c r="AC8">
        <v>24005</v>
      </c>
      <c r="AD8">
        <v>3122</v>
      </c>
      <c r="AE8">
        <v>4520</v>
      </c>
      <c r="AG8">
        <f aca="true" t="shared" si="10" ref="AG8:AG20">SUM(AA8:AE8)</f>
        <v>661166</v>
      </c>
      <c r="AJ8" s="9">
        <v>1987</v>
      </c>
      <c r="AK8" s="1">
        <f aca="true" t="shared" si="11" ref="AK8:AK20">(B8/AA8)*100000</f>
        <v>38.64641722161005</v>
      </c>
      <c r="AL8" s="1">
        <f aca="true" t="shared" si="12" ref="AL8:AO19">(C8/AB8)*100000</f>
        <v>90.11715229798737</v>
      </c>
      <c r="AM8" s="1">
        <f t="shared" si="12"/>
        <v>304.10331181003954</v>
      </c>
      <c r="AN8" s="1">
        <f t="shared" si="12"/>
        <v>32.03074951953875</v>
      </c>
      <c r="AO8" s="1">
        <f t="shared" si="12"/>
        <v>176.99115044247787</v>
      </c>
      <c r="AP8" s="1"/>
      <c r="AQ8" s="1">
        <f aca="true" t="shared" si="13" ref="AQ8:AQ20">(H8/AG8)*100000</f>
        <v>49.458078606582916</v>
      </c>
      <c r="AR8" s="1">
        <f aca="true" t="shared" si="14" ref="AR8:AR20">(SUM(D8:F8)/SUM(AC8:AE8))*100000</f>
        <v>259.1082883053686</v>
      </c>
    </row>
    <row r="9" spans="1:44" ht="12.75">
      <c r="A9" s="9">
        <v>1988</v>
      </c>
      <c r="B9">
        <v>239</v>
      </c>
      <c r="C9">
        <v>6</v>
      </c>
      <c r="D9">
        <v>63</v>
      </c>
      <c r="E9">
        <v>2</v>
      </c>
      <c r="F9">
        <v>4</v>
      </c>
      <c r="H9" s="2">
        <f t="shared" si="5"/>
        <v>314</v>
      </c>
      <c r="J9" s="9">
        <v>1988</v>
      </c>
      <c r="K9" s="2">
        <f t="shared" si="6"/>
        <v>239</v>
      </c>
      <c r="L9" s="2">
        <f t="shared" si="6"/>
        <v>6</v>
      </c>
      <c r="M9" s="2">
        <f t="shared" si="1"/>
        <v>69</v>
      </c>
      <c r="N9" s="2">
        <f t="shared" si="7"/>
        <v>314</v>
      </c>
      <c r="P9" s="9">
        <f t="shared" si="2"/>
        <v>1988</v>
      </c>
      <c r="Q9" s="7">
        <f t="shared" si="8"/>
        <v>76.11464968152866</v>
      </c>
      <c r="R9" s="7">
        <f t="shared" si="9"/>
        <v>1.910828025477707</v>
      </c>
      <c r="S9" s="7">
        <f t="shared" si="9"/>
        <v>20.063694267515924</v>
      </c>
      <c r="T9" s="7">
        <f t="shared" si="9"/>
        <v>0.6369426751592357</v>
      </c>
      <c r="U9" s="7">
        <f t="shared" si="9"/>
        <v>1.2738853503184715</v>
      </c>
      <c r="V9" s="7">
        <f t="shared" si="9"/>
        <v>0</v>
      </c>
      <c r="W9" s="7">
        <f t="shared" si="9"/>
        <v>100</v>
      </c>
      <c r="Z9" s="9">
        <v>1988</v>
      </c>
      <c r="AA9">
        <v>619426</v>
      </c>
      <c r="AB9">
        <v>3427</v>
      </c>
      <c r="AC9">
        <v>24624</v>
      </c>
      <c r="AD9">
        <v>3210</v>
      </c>
      <c r="AE9">
        <v>4585</v>
      </c>
      <c r="AG9">
        <f t="shared" si="10"/>
        <v>655272</v>
      </c>
      <c r="AJ9" s="9">
        <v>1988</v>
      </c>
      <c r="AK9" s="1">
        <f t="shared" si="11"/>
        <v>38.5841085133656</v>
      </c>
      <c r="AL9" s="1">
        <f t="shared" si="12"/>
        <v>175.08024511234316</v>
      </c>
      <c r="AM9" s="1">
        <f t="shared" si="12"/>
        <v>255.84795321637426</v>
      </c>
      <c r="AN9" s="1">
        <f t="shared" si="12"/>
        <v>62.30529595015577</v>
      </c>
      <c r="AO9" s="1">
        <f t="shared" si="12"/>
        <v>87.24100327153762</v>
      </c>
      <c r="AP9" s="1"/>
      <c r="AQ9" s="1">
        <f t="shared" si="13"/>
        <v>47.919032096595</v>
      </c>
      <c r="AR9" s="1">
        <f t="shared" si="14"/>
        <v>212.83815046731854</v>
      </c>
    </row>
    <row r="10" spans="1:44" ht="12.75">
      <c r="A10" s="9">
        <v>1989</v>
      </c>
      <c r="B10">
        <v>246</v>
      </c>
      <c r="C10">
        <v>8</v>
      </c>
      <c r="D10">
        <v>52</v>
      </c>
      <c r="E10">
        <v>2</v>
      </c>
      <c r="F10">
        <v>3</v>
      </c>
      <c r="H10" s="2">
        <f t="shared" si="5"/>
        <v>311</v>
      </c>
      <c r="J10" s="9">
        <v>1989</v>
      </c>
      <c r="K10" s="2">
        <f t="shared" si="6"/>
        <v>246</v>
      </c>
      <c r="L10" s="2">
        <f t="shared" si="6"/>
        <v>8</v>
      </c>
      <c r="M10" s="2">
        <f t="shared" si="1"/>
        <v>57</v>
      </c>
      <c r="N10" s="2">
        <f t="shared" si="7"/>
        <v>311</v>
      </c>
      <c r="P10" s="9">
        <f t="shared" si="2"/>
        <v>1989</v>
      </c>
      <c r="Q10" s="7">
        <f t="shared" si="8"/>
        <v>79.09967845659163</v>
      </c>
      <c r="R10" s="7">
        <f t="shared" si="9"/>
        <v>2.572347266881029</v>
      </c>
      <c r="S10" s="7">
        <f t="shared" si="9"/>
        <v>16.720257234726688</v>
      </c>
      <c r="T10" s="7">
        <f t="shared" si="9"/>
        <v>0.6430868167202572</v>
      </c>
      <c r="U10" s="7">
        <f t="shared" si="9"/>
        <v>0.964630225080386</v>
      </c>
      <c r="V10" s="7">
        <f t="shared" si="9"/>
        <v>0</v>
      </c>
      <c r="W10" s="7">
        <f t="shared" si="9"/>
        <v>100</v>
      </c>
      <c r="Z10" s="9">
        <v>1989</v>
      </c>
      <c r="AA10">
        <v>609834</v>
      </c>
      <c r="AB10">
        <v>3452</v>
      </c>
      <c r="AC10">
        <v>25130</v>
      </c>
      <c r="AD10">
        <v>3283</v>
      </c>
      <c r="AE10">
        <v>4641</v>
      </c>
      <c r="AG10">
        <f t="shared" si="10"/>
        <v>646340</v>
      </c>
      <c r="AJ10" s="9">
        <v>1989</v>
      </c>
      <c r="AK10" s="1">
        <f t="shared" si="11"/>
        <v>40.338846308995564</v>
      </c>
      <c r="AL10" s="1">
        <f t="shared" si="12"/>
        <v>231.7497103128621</v>
      </c>
      <c r="AM10" s="1">
        <f t="shared" si="12"/>
        <v>206.9239952248309</v>
      </c>
      <c r="AN10" s="1">
        <f t="shared" si="12"/>
        <v>60.919890344197384</v>
      </c>
      <c r="AO10" s="1">
        <f t="shared" si="12"/>
        <v>64.64124111182934</v>
      </c>
      <c r="AP10" s="1"/>
      <c r="AQ10" s="1">
        <f t="shared" si="13"/>
        <v>48.117090076430365</v>
      </c>
      <c r="AR10" s="1">
        <f t="shared" si="14"/>
        <v>172.44508985296787</v>
      </c>
    </row>
    <row r="11" spans="1:44" ht="12.75">
      <c r="A11" s="9">
        <v>1990</v>
      </c>
      <c r="B11">
        <v>252</v>
      </c>
      <c r="C11">
        <v>6</v>
      </c>
      <c r="D11">
        <v>63</v>
      </c>
      <c r="E11">
        <v>1</v>
      </c>
      <c r="F11">
        <v>5</v>
      </c>
      <c r="G11">
        <v>1</v>
      </c>
      <c r="H11" s="2">
        <f t="shared" si="5"/>
        <v>328</v>
      </c>
      <c r="J11" s="9">
        <v>1990</v>
      </c>
      <c r="K11" s="2">
        <f t="shared" si="6"/>
        <v>252</v>
      </c>
      <c r="L11" s="2">
        <f t="shared" si="6"/>
        <v>6</v>
      </c>
      <c r="M11" s="2">
        <f t="shared" si="1"/>
        <v>70</v>
      </c>
      <c r="N11" s="2">
        <f t="shared" si="7"/>
        <v>328</v>
      </c>
      <c r="P11" s="9">
        <f t="shared" si="2"/>
        <v>1990</v>
      </c>
      <c r="Q11" s="7">
        <f t="shared" si="8"/>
        <v>76.82926829268293</v>
      </c>
      <c r="R11" s="7">
        <f t="shared" si="9"/>
        <v>1.8292682926829267</v>
      </c>
      <c r="S11" s="7">
        <f t="shared" si="9"/>
        <v>19.20731707317073</v>
      </c>
      <c r="T11" s="7">
        <f t="shared" si="9"/>
        <v>0.3048780487804878</v>
      </c>
      <c r="U11" s="7">
        <f t="shared" si="9"/>
        <v>1.524390243902439</v>
      </c>
      <c r="V11" s="7">
        <f t="shared" si="9"/>
        <v>0.3048780487804878</v>
      </c>
      <c r="W11" s="7">
        <f t="shared" si="9"/>
        <v>100</v>
      </c>
      <c r="Z11" s="9">
        <v>1990</v>
      </c>
      <c r="AA11">
        <v>600513</v>
      </c>
      <c r="AB11">
        <v>3431</v>
      </c>
      <c r="AC11">
        <v>25408</v>
      </c>
      <c r="AD11">
        <v>3368</v>
      </c>
      <c r="AE11">
        <v>4644</v>
      </c>
      <c r="AG11">
        <f t="shared" si="10"/>
        <v>637364</v>
      </c>
      <c r="AJ11" s="9">
        <v>1990</v>
      </c>
      <c r="AK11" s="1">
        <f t="shared" si="11"/>
        <v>41.96412067682132</v>
      </c>
      <c r="AL11" s="1">
        <f t="shared" si="12"/>
        <v>174.87612940833577</v>
      </c>
      <c r="AM11" s="1">
        <f t="shared" si="12"/>
        <v>247.95340050377834</v>
      </c>
      <c r="AN11" s="1">
        <f t="shared" si="12"/>
        <v>29.69121140142518</v>
      </c>
      <c r="AO11" s="1">
        <f t="shared" si="12"/>
        <v>107.66580534022395</v>
      </c>
      <c r="AP11" s="1"/>
      <c r="AQ11" s="1">
        <f t="shared" si="13"/>
        <v>51.46195894339812</v>
      </c>
      <c r="AR11" s="1">
        <f t="shared" si="14"/>
        <v>206.46319569120288</v>
      </c>
    </row>
    <row r="12" spans="1:44" ht="12.75">
      <c r="A12" s="9">
        <v>1991</v>
      </c>
      <c r="B12">
        <v>246</v>
      </c>
      <c r="C12">
        <v>7</v>
      </c>
      <c r="D12">
        <v>63</v>
      </c>
      <c r="E12">
        <v>3</v>
      </c>
      <c r="F12">
        <v>12</v>
      </c>
      <c r="H12" s="2">
        <f t="shared" si="5"/>
        <v>331</v>
      </c>
      <c r="J12" s="9">
        <v>1991</v>
      </c>
      <c r="K12" s="2">
        <f t="shared" si="6"/>
        <v>246</v>
      </c>
      <c r="L12" s="2">
        <f t="shared" si="6"/>
        <v>7</v>
      </c>
      <c r="M12" s="2">
        <f t="shared" si="1"/>
        <v>78</v>
      </c>
      <c r="N12" s="2">
        <f t="shared" si="7"/>
        <v>331</v>
      </c>
      <c r="P12" s="9">
        <f t="shared" si="2"/>
        <v>1991</v>
      </c>
      <c r="Q12" s="7">
        <f t="shared" si="8"/>
        <v>74.32024169184291</v>
      </c>
      <c r="R12" s="7">
        <f t="shared" si="9"/>
        <v>2.1148036253776437</v>
      </c>
      <c r="S12" s="7">
        <f t="shared" si="9"/>
        <v>19.033232628398792</v>
      </c>
      <c r="T12" s="7">
        <f t="shared" si="9"/>
        <v>0.906344410876133</v>
      </c>
      <c r="U12" s="7">
        <f t="shared" si="9"/>
        <v>3.625377643504532</v>
      </c>
      <c r="V12" s="7">
        <f t="shared" si="9"/>
        <v>0</v>
      </c>
      <c r="W12" s="7">
        <f t="shared" si="9"/>
        <v>100</v>
      </c>
      <c r="Z12" s="9">
        <v>1991</v>
      </c>
      <c r="AA12">
        <v>595933</v>
      </c>
      <c r="AB12">
        <v>3511</v>
      </c>
      <c r="AC12">
        <v>25949</v>
      </c>
      <c r="AD12">
        <v>3691</v>
      </c>
      <c r="AE12">
        <v>5115</v>
      </c>
      <c r="AG12">
        <f t="shared" si="10"/>
        <v>634199</v>
      </c>
      <c r="AJ12" s="9">
        <v>1991</v>
      </c>
      <c r="AK12" s="1">
        <f t="shared" si="11"/>
        <v>41.27980830059755</v>
      </c>
      <c r="AL12" s="1">
        <f t="shared" si="12"/>
        <v>199.37339789233835</v>
      </c>
      <c r="AM12" s="1">
        <f t="shared" si="12"/>
        <v>242.78392230914488</v>
      </c>
      <c r="AN12" s="1">
        <f t="shared" si="12"/>
        <v>81.2787862367922</v>
      </c>
      <c r="AO12" s="1">
        <f t="shared" si="12"/>
        <v>234.6041055718475</v>
      </c>
      <c r="AP12" s="1"/>
      <c r="AQ12" s="1">
        <f t="shared" si="13"/>
        <v>52.19181991772298</v>
      </c>
      <c r="AR12" s="1">
        <f t="shared" si="14"/>
        <v>224.4281398359948</v>
      </c>
    </row>
    <row r="13" spans="1:44" ht="12.75">
      <c r="A13" s="9">
        <v>1992</v>
      </c>
      <c r="B13">
        <v>218</v>
      </c>
      <c r="C13">
        <v>13</v>
      </c>
      <c r="D13">
        <v>69</v>
      </c>
      <c r="E13">
        <v>0</v>
      </c>
      <c r="F13">
        <v>7</v>
      </c>
      <c r="G13">
        <v>2</v>
      </c>
      <c r="H13" s="2">
        <f t="shared" si="5"/>
        <v>309</v>
      </c>
      <c r="J13" s="9">
        <v>1992</v>
      </c>
      <c r="K13" s="2">
        <f t="shared" si="6"/>
        <v>218</v>
      </c>
      <c r="L13" s="2">
        <f t="shared" si="6"/>
        <v>13</v>
      </c>
      <c r="M13" s="2">
        <f t="shared" si="1"/>
        <v>78</v>
      </c>
      <c r="N13" s="2">
        <f t="shared" si="7"/>
        <v>309</v>
      </c>
      <c r="P13" s="9">
        <f t="shared" si="2"/>
        <v>1992</v>
      </c>
      <c r="Q13" s="7">
        <f t="shared" si="8"/>
        <v>70.55016181229773</v>
      </c>
      <c r="R13" s="7">
        <f t="shared" si="9"/>
        <v>4.207119741100324</v>
      </c>
      <c r="S13" s="7">
        <f t="shared" si="9"/>
        <v>22.330097087378643</v>
      </c>
      <c r="T13" s="7">
        <f t="shared" si="9"/>
        <v>0</v>
      </c>
      <c r="U13" s="7">
        <f t="shared" si="9"/>
        <v>2.26537216828479</v>
      </c>
      <c r="V13" s="7">
        <f t="shared" si="9"/>
        <v>0.6472491909385114</v>
      </c>
      <c r="W13" s="7">
        <f t="shared" si="9"/>
        <v>100</v>
      </c>
      <c r="Z13" s="9">
        <v>1992</v>
      </c>
      <c r="AA13">
        <v>596163</v>
      </c>
      <c r="AB13">
        <v>3587</v>
      </c>
      <c r="AC13">
        <v>26522</v>
      </c>
      <c r="AD13">
        <v>4003</v>
      </c>
      <c r="AE13">
        <v>5152</v>
      </c>
      <c r="AG13">
        <f t="shared" si="10"/>
        <v>635427</v>
      </c>
      <c r="AJ13" s="9">
        <v>1992</v>
      </c>
      <c r="AK13" s="1">
        <f t="shared" si="11"/>
        <v>36.56718045232596</v>
      </c>
      <c r="AL13" s="1">
        <f t="shared" si="12"/>
        <v>362.41984945637023</v>
      </c>
      <c r="AM13" s="1">
        <f t="shared" si="12"/>
        <v>260.1613754618807</v>
      </c>
      <c r="AN13" s="1">
        <f t="shared" si="12"/>
        <v>0</v>
      </c>
      <c r="AO13" s="1">
        <f t="shared" si="12"/>
        <v>135.8695652173913</v>
      </c>
      <c r="AP13" s="1"/>
      <c r="AQ13" s="1">
        <f t="shared" si="13"/>
        <v>48.62871738216978</v>
      </c>
      <c r="AR13" s="1">
        <f t="shared" si="14"/>
        <v>213.02239538077754</v>
      </c>
    </row>
    <row r="14" spans="1:44" ht="12.75">
      <c r="A14" s="9">
        <v>1993</v>
      </c>
      <c r="B14">
        <v>229</v>
      </c>
      <c r="C14">
        <v>11</v>
      </c>
      <c r="D14">
        <v>53</v>
      </c>
      <c r="E14">
        <v>2</v>
      </c>
      <c r="F14">
        <v>14</v>
      </c>
      <c r="H14" s="2">
        <f t="shared" si="5"/>
        <v>309</v>
      </c>
      <c r="J14" s="9">
        <v>1993</v>
      </c>
      <c r="K14" s="2">
        <f t="shared" si="6"/>
        <v>229</v>
      </c>
      <c r="L14" s="2">
        <f t="shared" si="6"/>
        <v>11</v>
      </c>
      <c r="M14" s="2">
        <f t="shared" si="1"/>
        <v>69</v>
      </c>
      <c r="N14" s="2">
        <f t="shared" si="7"/>
        <v>309</v>
      </c>
      <c r="P14" s="9">
        <f t="shared" si="2"/>
        <v>1993</v>
      </c>
      <c r="Q14" s="7">
        <f t="shared" si="8"/>
        <v>74.11003236245955</v>
      </c>
      <c r="R14" s="7">
        <f t="shared" si="9"/>
        <v>3.559870550161812</v>
      </c>
      <c r="S14" s="7">
        <f t="shared" si="9"/>
        <v>17.15210355987055</v>
      </c>
      <c r="T14" s="7">
        <f t="shared" si="9"/>
        <v>0.6472491909385114</v>
      </c>
      <c r="U14" s="7">
        <f t="shared" si="9"/>
        <v>4.53074433656958</v>
      </c>
      <c r="V14" s="7">
        <f t="shared" si="9"/>
        <v>0</v>
      </c>
      <c r="W14" s="7">
        <f t="shared" si="9"/>
        <v>100</v>
      </c>
      <c r="Z14" s="9">
        <v>1993</v>
      </c>
      <c r="AA14">
        <v>597376</v>
      </c>
      <c r="AB14">
        <v>3507</v>
      </c>
      <c r="AC14">
        <v>26767</v>
      </c>
      <c r="AD14">
        <v>4221</v>
      </c>
      <c r="AE14">
        <v>5358</v>
      </c>
      <c r="AG14">
        <f t="shared" si="10"/>
        <v>637229</v>
      </c>
      <c r="AJ14" s="9">
        <v>1993</v>
      </c>
      <c r="AK14" s="1">
        <f t="shared" si="11"/>
        <v>38.33431540604243</v>
      </c>
      <c r="AL14" s="1">
        <f t="shared" si="12"/>
        <v>313.6583974907328</v>
      </c>
      <c r="AM14" s="1">
        <f t="shared" si="12"/>
        <v>198.0050061643068</v>
      </c>
      <c r="AN14" s="1">
        <f t="shared" si="12"/>
        <v>47.382136934375744</v>
      </c>
      <c r="AO14" s="1">
        <f t="shared" si="12"/>
        <v>261.29152668906306</v>
      </c>
      <c r="AP14" s="1"/>
      <c r="AQ14" s="1">
        <f t="shared" si="13"/>
        <v>48.49120175007729</v>
      </c>
      <c r="AR14" s="1">
        <f t="shared" si="14"/>
        <v>189.84207340560172</v>
      </c>
    </row>
    <row r="15" spans="1:44" ht="12.75">
      <c r="A15" s="9">
        <v>1994</v>
      </c>
      <c r="B15">
        <v>254</v>
      </c>
      <c r="C15">
        <v>15</v>
      </c>
      <c r="D15">
        <v>61</v>
      </c>
      <c r="E15">
        <v>4</v>
      </c>
      <c r="F15">
        <v>12</v>
      </c>
      <c r="H15" s="2">
        <f t="shared" si="5"/>
        <v>346</v>
      </c>
      <c r="J15" s="9">
        <v>1994</v>
      </c>
      <c r="K15" s="2">
        <f t="shared" si="6"/>
        <v>254</v>
      </c>
      <c r="L15" s="2">
        <f t="shared" si="6"/>
        <v>15</v>
      </c>
      <c r="M15" s="2">
        <f t="shared" si="1"/>
        <v>77</v>
      </c>
      <c r="N15" s="2">
        <f t="shared" si="7"/>
        <v>346</v>
      </c>
      <c r="P15" s="9">
        <f t="shared" si="2"/>
        <v>1994</v>
      </c>
      <c r="Q15" s="7">
        <f t="shared" si="8"/>
        <v>73.41040462427746</v>
      </c>
      <c r="R15" s="7">
        <f t="shared" si="9"/>
        <v>4.335260115606936</v>
      </c>
      <c r="S15" s="7">
        <f t="shared" si="9"/>
        <v>17.63005780346821</v>
      </c>
      <c r="T15" s="7">
        <f t="shared" si="9"/>
        <v>1.1560693641618496</v>
      </c>
      <c r="U15" s="7">
        <f t="shared" si="9"/>
        <v>3.4682080924855487</v>
      </c>
      <c r="V15" s="7">
        <f t="shared" si="9"/>
        <v>0</v>
      </c>
      <c r="W15" s="7">
        <f t="shared" si="9"/>
        <v>100</v>
      </c>
      <c r="Z15" s="9">
        <v>1994</v>
      </c>
      <c r="AA15">
        <v>599238</v>
      </c>
      <c r="AB15">
        <v>3478</v>
      </c>
      <c r="AC15">
        <v>27421</v>
      </c>
      <c r="AD15">
        <v>4277</v>
      </c>
      <c r="AE15">
        <v>5348</v>
      </c>
      <c r="AG15">
        <f t="shared" si="10"/>
        <v>639762</v>
      </c>
      <c r="AJ15" s="9">
        <v>1994</v>
      </c>
      <c r="AK15" s="1">
        <f t="shared" si="11"/>
        <v>42.38716503292515</v>
      </c>
      <c r="AL15" s="1">
        <f t="shared" si="12"/>
        <v>431.2823461759632</v>
      </c>
      <c r="AM15" s="1">
        <f t="shared" si="12"/>
        <v>222.45724080084605</v>
      </c>
      <c r="AN15" s="1">
        <f t="shared" si="12"/>
        <v>93.52349777881693</v>
      </c>
      <c r="AO15" s="1">
        <f t="shared" si="12"/>
        <v>224.3829468960359</v>
      </c>
      <c r="AP15" s="1"/>
      <c r="AQ15" s="1">
        <f t="shared" si="13"/>
        <v>54.08261197132684</v>
      </c>
      <c r="AR15" s="1">
        <f t="shared" si="14"/>
        <v>207.84970037250986</v>
      </c>
    </row>
    <row r="16" spans="1:44" ht="12.75">
      <c r="A16" s="9">
        <v>1995</v>
      </c>
      <c r="B16">
        <v>257</v>
      </c>
      <c r="C16">
        <v>7</v>
      </c>
      <c r="D16">
        <v>69</v>
      </c>
      <c r="E16">
        <v>1</v>
      </c>
      <c r="F16">
        <v>19</v>
      </c>
      <c r="H16" s="2">
        <f t="shared" si="5"/>
        <v>353</v>
      </c>
      <c r="J16" s="9">
        <v>1995</v>
      </c>
      <c r="K16" s="2">
        <f t="shared" si="6"/>
        <v>257</v>
      </c>
      <c r="L16" s="2">
        <f t="shared" si="6"/>
        <v>7</v>
      </c>
      <c r="M16" s="2">
        <f t="shared" si="1"/>
        <v>89</v>
      </c>
      <c r="N16" s="2">
        <f t="shared" si="7"/>
        <v>353</v>
      </c>
      <c r="P16" s="9">
        <f t="shared" si="2"/>
        <v>1995</v>
      </c>
      <c r="Q16" s="7">
        <f t="shared" si="8"/>
        <v>72.80453257790369</v>
      </c>
      <c r="R16" s="7">
        <f t="shared" si="9"/>
        <v>1.9830028328611897</v>
      </c>
      <c r="S16" s="7">
        <f t="shared" si="9"/>
        <v>19.54674220963173</v>
      </c>
      <c r="T16" s="7">
        <f t="shared" si="9"/>
        <v>0.28328611898017</v>
      </c>
      <c r="U16" s="7">
        <f t="shared" si="9"/>
        <v>5.382436260623229</v>
      </c>
      <c r="V16" s="7">
        <f t="shared" si="9"/>
        <v>0</v>
      </c>
      <c r="W16" s="7">
        <f t="shared" si="9"/>
        <v>100</v>
      </c>
      <c r="Z16" s="9">
        <v>1995</v>
      </c>
      <c r="AA16">
        <v>599761</v>
      </c>
      <c r="AB16">
        <v>3358</v>
      </c>
      <c r="AC16">
        <v>27892</v>
      </c>
      <c r="AD16">
        <v>4631</v>
      </c>
      <c r="AE16">
        <v>5906</v>
      </c>
      <c r="AG16">
        <f t="shared" si="10"/>
        <v>641548</v>
      </c>
      <c r="AJ16" s="9">
        <v>1995</v>
      </c>
      <c r="AK16" s="1">
        <f t="shared" si="11"/>
        <v>42.85040207682727</v>
      </c>
      <c r="AL16" s="1">
        <f t="shared" si="12"/>
        <v>208.45741512805242</v>
      </c>
      <c r="AM16" s="1">
        <f t="shared" si="12"/>
        <v>247.3827620823175</v>
      </c>
      <c r="AN16" s="1">
        <f t="shared" si="12"/>
        <v>21.593608291945586</v>
      </c>
      <c r="AO16" s="1">
        <f t="shared" si="12"/>
        <v>321.70673890958346</v>
      </c>
      <c r="AP16" s="1"/>
      <c r="AQ16" s="1">
        <f t="shared" si="13"/>
        <v>55.02316272515852</v>
      </c>
      <c r="AR16" s="1">
        <f t="shared" si="14"/>
        <v>231.59593015691274</v>
      </c>
    </row>
    <row r="17" spans="1:44" ht="12.75">
      <c r="A17" s="9">
        <v>1996</v>
      </c>
      <c r="B17">
        <v>303</v>
      </c>
      <c r="C17">
        <v>10</v>
      </c>
      <c r="D17">
        <v>101</v>
      </c>
      <c r="E17">
        <v>5</v>
      </c>
      <c r="F17">
        <v>28</v>
      </c>
      <c r="H17" s="2">
        <f t="shared" si="5"/>
        <v>447</v>
      </c>
      <c r="J17" s="9">
        <v>1996</v>
      </c>
      <c r="K17" s="2">
        <f t="shared" si="6"/>
        <v>303</v>
      </c>
      <c r="L17" s="2">
        <f t="shared" si="6"/>
        <v>10</v>
      </c>
      <c r="M17" s="2">
        <f t="shared" si="1"/>
        <v>134</v>
      </c>
      <c r="N17" s="2">
        <f t="shared" si="7"/>
        <v>447</v>
      </c>
      <c r="P17" s="9">
        <f t="shared" si="2"/>
        <v>1996</v>
      </c>
      <c r="Q17" s="7">
        <f t="shared" si="8"/>
        <v>67.78523489932886</v>
      </c>
      <c r="R17" s="7">
        <f t="shared" si="9"/>
        <v>2.237136465324385</v>
      </c>
      <c r="S17" s="7">
        <f t="shared" si="9"/>
        <v>22.595078299776286</v>
      </c>
      <c r="T17" s="7">
        <f t="shared" si="9"/>
        <v>1.1185682326621924</v>
      </c>
      <c r="U17" s="7">
        <f t="shared" si="9"/>
        <v>6.263982102908278</v>
      </c>
      <c r="V17" s="7">
        <f t="shared" si="9"/>
        <v>0</v>
      </c>
      <c r="W17" s="7">
        <f t="shared" si="9"/>
        <v>100</v>
      </c>
      <c r="Z17" s="9">
        <v>1996</v>
      </c>
      <c r="AA17">
        <v>599467</v>
      </c>
      <c r="AB17">
        <v>3558</v>
      </c>
      <c r="AC17">
        <v>28609</v>
      </c>
      <c r="AD17">
        <v>4876</v>
      </c>
      <c r="AE17">
        <v>6348</v>
      </c>
      <c r="AG17">
        <f t="shared" si="10"/>
        <v>642858</v>
      </c>
      <c r="AJ17" s="9">
        <v>1996</v>
      </c>
      <c r="AK17" s="1">
        <f t="shared" si="11"/>
        <v>50.54490072013973</v>
      </c>
      <c r="AL17" s="1">
        <f t="shared" si="12"/>
        <v>281.0567734682406</v>
      </c>
      <c r="AM17" s="1">
        <f t="shared" si="12"/>
        <v>353.0357579782586</v>
      </c>
      <c r="AN17" s="1">
        <f t="shared" si="12"/>
        <v>102.54306808859721</v>
      </c>
      <c r="AO17" s="1">
        <f t="shared" si="12"/>
        <v>441.0838059231254</v>
      </c>
      <c r="AP17" s="1"/>
      <c r="AQ17" s="1">
        <f t="shared" si="13"/>
        <v>69.53324062234584</v>
      </c>
      <c r="AR17" s="1">
        <f t="shared" si="14"/>
        <v>336.40448874049156</v>
      </c>
    </row>
    <row r="18" spans="1:44" ht="12.75">
      <c r="A18" s="9">
        <v>1997</v>
      </c>
      <c r="B18">
        <v>310</v>
      </c>
      <c r="C18">
        <v>9</v>
      </c>
      <c r="D18">
        <v>86</v>
      </c>
      <c r="E18">
        <v>2</v>
      </c>
      <c r="F18">
        <v>23</v>
      </c>
      <c r="H18" s="2">
        <f t="shared" si="5"/>
        <v>430</v>
      </c>
      <c r="J18" s="9">
        <v>1997</v>
      </c>
      <c r="K18" s="2">
        <f t="shared" si="6"/>
        <v>310</v>
      </c>
      <c r="L18" s="2">
        <f t="shared" si="6"/>
        <v>9</v>
      </c>
      <c r="M18" s="2">
        <f t="shared" si="1"/>
        <v>111</v>
      </c>
      <c r="N18" s="2">
        <f t="shared" si="7"/>
        <v>430</v>
      </c>
      <c r="P18" s="9">
        <f t="shared" si="2"/>
        <v>1997</v>
      </c>
      <c r="Q18" s="7">
        <f t="shared" si="8"/>
        <v>72.09302325581395</v>
      </c>
      <c r="R18" s="7">
        <f t="shared" si="9"/>
        <v>2.0930232558139537</v>
      </c>
      <c r="S18" s="7">
        <f t="shared" si="9"/>
        <v>20</v>
      </c>
      <c r="T18" s="7">
        <f t="shared" si="9"/>
        <v>0.46511627906976744</v>
      </c>
      <c r="U18" s="7">
        <f t="shared" si="9"/>
        <v>5.348837209302325</v>
      </c>
      <c r="V18" s="7">
        <f t="shared" si="9"/>
        <v>0</v>
      </c>
      <c r="W18" s="7">
        <f t="shared" si="9"/>
        <v>100</v>
      </c>
      <c r="Z18" s="9">
        <v>1997</v>
      </c>
      <c r="AA18">
        <v>596693</v>
      </c>
      <c r="AB18">
        <v>3463</v>
      </c>
      <c r="AC18">
        <v>29079</v>
      </c>
      <c r="AD18">
        <v>4898</v>
      </c>
      <c r="AE18">
        <v>6812</v>
      </c>
      <c r="AG18">
        <f t="shared" si="10"/>
        <v>640945</v>
      </c>
      <c r="AJ18" s="9">
        <v>1997</v>
      </c>
      <c r="AK18" s="1">
        <f t="shared" si="11"/>
        <v>51.95301436417052</v>
      </c>
      <c r="AL18" s="1">
        <f t="shared" si="12"/>
        <v>259.8902685532775</v>
      </c>
      <c r="AM18" s="1">
        <f t="shared" si="12"/>
        <v>295.74607104783524</v>
      </c>
      <c r="AN18" s="1">
        <f t="shared" si="12"/>
        <v>40.83299305839118</v>
      </c>
      <c r="AO18" s="1">
        <f t="shared" si="12"/>
        <v>337.6394597768644</v>
      </c>
      <c r="AP18" s="1"/>
      <c r="AQ18" s="1">
        <f t="shared" si="13"/>
        <v>67.08843972571749</v>
      </c>
      <c r="AR18" s="1">
        <f t="shared" si="14"/>
        <v>272.1321925028807</v>
      </c>
    </row>
    <row r="19" spans="1:44" ht="12.75">
      <c r="A19" s="9">
        <v>1998</v>
      </c>
      <c r="B19">
        <v>411</v>
      </c>
      <c r="C19">
        <v>18</v>
      </c>
      <c r="D19">
        <v>102</v>
      </c>
      <c r="E19">
        <v>7</v>
      </c>
      <c r="F19">
        <v>31</v>
      </c>
      <c r="H19" s="2">
        <f t="shared" si="5"/>
        <v>569</v>
      </c>
      <c r="J19" s="9">
        <v>1998</v>
      </c>
      <c r="K19" s="2">
        <f t="shared" si="6"/>
        <v>411</v>
      </c>
      <c r="L19" s="2">
        <f t="shared" si="6"/>
        <v>18</v>
      </c>
      <c r="M19" s="2">
        <f t="shared" si="1"/>
        <v>140</v>
      </c>
      <c r="N19" s="2">
        <f t="shared" si="7"/>
        <v>569</v>
      </c>
      <c r="P19" s="9">
        <f t="shared" si="2"/>
        <v>1998</v>
      </c>
      <c r="Q19" s="7">
        <f t="shared" si="8"/>
        <v>72.23198594024605</v>
      </c>
      <c r="R19" s="7">
        <f t="shared" si="9"/>
        <v>3.163444639718805</v>
      </c>
      <c r="S19" s="7">
        <f t="shared" si="9"/>
        <v>17.926186291739896</v>
      </c>
      <c r="T19" s="7">
        <f t="shared" si="9"/>
        <v>1.2302284710017575</v>
      </c>
      <c r="U19" s="7">
        <f t="shared" si="9"/>
        <v>5.448154657293498</v>
      </c>
      <c r="V19" s="7">
        <f t="shared" si="9"/>
        <v>0</v>
      </c>
      <c r="W19" s="7">
        <f t="shared" si="9"/>
        <v>100</v>
      </c>
      <c r="Z19" s="9">
        <v>1998</v>
      </c>
      <c r="AA19">
        <v>592527</v>
      </c>
      <c r="AB19">
        <v>3621</v>
      </c>
      <c r="AC19">
        <v>29694</v>
      </c>
      <c r="AD19">
        <v>4993</v>
      </c>
      <c r="AE19">
        <v>6973</v>
      </c>
      <c r="AG19">
        <f t="shared" si="10"/>
        <v>637808</v>
      </c>
      <c r="AJ19" s="9">
        <v>1998</v>
      </c>
      <c r="AK19" s="1">
        <f t="shared" si="11"/>
        <v>69.36392771974948</v>
      </c>
      <c r="AL19" s="1">
        <f t="shared" si="12"/>
        <v>497.10024855012426</v>
      </c>
      <c r="AM19" s="1">
        <f t="shared" si="12"/>
        <v>343.5037381289149</v>
      </c>
      <c r="AN19" s="1">
        <f t="shared" si="12"/>
        <v>140.19627478469857</v>
      </c>
      <c r="AO19" s="1">
        <f t="shared" si="12"/>
        <v>444.5719202638749</v>
      </c>
      <c r="AP19" s="1"/>
      <c r="AQ19" s="1">
        <f t="shared" si="13"/>
        <v>89.21180041642626</v>
      </c>
      <c r="AR19" s="1">
        <f t="shared" si="14"/>
        <v>336.0537686029765</v>
      </c>
    </row>
    <row r="20" spans="1:44" ht="12.75">
      <c r="A20" s="9">
        <v>1999</v>
      </c>
      <c r="B20">
        <v>382</v>
      </c>
      <c r="C20">
        <v>14</v>
      </c>
      <c r="D20">
        <v>84</v>
      </c>
      <c r="E20">
        <v>2</v>
      </c>
      <c r="F20">
        <v>25</v>
      </c>
      <c r="H20" s="2">
        <f t="shared" si="5"/>
        <v>507</v>
      </c>
      <c r="J20" s="9">
        <v>1999</v>
      </c>
      <c r="K20" s="2">
        <f t="shared" si="6"/>
        <v>382</v>
      </c>
      <c r="L20" s="2">
        <f t="shared" si="6"/>
        <v>14</v>
      </c>
      <c r="M20" s="2">
        <f t="shared" si="1"/>
        <v>111</v>
      </c>
      <c r="N20" s="2">
        <f t="shared" si="7"/>
        <v>507</v>
      </c>
      <c r="P20" s="9">
        <f t="shared" si="2"/>
        <v>1999</v>
      </c>
      <c r="Q20" s="7">
        <f t="shared" si="8"/>
        <v>75.34516765285996</v>
      </c>
      <c r="R20" s="7">
        <f aca="true" t="shared" si="15" ref="R20:W21">(C20/$H20)*100</f>
        <v>2.7613412228796843</v>
      </c>
      <c r="S20" s="7">
        <f t="shared" si="15"/>
        <v>16.56804733727811</v>
      </c>
      <c r="T20" s="7">
        <f t="shared" si="15"/>
        <v>0.39447731755424065</v>
      </c>
      <c r="U20" s="7">
        <f t="shared" si="15"/>
        <v>4.930966469428008</v>
      </c>
      <c r="V20" s="7">
        <f t="shared" si="15"/>
        <v>0</v>
      </c>
      <c r="W20" s="7">
        <f t="shared" si="15"/>
        <v>100</v>
      </c>
      <c r="Z20" s="9">
        <v>1999</v>
      </c>
      <c r="AA20">
        <v>587625</v>
      </c>
      <c r="AB20">
        <v>3775</v>
      </c>
      <c r="AC20">
        <v>30001</v>
      </c>
      <c r="AD20">
        <v>4996</v>
      </c>
      <c r="AE20">
        <v>7269</v>
      </c>
      <c r="AG20">
        <f t="shared" si="10"/>
        <v>633666</v>
      </c>
      <c r="AJ20" s="9">
        <v>1999</v>
      </c>
      <c r="AK20" s="1">
        <f t="shared" si="11"/>
        <v>65.00744522442034</v>
      </c>
      <c r="AL20" s="1">
        <f>(C20/AB20)*100000</f>
        <v>370.86092715231786</v>
      </c>
      <c r="AM20" s="1">
        <f>(D20/AC20)*100000</f>
        <v>279.9906669777674</v>
      </c>
      <c r="AN20" s="1">
        <f>(E20/AD20)*100000</f>
        <v>40.03202562049639</v>
      </c>
      <c r="AO20" s="1">
        <f>(F20/AE20)*100000</f>
        <v>343.92626220938234</v>
      </c>
      <c r="AP20" s="1"/>
      <c r="AQ20" s="1">
        <f t="shared" si="13"/>
        <v>80.01060495592314</v>
      </c>
      <c r="AR20" s="1">
        <f t="shared" si="14"/>
        <v>262.62243883972934</v>
      </c>
    </row>
    <row r="21" spans="1:23" s="4" customFormat="1" ht="12.75">
      <c r="A21" s="13" t="s">
        <v>129</v>
      </c>
      <c r="B21" s="21">
        <f aca="true" t="shared" si="16" ref="B21:G21">SUM(B4:B20)</f>
        <v>4656</v>
      </c>
      <c r="C21" s="21">
        <f t="shared" si="16"/>
        <v>142</v>
      </c>
      <c r="D21" s="21">
        <f t="shared" si="16"/>
        <v>1147</v>
      </c>
      <c r="E21" s="21">
        <f t="shared" si="16"/>
        <v>34</v>
      </c>
      <c r="F21" s="21">
        <f t="shared" si="16"/>
        <v>207</v>
      </c>
      <c r="G21" s="21">
        <f t="shared" si="16"/>
        <v>3</v>
      </c>
      <c r="H21" s="21">
        <f t="shared" si="5"/>
        <v>6189</v>
      </c>
      <c r="J21" s="13" t="s">
        <v>129</v>
      </c>
      <c r="K21" s="21">
        <f t="shared" si="6"/>
        <v>4656</v>
      </c>
      <c r="L21" s="21">
        <f t="shared" si="6"/>
        <v>142</v>
      </c>
      <c r="M21" s="21">
        <f t="shared" si="1"/>
        <v>1391</v>
      </c>
      <c r="N21" s="21">
        <f t="shared" si="7"/>
        <v>6189</v>
      </c>
      <c r="P21" s="13" t="str">
        <f t="shared" si="2"/>
        <v>Total</v>
      </c>
      <c r="Q21" s="22">
        <f t="shared" si="8"/>
        <v>75.2302472127969</v>
      </c>
      <c r="R21" s="22">
        <f t="shared" si="15"/>
        <v>2.2943932783971563</v>
      </c>
      <c r="S21" s="22">
        <f t="shared" si="15"/>
        <v>18.53288091775731</v>
      </c>
      <c r="T21" s="22">
        <f t="shared" si="15"/>
        <v>0.5493617708838262</v>
      </c>
      <c r="U21" s="22">
        <f t="shared" si="15"/>
        <v>3.3446437227338826</v>
      </c>
      <c r="V21" s="22">
        <f t="shared" si="15"/>
        <v>0.048473097430925836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NORTH DAKOTA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NORTH DAKOTA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NORTH DAKOTA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NORTH DAKOTA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NORTH DAKOTA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141</v>
      </c>
      <c r="B24" s="19" t="s">
        <v>127</v>
      </c>
      <c r="C24" s="19" t="s">
        <v>128</v>
      </c>
      <c r="D24" s="19" t="s">
        <v>144</v>
      </c>
      <c r="E24" s="19" t="s">
        <v>145</v>
      </c>
      <c r="F24" s="19" t="s">
        <v>142</v>
      </c>
      <c r="G24" s="19" t="s">
        <v>143</v>
      </c>
      <c r="H24" s="19" t="s">
        <v>129</v>
      </c>
      <c r="J24" s="20" t="s">
        <v>141</v>
      </c>
      <c r="K24" s="19" t="s">
        <v>127</v>
      </c>
      <c r="L24" s="19" t="s">
        <v>128</v>
      </c>
      <c r="M24" s="19" t="s">
        <v>146</v>
      </c>
      <c r="N24" s="19" t="s">
        <v>129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141</v>
      </c>
      <c r="AA24" s="19" t="s">
        <v>127</v>
      </c>
      <c r="AB24" s="19" t="s">
        <v>128</v>
      </c>
      <c r="AC24" s="19" t="s">
        <v>144</v>
      </c>
      <c r="AD24" s="19" t="s">
        <v>145</v>
      </c>
      <c r="AE24" s="19" t="s">
        <v>142</v>
      </c>
      <c r="AF24" s="19" t="s">
        <v>143</v>
      </c>
      <c r="AG24" s="19" t="s">
        <v>129</v>
      </c>
      <c r="AJ24" s="20" t="s">
        <v>141</v>
      </c>
      <c r="AK24" s="19" t="s">
        <v>127</v>
      </c>
      <c r="AL24" s="19" t="s">
        <v>128</v>
      </c>
      <c r="AM24" s="19" t="s">
        <v>144</v>
      </c>
      <c r="AN24" s="19" t="s">
        <v>145</v>
      </c>
      <c r="AO24" s="19" t="s">
        <v>142</v>
      </c>
      <c r="AP24" s="19" t="s">
        <v>143</v>
      </c>
      <c r="AQ24" s="19" t="s">
        <v>129</v>
      </c>
      <c r="AR24" s="19" t="s">
        <v>146</v>
      </c>
    </row>
    <row r="25" spans="1:44" ht="12.75">
      <c r="A25" s="9">
        <v>1983</v>
      </c>
      <c r="B25">
        <v>279</v>
      </c>
      <c r="C25">
        <v>7</v>
      </c>
      <c r="D25">
        <v>50</v>
      </c>
      <c r="E25">
        <v>0</v>
      </c>
      <c r="F25">
        <v>8</v>
      </c>
      <c r="H25" s="2">
        <f>SUM(B25:G25)</f>
        <v>344</v>
      </c>
      <c r="J25" s="9">
        <v>1983</v>
      </c>
      <c r="K25" s="2">
        <f>B25</f>
        <v>279</v>
      </c>
      <c r="L25" s="2">
        <f>C25</f>
        <v>7</v>
      </c>
      <c r="M25" s="2">
        <f aca="true" t="shared" si="18" ref="M25:M42">N25-K25-L25</f>
        <v>58</v>
      </c>
      <c r="N25" s="2">
        <f>H25</f>
        <v>344</v>
      </c>
      <c r="P25" s="9">
        <f aca="true" t="shared" si="19" ref="P25:P42">A25</f>
        <v>1983</v>
      </c>
      <c r="Q25" s="2">
        <f aca="true" t="shared" si="20" ref="Q25:W28">(B25/$H25)*100</f>
        <v>81.1046511627907</v>
      </c>
      <c r="R25" s="2">
        <f t="shared" si="20"/>
        <v>2.0348837209302326</v>
      </c>
      <c r="S25" s="1">
        <f t="shared" si="20"/>
        <v>14.534883720930234</v>
      </c>
      <c r="T25" s="1">
        <f t="shared" si="20"/>
        <v>0</v>
      </c>
      <c r="U25" s="1">
        <f t="shared" si="20"/>
        <v>2.3255813953488373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644967</v>
      </c>
      <c r="AB25" s="2">
        <f>AB4</f>
        <v>2961</v>
      </c>
      <c r="AC25" s="1">
        <f>AC4</f>
        <v>21792</v>
      </c>
      <c r="AD25" s="1">
        <f>AD4</f>
        <v>2709</v>
      </c>
      <c r="AE25" s="1">
        <f>AE4</f>
        <v>4256</v>
      </c>
      <c r="AF25" s="1"/>
      <c r="AG25" s="2">
        <f aca="true" t="shared" si="21" ref="AG25:AG41">AG4</f>
        <v>676685</v>
      </c>
      <c r="AJ25" s="9">
        <v>1983</v>
      </c>
      <c r="AK25" s="1">
        <f aca="true" t="shared" si="22" ref="AK25:AO28">(B25/AA25)*100000</f>
        <v>43.25802715487769</v>
      </c>
      <c r="AL25" s="1">
        <f t="shared" si="22"/>
        <v>236.4066193853428</v>
      </c>
      <c r="AM25" s="1">
        <f t="shared" si="22"/>
        <v>229.44199706314245</v>
      </c>
      <c r="AN25" s="1">
        <f t="shared" si="22"/>
        <v>0</v>
      </c>
      <c r="AO25" s="1">
        <f t="shared" si="22"/>
        <v>187.96992481203006</v>
      </c>
      <c r="AP25" s="1"/>
      <c r="AQ25" s="1">
        <f>(H25/AG25)*100000</f>
        <v>50.83606109194086</v>
      </c>
      <c r="AR25" s="1">
        <f>(SUM(D25:F25)/SUM(AC25:AE25))*100000</f>
        <v>201.69002329867507</v>
      </c>
    </row>
    <row r="26" spans="1:44" ht="12.75">
      <c r="A26" s="9">
        <v>1984</v>
      </c>
      <c r="B26">
        <v>288</v>
      </c>
      <c r="C26">
        <v>4</v>
      </c>
      <c r="D26">
        <v>49</v>
      </c>
      <c r="E26">
        <v>0</v>
      </c>
      <c r="F26">
        <v>4</v>
      </c>
      <c r="H26" s="2">
        <f aca="true" t="shared" si="23" ref="H26:H42">SUM(B26:G26)</f>
        <v>345</v>
      </c>
      <c r="J26" s="9">
        <v>1984</v>
      </c>
      <c r="K26" s="2">
        <f aca="true" t="shared" si="24" ref="K26:L41">B26</f>
        <v>288</v>
      </c>
      <c r="L26" s="2">
        <f t="shared" si="24"/>
        <v>4</v>
      </c>
      <c r="M26" s="2">
        <f t="shared" si="18"/>
        <v>53</v>
      </c>
      <c r="N26" s="2">
        <f aca="true" t="shared" si="25" ref="N26:N41">H26</f>
        <v>345</v>
      </c>
      <c r="P26" s="9">
        <f t="shared" si="19"/>
        <v>1984</v>
      </c>
      <c r="Q26" s="2">
        <f t="shared" si="20"/>
        <v>83.47826086956522</v>
      </c>
      <c r="R26" s="2">
        <f t="shared" si="20"/>
        <v>1.1594202898550725</v>
      </c>
      <c r="S26" s="1">
        <f t="shared" si="20"/>
        <v>14.202898550724639</v>
      </c>
      <c r="T26" s="1">
        <f t="shared" si="20"/>
        <v>0</v>
      </c>
      <c r="U26" s="1">
        <f t="shared" si="20"/>
        <v>1.1594202898550725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647526</v>
      </c>
      <c r="AB26" s="2">
        <f t="shared" si="26"/>
        <v>3062</v>
      </c>
      <c r="AC26" s="1">
        <f t="shared" si="26"/>
        <v>22668</v>
      </c>
      <c r="AD26" s="1">
        <f t="shared" si="26"/>
        <v>2864</v>
      </c>
      <c r="AE26" s="1">
        <f t="shared" si="26"/>
        <v>4377</v>
      </c>
      <c r="AF26" s="1"/>
      <c r="AG26" s="2">
        <f t="shared" si="21"/>
        <v>680497</v>
      </c>
      <c r="AJ26" s="9">
        <v>1984</v>
      </c>
      <c r="AK26" s="1">
        <f t="shared" si="22"/>
        <v>44.47697853059182</v>
      </c>
      <c r="AL26" s="1">
        <f t="shared" si="22"/>
        <v>130.63357282821687</v>
      </c>
      <c r="AM26" s="1">
        <f t="shared" si="22"/>
        <v>216.16375507323096</v>
      </c>
      <c r="AN26" s="1">
        <f t="shared" si="22"/>
        <v>0</v>
      </c>
      <c r="AO26" s="1">
        <f t="shared" si="22"/>
        <v>91.38679460817912</v>
      </c>
      <c r="AP26" s="1"/>
      <c r="AQ26" s="1">
        <f>(H26/AG26)*100000</f>
        <v>50.69823966894785</v>
      </c>
      <c r="AR26" s="1">
        <f>(SUM(D26:F26)/SUM(AC26:AE26))*100000</f>
        <v>177.20418603096056</v>
      </c>
    </row>
    <row r="27" spans="1:44" ht="12.75">
      <c r="A27" s="9">
        <v>1985</v>
      </c>
      <c r="B27">
        <v>181</v>
      </c>
      <c r="C27">
        <v>1</v>
      </c>
      <c r="D27">
        <v>34</v>
      </c>
      <c r="E27">
        <v>1</v>
      </c>
      <c r="F27">
        <v>1</v>
      </c>
      <c r="H27" s="2">
        <f t="shared" si="23"/>
        <v>218</v>
      </c>
      <c r="J27" s="9">
        <v>1985</v>
      </c>
      <c r="K27" s="2">
        <f t="shared" si="24"/>
        <v>181</v>
      </c>
      <c r="L27" s="2">
        <f t="shared" si="24"/>
        <v>1</v>
      </c>
      <c r="M27" s="2">
        <f t="shared" si="18"/>
        <v>36</v>
      </c>
      <c r="N27" s="2">
        <f t="shared" si="25"/>
        <v>218</v>
      </c>
      <c r="P27" s="9">
        <f t="shared" si="19"/>
        <v>1985</v>
      </c>
      <c r="Q27" s="2">
        <f t="shared" si="20"/>
        <v>83.02752293577981</v>
      </c>
      <c r="R27" s="2">
        <f t="shared" si="20"/>
        <v>0.45871559633027525</v>
      </c>
      <c r="S27" s="1">
        <f t="shared" si="20"/>
        <v>15.59633027522936</v>
      </c>
      <c r="T27" s="1">
        <f t="shared" si="20"/>
        <v>0.45871559633027525</v>
      </c>
      <c r="U27" s="1">
        <f t="shared" si="20"/>
        <v>0.45871559633027525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643229</v>
      </c>
      <c r="AB27" s="2">
        <f t="shared" si="26"/>
        <v>3209</v>
      </c>
      <c r="AC27" s="1">
        <f t="shared" si="26"/>
        <v>23142</v>
      </c>
      <c r="AD27" s="1">
        <f t="shared" si="26"/>
        <v>2970</v>
      </c>
      <c r="AE27" s="1">
        <f t="shared" si="26"/>
        <v>4441</v>
      </c>
      <c r="AF27" s="1"/>
      <c r="AG27" s="2">
        <f t="shared" si="21"/>
        <v>676991</v>
      </c>
      <c r="AJ27" s="9">
        <v>1985</v>
      </c>
      <c r="AK27" s="1">
        <f t="shared" si="22"/>
        <v>28.139278546209823</v>
      </c>
      <c r="AL27" s="1">
        <f t="shared" si="22"/>
        <v>31.162355874104083</v>
      </c>
      <c r="AM27" s="1">
        <f t="shared" si="22"/>
        <v>146.91902169216144</v>
      </c>
      <c r="AN27" s="1">
        <f t="shared" si="22"/>
        <v>33.670033670033675</v>
      </c>
      <c r="AO27" s="1">
        <f t="shared" si="22"/>
        <v>22.517451024544023</v>
      </c>
      <c r="AP27" s="1"/>
      <c r="AQ27" s="1">
        <f>(H27/AG27)*100000</f>
        <v>32.20131434539012</v>
      </c>
      <c r="AR27" s="1">
        <f>(SUM(D27:F27)/SUM(AC27:AE27))*100000</f>
        <v>117.82803652669132</v>
      </c>
    </row>
    <row r="28" spans="1:44" ht="12.75">
      <c r="A28" s="9">
        <v>1986</v>
      </c>
      <c r="B28">
        <v>188</v>
      </c>
      <c r="C28">
        <v>3</v>
      </c>
      <c r="D28">
        <v>30</v>
      </c>
      <c r="E28">
        <v>1</v>
      </c>
      <c r="F28">
        <v>1</v>
      </c>
      <c r="H28" s="2">
        <f t="shared" si="23"/>
        <v>223</v>
      </c>
      <c r="J28" s="9">
        <v>1986</v>
      </c>
      <c r="K28" s="2">
        <f t="shared" si="24"/>
        <v>188</v>
      </c>
      <c r="L28" s="2">
        <f t="shared" si="24"/>
        <v>3</v>
      </c>
      <c r="M28" s="2">
        <f t="shared" si="18"/>
        <v>32</v>
      </c>
      <c r="N28" s="2">
        <f t="shared" si="25"/>
        <v>223</v>
      </c>
      <c r="P28" s="9">
        <f t="shared" si="19"/>
        <v>1986</v>
      </c>
      <c r="Q28" s="2">
        <f t="shared" si="20"/>
        <v>84.30493273542601</v>
      </c>
      <c r="R28" s="2">
        <f t="shared" si="20"/>
        <v>1.345291479820628</v>
      </c>
      <c r="S28" s="1">
        <f t="shared" si="20"/>
        <v>13.452914798206278</v>
      </c>
      <c r="T28" s="1">
        <f t="shared" si="20"/>
        <v>0.4484304932735426</v>
      </c>
      <c r="U28" s="1">
        <f t="shared" si="20"/>
        <v>0.4484304932735426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635204</v>
      </c>
      <c r="AB28" s="2">
        <f t="shared" si="26"/>
        <v>3261</v>
      </c>
      <c r="AC28" s="1">
        <f t="shared" si="26"/>
        <v>23498</v>
      </c>
      <c r="AD28" s="1">
        <f t="shared" si="26"/>
        <v>3048</v>
      </c>
      <c r="AE28" s="1">
        <f t="shared" si="26"/>
        <v>4476</v>
      </c>
      <c r="AF28" s="1"/>
      <c r="AG28" s="2">
        <f t="shared" si="21"/>
        <v>669487</v>
      </c>
      <c r="AJ28" s="9">
        <v>1986</v>
      </c>
      <c r="AK28" s="1">
        <f t="shared" si="22"/>
        <v>29.596790952198035</v>
      </c>
      <c r="AL28" s="1">
        <f t="shared" si="22"/>
        <v>91.99632014719411</v>
      </c>
      <c r="AM28" s="1">
        <f t="shared" si="22"/>
        <v>127.67044003744999</v>
      </c>
      <c r="AN28" s="1">
        <f t="shared" si="22"/>
        <v>32.808398950131235</v>
      </c>
      <c r="AO28" s="1">
        <f t="shared" si="22"/>
        <v>22.341376228775694</v>
      </c>
      <c r="AP28" s="1"/>
      <c r="AQ28" s="1">
        <f>(H28/AG28)*100000</f>
        <v>33.30908591204908</v>
      </c>
      <c r="AR28" s="1">
        <f>(SUM(D28:F28)/SUM(AC28:AE28))*100000</f>
        <v>103.15260137966605</v>
      </c>
    </row>
    <row r="29" spans="1:44" ht="12.75">
      <c r="A29" s="9">
        <v>1987</v>
      </c>
      <c r="B29">
        <v>203</v>
      </c>
      <c r="C29">
        <v>0</v>
      </c>
      <c r="D29">
        <v>50</v>
      </c>
      <c r="E29">
        <v>1</v>
      </c>
      <c r="F29">
        <v>5</v>
      </c>
      <c r="H29" s="2">
        <f t="shared" si="23"/>
        <v>259</v>
      </c>
      <c r="J29" s="9">
        <v>1987</v>
      </c>
      <c r="K29" s="2">
        <f t="shared" si="24"/>
        <v>203</v>
      </c>
      <c r="L29" s="2">
        <f t="shared" si="24"/>
        <v>0</v>
      </c>
      <c r="M29" s="2">
        <f t="shared" si="18"/>
        <v>56</v>
      </c>
      <c r="N29" s="2">
        <f t="shared" si="25"/>
        <v>259</v>
      </c>
      <c r="P29" s="9">
        <f t="shared" si="19"/>
        <v>1987</v>
      </c>
      <c r="Q29" s="2">
        <f aca="true" t="shared" si="27" ref="Q29:Q42">(B29/$H29)*100</f>
        <v>78.37837837837837</v>
      </c>
      <c r="R29" s="2">
        <f aca="true" t="shared" si="28" ref="R29:W40">(C29/$H29)*100</f>
        <v>0</v>
      </c>
      <c r="S29" s="1">
        <f t="shared" si="28"/>
        <v>19.305019305019304</v>
      </c>
      <c r="T29" s="1">
        <f t="shared" si="28"/>
        <v>0.3861003861003861</v>
      </c>
      <c r="U29" s="1">
        <f t="shared" si="28"/>
        <v>1.9305019305019304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626190</v>
      </c>
      <c r="AB29" s="2">
        <f t="shared" si="26"/>
        <v>3329</v>
      </c>
      <c r="AC29" s="1">
        <f t="shared" si="26"/>
        <v>24005</v>
      </c>
      <c r="AD29" s="1">
        <f t="shared" si="26"/>
        <v>3122</v>
      </c>
      <c r="AE29" s="1">
        <f t="shared" si="26"/>
        <v>4520</v>
      </c>
      <c r="AF29" s="1"/>
      <c r="AG29" s="2">
        <f t="shared" si="21"/>
        <v>661166</v>
      </c>
      <c r="AJ29" s="9">
        <v>1987</v>
      </c>
      <c r="AK29" s="1">
        <f aca="true" t="shared" si="29" ref="AK29:AK41">(B29/AA29)*100000</f>
        <v>32.41827560325141</v>
      </c>
      <c r="AL29" s="1">
        <f aca="true" t="shared" si="30" ref="AL29:AL40">(C29/AB29)*100000</f>
        <v>0</v>
      </c>
      <c r="AM29" s="1">
        <f aca="true" t="shared" si="31" ref="AM29:AM40">(D29/AC29)*100000</f>
        <v>208.28993959591753</v>
      </c>
      <c r="AN29" s="1">
        <f aca="true" t="shared" si="32" ref="AN29:AN40">(E29/AD29)*100000</f>
        <v>32.03074951953875</v>
      </c>
      <c r="AO29" s="1">
        <f aca="true" t="shared" si="33" ref="AO29:AO40">(F29/AE29)*100000</f>
        <v>110.61946902654867</v>
      </c>
      <c r="AP29" s="1"/>
      <c r="AQ29" s="1">
        <f aca="true" t="shared" si="34" ref="AQ29:AQ41">(H29/AG29)*100000</f>
        <v>39.173218223562614</v>
      </c>
      <c r="AR29" s="1">
        <f aca="true" t="shared" si="35" ref="AR29:AR41">(SUM(D29:F29)/SUM(AC29:AE29))*100000</f>
        <v>176.95200176952002</v>
      </c>
    </row>
    <row r="30" spans="1:44" ht="12.75">
      <c r="A30" s="9">
        <v>1988</v>
      </c>
      <c r="B30">
        <v>213</v>
      </c>
      <c r="C30">
        <v>6</v>
      </c>
      <c r="D30">
        <v>48</v>
      </c>
      <c r="E30">
        <v>2</v>
      </c>
      <c r="F30">
        <v>3</v>
      </c>
      <c r="H30" s="2">
        <f t="shared" si="23"/>
        <v>272</v>
      </c>
      <c r="J30" s="9">
        <v>1988</v>
      </c>
      <c r="K30" s="2">
        <f t="shared" si="24"/>
        <v>213</v>
      </c>
      <c r="L30" s="2">
        <f t="shared" si="24"/>
        <v>6</v>
      </c>
      <c r="M30" s="2">
        <f t="shared" si="18"/>
        <v>53</v>
      </c>
      <c r="N30" s="2">
        <f t="shared" si="25"/>
        <v>272</v>
      </c>
      <c r="P30" s="9">
        <f t="shared" si="19"/>
        <v>1988</v>
      </c>
      <c r="Q30" s="2">
        <f t="shared" si="27"/>
        <v>78.30882352941177</v>
      </c>
      <c r="R30" s="2">
        <f t="shared" si="28"/>
        <v>2.2058823529411766</v>
      </c>
      <c r="S30" s="1">
        <f t="shared" si="28"/>
        <v>17.647058823529413</v>
      </c>
      <c r="T30" s="1">
        <f t="shared" si="28"/>
        <v>0.7352941176470588</v>
      </c>
      <c r="U30" s="1">
        <f t="shared" si="28"/>
        <v>1.1029411764705883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619426</v>
      </c>
      <c r="AB30" s="2">
        <f t="shared" si="26"/>
        <v>3427</v>
      </c>
      <c r="AC30" s="1">
        <f t="shared" si="26"/>
        <v>24624</v>
      </c>
      <c r="AD30" s="1">
        <f t="shared" si="26"/>
        <v>3210</v>
      </c>
      <c r="AE30" s="1">
        <f t="shared" si="26"/>
        <v>4585</v>
      </c>
      <c r="AF30" s="1"/>
      <c r="AG30" s="2">
        <f t="shared" si="21"/>
        <v>655272</v>
      </c>
      <c r="AJ30" s="9">
        <v>1988</v>
      </c>
      <c r="AK30" s="1">
        <f t="shared" si="29"/>
        <v>34.386674114422064</v>
      </c>
      <c r="AL30" s="1">
        <f t="shared" si="30"/>
        <v>175.08024511234316</v>
      </c>
      <c r="AM30" s="1">
        <f t="shared" si="31"/>
        <v>194.9317738791423</v>
      </c>
      <c r="AN30" s="1">
        <f t="shared" si="32"/>
        <v>62.30529595015577</v>
      </c>
      <c r="AO30" s="1">
        <f t="shared" si="33"/>
        <v>65.43075245365321</v>
      </c>
      <c r="AP30" s="1"/>
      <c r="AQ30" s="1">
        <f t="shared" si="34"/>
        <v>41.50948003271924</v>
      </c>
      <c r="AR30" s="1">
        <f t="shared" si="35"/>
        <v>163.48437644591135</v>
      </c>
    </row>
    <row r="31" spans="1:44" ht="12.75">
      <c r="A31" s="9">
        <v>1989</v>
      </c>
      <c r="B31">
        <v>193</v>
      </c>
      <c r="C31">
        <v>5</v>
      </c>
      <c r="D31">
        <v>26</v>
      </c>
      <c r="E31">
        <v>2</v>
      </c>
      <c r="F31">
        <v>2</v>
      </c>
      <c r="H31" s="2">
        <f t="shared" si="23"/>
        <v>228</v>
      </c>
      <c r="J31" s="9">
        <v>1989</v>
      </c>
      <c r="K31" s="2">
        <f t="shared" si="24"/>
        <v>193</v>
      </c>
      <c r="L31" s="2">
        <f t="shared" si="24"/>
        <v>5</v>
      </c>
      <c r="M31" s="2">
        <f t="shared" si="18"/>
        <v>30</v>
      </c>
      <c r="N31" s="2">
        <f t="shared" si="25"/>
        <v>228</v>
      </c>
      <c r="P31" s="9">
        <f t="shared" si="19"/>
        <v>1989</v>
      </c>
      <c r="Q31" s="2">
        <f t="shared" si="27"/>
        <v>84.64912280701753</v>
      </c>
      <c r="R31" s="2">
        <f t="shared" si="28"/>
        <v>2.1929824561403506</v>
      </c>
      <c r="S31" s="1">
        <f t="shared" si="28"/>
        <v>11.403508771929824</v>
      </c>
      <c r="T31" s="1">
        <f t="shared" si="28"/>
        <v>0.8771929824561403</v>
      </c>
      <c r="U31" s="1">
        <f t="shared" si="28"/>
        <v>0.8771929824561403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609834</v>
      </c>
      <c r="AB31" s="2">
        <f t="shared" si="26"/>
        <v>3452</v>
      </c>
      <c r="AC31" s="1">
        <f t="shared" si="26"/>
        <v>25130</v>
      </c>
      <c r="AD31" s="1">
        <f t="shared" si="26"/>
        <v>3283</v>
      </c>
      <c r="AE31" s="1">
        <f t="shared" si="26"/>
        <v>4641</v>
      </c>
      <c r="AF31" s="1"/>
      <c r="AG31" s="2">
        <f t="shared" si="21"/>
        <v>646340</v>
      </c>
      <c r="AJ31" s="9">
        <v>1989</v>
      </c>
      <c r="AK31" s="1">
        <f t="shared" si="29"/>
        <v>31.647956657057495</v>
      </c>
      <c r="AL31" s="1">
        <f t="shared" si="30"/>
        <v>144.84356894553883</v>
      </c>
      <c r="AM31" s="1">
        <f t="shared" si="31"/>
        <v>103.46199761241544</v>
      </c>
      <c r="AN31" s="1">
        <f t="shared" si="32"/>
        <v>60.919890344197384</v>
      </c>
      <c r="AO31" s="1">
        <f t="shared" si="33"/>
        <v>43.09416074121956</v>
      </c>
      <c r="AP31" s="1"/>
      <c r="AQ31" s="1">
        <f t="shared" si="34"/>
        <v>35.27555156728657</v>
      </c>
      <c r="AR31" s="1">
        <f t="shared" si="35"/>
        <v>90.76057360682519</v>
      </c>
    </row>
    <row r="32" spans="1:44" ht="12.75">
      <c r="A32" s="9">
        <v>1990</v>
      </c>
      <c r="B32">
        <v>193</v>
      </c>
      <c r="C32">
        <v>4</v>
      </c>
      <c r="D32">
        <v>38</v>
      </c>
      <c r="E32">
        <v>1</v>
      </c>
      <c r="F32">
        <v>4</v>
      </c>
      <c r="G32">
        <v>1</v>
      </c>
      <c r="H32" s="2">
        <f t="shared" si="23"/>
        <v>241</v>
      </c>
      <c r="J32" s="9">
        <v>1990</v>
      </c>
      <c r="K32" s="2">
        <f t="shared" si="24"/>
        <v>193</v>
      </c>
      <c r="L32" s="2">
        <f t="shared" si="24"/>
        <v>4</v>
      </c>
      <c r="M32" s="2">
        <f t="shared" si="18"/>
        <v>44</v>
      </c>
      <c r="N32" s="2">
        <f t="shared" si="25"/>
        <v>241</v>
      </c>
      <c r="P32" s="9">
        <f t="shared" si="19"/>
        <v>1990</v>
      </c>
      <c r="Q32" s="2">
        <f t="shared" si="27"/>
        <v>80.08298755186722</v>
      </c>
      <c r="R32" s="2">
        <f t="shared" si="28"/>
        <v>1.6597510373443984</v>
      </c>
      <c r="S32" s="1">
        <f t="shared" si="28"/>
        <v>15.767634854771783</v>
      </c>
      <c r="T32" s="1">
        <f t="shared" si="28"/>
        <v>0.4149377593360996</v>
      </c>
      <c r="U32" s="1">
        <f t="shared" si="28"/>
        <v>1.6597510373443984</v>
      </c>
      <c r="V32" s="1">
        <f t="shared" si="28"/>
        <v>0.4149377593360996</v>
      </c>
      <c r="W32" s="2">
        <f t="shared" si="28"/>
        <v>100</v>
      </c>
      <c r="Z32" s="9">
        <v>1990</v>
      </c>
      <c r="AA32" s="2">
        <f t="shared" si="26"/>
        <v>600513</v>
      </c>
      <c r="AB32" s="2">
        <f t="shared" si="26"/>
        <v>3431</v>
      </c>
      <c r="AC32" s="1">
        <f t="shared" si="26"/>
        <v>25408</v>
      </c>
      <c r="AD32" s="1">
        <f t="shared" si="26"/>
        <v>3368</v>
      </c>
      <c r="AE32" s="1">
        <f t="shared" si="26"/>
        <v>4644</v>
      </c>
      <c r="AF32" s="1"/>
      <c r="AG32" s="2">
        <f t="shared" si="21"/>
        <v>637364</v>
      </c>
      <c r="AJ32" s="9">
        <v>1990</v>
      </c>
      <c r="AK32" s="1">
        <f t="shared" si="29"/>
        <v>32.139187661216326</v>
      </c>
      <c r="AL32" s="1">
        <f t="shared" si="30"/>
        <v>116.58408627222386</v>
      </c>
      <c r="AM32" s="1">
        <f t="shared" si="31"/>
        <v>149.55919395465995</v>
      </c>
      <c r="AN32" s="1">
        <f t="shared" si="32"/>
        <v>29.69121140142518</v>
      </c>
      <c r="AO32" s="1">
        <f t="shared" si="33"/>
        <v>86.13264427217915</v>
      </c>
      <c r="AP32" s="1"/>
      <c r="AQ32" s="1">
        <f t="shared" si="34"/>
        <v>37.81198812609435</v>
      </c>
      <c r="AR32" s="1">
        <f t="shared" si="35"/>
        <v>128.6654697785757</v>
      </c>
    </row>
    <row r="33" spans="1:44" ht="12.75">
      <c r="A33" s="9">
        <v>1991</v>
      </c>
      <c r="B33">
        <v>196</v>
      </c>
      <c r="C33">
        <v>3</v>
      </c>
      <c r="D33">
        <v>38</v>
      </c>
      <c r="E33">
        <v>2</v>
      </c>
      <c r="F33">
        <v>9</v>
      </c>
      <c r="H33" s="2">
        <f t="shared" si="23"/>
        <v>248</v>
      </c>
      <c r="J33" s="9">
        <v>1991</v>
      </c>
      <c r="K33" s="2">
        <f t="shared" si="24"/>
        <v>196</v>
      </c>
      <c r="L33" s="2">
        <f t="shared" si="24"/>
        <v>3</v>
      </c>
      <c r="M33" s="2">
        <f t="shared" si="18"/>
        <v>49</v>
      </c>
      <c r="N33" s="2">
        <f t="shared" si="25"/>
        <v>248</v>
      </c>
      <c r="P33" s="9">
        <f t="shared" si="19"/>
        <v>1991</v>
      </c>
      <c r="Q33" s="2">
        <f t="shared" si="27"/>
        <v>79.03225806451613</v>
      </c>
      <c r="R33" s="2">
        <f t="shared" si="28"/>
        <v>1.2096774193548387</v>
      </c>
      <c r="S33" s="1">
        <f t="shared" si="28"/>
        <v>15.32258064516129</v>
      </c>
      <c r="T33" s="1">
        <f t="shared" si="28"/>
        <v>0.8064516129032258</v>
      </c>
      <c r="U33" s="1">
        <f t="shared" si="28"/>
        <v>3.6290322580645165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595933</v>
      </c>
      <c r="AB33" s="2">
        <f t="shared" si="26"/>
        <v>3511</v>
      </c>
      <c r="AC33" s="1">
        <f t="shared" si="26"/>
        <v>25949</v>
      </c>
      <c r="AD33" s="1">
        <f t="shared" si="26"/>
        <v>3691</v>
      </c>
      <c r="AE33" s="1">
        <f t="shared" si="26"/>
        <v>5115</v>
      </c>
      <c r="AF33" s="1"/>
      <c r="AG33" s="2">
        <f t="shared" si="21"/>
        <v>634199</v>
      </c>
      <c r="AJ33" s="9">
        <v>1991</v>
      </c>
      <c r="AK33" s="1">
        <f t="shared" si="29"/>
        <v>32.889603361451705</v>
      </c>
      <c r="AL33" s="1">
        <f t="shared" si="30"/>
        <v>85.4457419538593</v>
      </c>
      <c r="AM33" s="1">
        <f t="shared" si="31"/>
        <v>146.44109599599213</v>
      </c>
      <c r="AN33" s="1">
        <f t="shared" si="32"/>
        <v>54.1858574911948</v>
      </c>
      <c r="AO33" s="1">
        <f t="shared" si="33"/>
        <v>175.95307917888562</v>
      </c>
      <c r="AP33" s="1"/>
      <c r="AQ33" s="1">
        <f t="shared" si="34"/>
        <v>39.104445134729005</v>
      </c>
      <c r="AR33" s="1">
        <f t="shared" si="35"/>
        <v>140.98690835850957</v>
      </c>
    </row>
    <row r="34" spans="1:44" ht="12.75">
      <c r="A34" s="9">
        <v>1992</v>
      </c>
      <c r="B34">
        <v>149</v>
      </c>
      <c r="C34">
        <v>6</v>
      </c>
      <c r="D34">
        <v>39</v>
      </c>
      <c r="E34">
        <v>0</v>
      </c>
      <c r="F34">
        <v>3</v>
      </c>
      <c r="G34">
        <v>2</v>
      </c>
      <c r="H34" s="2">
        <f t="shared" si="23"/>
        <v>199</v>
      </c>
      <c r="J34" s="9">
        <v>1992</v>
      </c>
      <c r="K34" s="2">
        <f t="shared" si="24"/>
        <v>149</v>
      </c>
      <c r="L34" s="2">
        <f t="shared" si="24"/>
        <v>6</v>
      </c>
      <c r="M34" s="2">
        <f t="shared" si="18"/>
        <v>44</v>
      </c>
      <c r="N34" s="2">
        <f t="shared" si="25"/>
        <v>199</v>
      </c>
      <c r="P34" s="9">
        <f t="shared" si="19"/>
        <v>1992</v>
      </c>
      <c r="Q34" s="2">
        <f t="shared" si="27"/>
        <v>74.87437185929649</v>
      </c>
      <c r="R34" s="2">
        <f t="shared" si="28"/>
        <v>3.015075376884422</v>
      </c>
      <c r="S34" s="1">
        <f t="shared" si="28"/>
        <v>19.597989949748744</v>
      </c>
      <c r="T34" s="1">
        <f t="shared" si="28"/>
        <v>0</v>
      </c>
      <c r="U34" s="1">
        <f t="shared" si="28"/>
        <v>1.507537688442211</v>
      </c>
      <c r="V34" s="1">
        <f t="shared" si="28"/>
        <v>1.0050251256281406</v>
      </c>
      <c r="W34" s="2">
        <f t="shared" si="28"/>
        <v>100</v>
      </c>
      <c r="Z34" s="9">
        <v>1992</v>
      </c>
      <c r="AA34" s="2">
        <f t="shared" si="26"/>
        <v>596163</v>
      </c>
      <c r="AB34" s="2">
        <f t="shared" si="26"/>
        <v>3587</v>
      </c>
      <c r="AC34" s="1">
        <f t="shared" si="26"/>
        <v>26522</v>
      </c>
      <c r="AD34" s="1">
        <f t="shared" si="26"/>
        <v>4003</v>
      </c>
      <c r="AE34" s="1">
        <f t="shared" si="26"/>
        <v>5152</v>
      </c>
      <c r="AF34" s="1"/>
      <c r="AG34" s="2">
        <f t="shared" si="21"/>
        <v>635427</v>
      </c>
      <c r="AJ34" s="9">
        <v>1992</v>
      </c>
      <c r="AK34" s="1">
        <f t="shared" si="29"/>
        <v>24.99316462108517</v>
      </c>
      <c r="AL34" s="1">
        <f t="shared" si="30"/>
        <v>167.27069974909395</v>
      </c>
      <c r="AM34" s="1">
        <f t="shared" si="31"/>
        <v>147.04773395671518</v>
      </c>
      <c r="AN34" s="1">
        <f t="shared" si="32"/>
        <v>0</v>
      </c>
      <c r="AO34" s="1">
        <f t="shared" si="33"/>
        <v>58.22981366459627</v>
      </c>
      <c r="AP34" s="1"/>
      <c r="AQ34" s="1">
        <f t="shared" si="34"/>
        <v>31.31752349207698</v>
      </c>
      <c r="AR34" s="1">
        <f t="shared" si="35"/>
        <v>117.72290271042968</v>
      </c>
    </row>
    <row r="35" spans="1:44" ht="12.75">
      <c r="A35" s="9">
        <v>1993</v>
      </c>
      <c r="B35">
        <v>162</v>
      </c>
      <c r="C35">
        <v>9</v>
      </c>
      <c r="D35">
        <v>30</v>
      </c>
      <c r="E35">
        <v>2</v>
      </c>
      <c r="F35">
        <v>12</v>
      </c>
      <c r="H35" s="2">
        <f t="shared" si="23"/>
        <v>215</v>
      </c>
      <c r="J35" s="9">
        <v>1993</v>
      </c>
      <c r="K35" s="2">
        <f t="shared" si="24"/>
        <v>162</v>
      </c>
      <c r="L35" s="2">
        <f t="shared" si="24"/>
        <v>9</v>
      </c>
      <c r="M35" s="2">
        <f t="shared" si="18"/>
        <v>44</v>
      </c>
      <c r="N35" s="2">
        <f t="shared" si="25"/>
        <v>215</v>
      </c>
      <c r="P35" s="9">
        <f t="shared" si="19"/>
        <v>1993</v>
      </c>
      <c r="Q35" s="2">
        <f t="shared" si="27"/>
        <v>75.34883720930232</v>
      </c>
      <c r="R35" s="2">
        <f t="shared" si="28"/>
        <v>4.186046511627907</v>
      </c>
      <c r="S35" s="1">
        <f t="shared" si="28"/>
        <v>13.953488372093023</v>
      </c>
      <c r="T35" s="1">
        <f t="shared" si="28"/>
        <v>0.9302325581395349</v>
      </c>
      <c r="U35" s="1">
        <f t="shared" si="28"/>
        <v>5.5813953488372094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597376</v>
      </c>
      <c r="AB35" s="2">
        <f t="shared" si="26"/>
        <v>3507</v>
      </c>
      <c r="AC35" s="1">
        <f t="shared" si="26"/>
        <v>26767</v>
      </c>
      <c r="AD35" s="1">
        <f t="shared" si="26"/>
        <v>4221</v>
      </c>
      <c r="AE35" s="1">
        <f t="shared" si="26"/>
        <v>5358</v>
      </c>
      <c r="AF35" s="1"/>
      <c r="AG35" s="2">
        <f t="shared" si="21"/>
        <v>637229</v>
      </c>
      <c r="AJ35" s="9">
        <v>1993</v>
      </c>
      <c r="AK35" s="1">
        <f t="shared" si="29"/>
        <v>27.118598671523465</v>
      </c>
      <c r="AL35" s="1">
        <f t="shared" si="30"/>
        <v>256.6295979469632</v>
      </c>
      <c r="AM35" s="1">
        <f t="shared" si="31"/>
        <v>112.07830537602271</v>
      </c>
      <c r="AN35" s="1">
        <f t="shared" si="32"/>
        <v>47.382136934375744</v>
      </c>
      <c r="AO35" s="1">
        <f t="shared" si="33"/>
        <v>223.96416573348264</v>
      </c>
      <c r="AP35" s="1"/>
      <c r="AQ35" s="1">
        <f t="shared" si="34"/>
        <v>33.73983293290167</v>
      </c>
      <c r="AR35" s="1">
        <f t="shared" si="35"/>
        <v>121.05871347603589</v>
      </c>
    </row>
    <row r="36" spans="1:44" ht="12.75">
      <c r="A36" s="9">
        <v>1994</v>
      </c>
      <c r="B36">
        <v>190</v>
      </c>
      <c r="C36">
        <v>13</v>
      </c>
      <c r="D36">
        <v>36</v>
      </c>
      <c r="E36">
        <v>1</v>
      </c>
      <c r="F36">
        <v>7</v>
      </c>
      <c r="H36" s="2">
        <f t="shared" si="23"/>
        <v>247</v>
      </c>
      <c r="J36" s="9">
        <v>1994</v>
      </c>
      <c r="K36" s="2">
        <f t="shared" si="24"/>
        <v>190</v>
      </c>
      <c r="L36" s="2">
        <f t="shared" si="24"/>
        <v>13</v>
      </c>
      <c r="M36" s="2">
        <f t="shared" si="18"/>
        <v>44</v>
      </c>
      <c r="N36" s="2">
        <f t="shared" si="25"/>
        <v>247</v>
      </c>
      <c r="P36" s="9">
        <f t="shared" si="19"/>
        <v>1994</v>
      </c>
      <c r="Q36" s="2">
        <f t="shared" si="27"/>
        <v>76.92307692307693</v>
      </c>
      <c r="R36" s="2">
        <f t="shared" si="28"/>
        <v>5.263157894736842</v>
      </c>
      <c r="S36" s="1">
        <f t="shared" si="28"/>
        <v>14.5748987854251</v>
      </c>
      <c r="T36" s="1">
        <f t="shared" si="28"/>
        <v>0.4048582995951417</v>
      </c>
      <c r="U36" s="1">
        <f t="shared" si="28"/>
        <v>2.834008097165992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599238</v>
      </c>
      <c r="AB36" s="2">
        <f t="shared" si="26"/>
        <v>3478</v>
      </c>
      <c r="AC36" s="1">
        <f t="shared" si="26"/>
        <v>27421</v>
      </c>
      <c r="AD36" s="1">
        <f t="shared" si="26"/>
        <v>4277</v>
      </c>
      <c r="AE36" s="1">
        <f t="shared" si="26"/>
        <v>5348</v>
      </c>
      <c r="AF36" s="1"/>
      <c r="AG36" s="2">
        <f t="shared" si="21"/>
        <v>639762</v>
      </c>
      <c r="AJ36" s="9">
        <v>1994</v>
      </c>
      <c r="AK36" s="1">
        <f t="shared" si="29"/>
        <v>31.706934473447948</v>
      </c>
      <c r="AL36" s="1">
        <f t="shared" si="30"/>
        <v>373.77803335250144</v>
      </c>
      <c r="AM36" s="1">
        <f t="shared" si="31"/>
        <v>131.28624047263048</v>
      </c>
      <c r="AN36" s="1">
        <f t="shared" si="32"/>
        <v>23.380874444704233</v>
      </c>
      <c r="AO36" s="1">
        <f t="shared" si="33"/>
        <v>130.89005235602096</v>
      </c>
      <c r="AP36" s="1"/>
      <c r="AQ36" s="1">
        <f t="shared" si="34"/>
        <v>38.60810738993563</v>
      </c>
      <c r="AR36" s="1">
        <f t="shared" si="35"/>
        <v>118.77125735571992</v>
      </c>
    </row>
    <row r="37" spans="1:44" ht="12.75">
      <c r="A37" s="9">
        <v>1995</v>
      </c>
      <c r="B37">
        <v>196</v>
      </c>
      <c r="C37">
        <v>4</v>
      </c>
      <c r="D37">
        <v>51</v>
      </c>
      <c r="E37">
        <v>1</v>
      </c>
      <c r="F37">
        <v>15</v>
      </c>
      <c r="H37" s="2">
        <f t="shared" si="23"/>
        <v>267</v>
      </c>
      <c r="J37" s="9">
        <v>1995</v>
      </c>
      <c r="K37" s="2">
        <f t="shared" si="24"/>
        <v>196</v>
      </c>
      <c r="L37" s="2">
        <f t="shared" si="24"/>
        <v>4</v>
      </c>
      <c r="M37" s="2">
        <f t="shared" si="18"/>
        <v>67</v>
      </c>
      <c r="N37" s="2">
        <f t="shared" si="25"/>
        <v>267</v>
      </c>
      <c r="P37" s="9">
        <f t="shared" si="19"/>
        <v>1995</v>
      </c>
      <c r="Q37" s="2">
        <f t="shared" si="27"/>
        <v>73.40823970037454</v>
      </c>
      <c r="R37" s="2">
        <f t="shared" si="28"/>
        <v>1.4981273408239701</v>
      </c>
      <c r="S37" s="1">
        <f t="shared" si="28"/>
        <v>19.101123595505616</v>
      </c>
      <c r="T37" s="1">
        <f t="shared" si="28"/>
        <v>0.37453183520599254</v>
      </c>
      <c r="U37" s="1">
        <f t="shared" si="28"/>
        <v>5.617977528089887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599761</v>
      </c>
      <c r="AB37" s="2">
        <f t="shared" si="26"/>
        <v>3358</v>
      </c>
      <c r="AC37" s="1">
        <f t="shared" si="26"/>
        <v>27892</v>
      </c>
      <c r="AD37" s="1">
        <f t="shared" si="26"/>
        <v>4631</v>
      </c>
      <c r="AE37" s="1">
        <f t="shared" si="26"/>
        <v>5906</v>
      </c>
      <c r="AF37" s="1"/>
      <c r="AG37" s="2">
        <f t="shared" si="21"/>
        <v>641548</v>
      </c>
      <c r="AJ37" s="9">
        <v>1995</v>
      </c>
      <c r="AK37" s="1">
        <f t="shared" si="29"/>
        <v>32.67968407415621</v>
      </c>
      <c r="AL37" s="1">
        <f t="shared" si="30"/>
        <v>119.11852293031568</v>
      </c>
      <c r="AM37" s="1">
        <f t="shared" si="31"/>
        <v>182.84812849562599</v>
      </c>
      <c r="AN37" s="1">
        <f t="shared" si="32"/>
        <v>21.593608291945586</v>
      </c>
      <c r="AO37" s="1">
        <f t="shared" si="33"/>
        <v>253.97900440230276</v>
      </c>
      <c r="AP37" s="1"/>
      <c r="AQ37" s="1">
        <f t="shared" si="34"/>
        <v>41.61808625387344</v>
      </c>
      <c r="AR37" s="1">
        <f t="shared" si="35"/>
        <v>174.34749798329386</v>
      </c>
    </row>
    <row r="38" spans="1:44" ht="12.75">
      <c r="A38" s="9">
        <v>1996</v>
      </c>
      <c r="B38">
        <v>232</v>
      </c>
      <c r="C38">
        <v>8</v>
      </c>
      <c r="D38">
        <v>72</v>
      </c>
      <c r="E38">
        <v>5</v>
      </c>
      <c r="F38">
        <v>24</v>
      </c>
      <c r="H38" s="2">
        <f t="shared" si="23"/>
        <v>341</v>
      </c>
      <c r="J38" s="9">
        <v>1996</v>
      </c>
      <c r="K38" s="2">
        <f t="shared" si="24"/>
        <v>232</v>
      </c>
      <c r="L38" s="2">
        <f t="shared" si="24"/>
        <v>8</v>
      </c>
      <c r="M38" s="2">
        <f t="shared" si="18"/>
        <v>101</v>
      </c>
      <c r="N38" s="2">
        <f t="shared" si="25"/>
        <v>341</v>
      </c>
      <c r="P38" s="9">
        <f t="shared" si="19"/>
        <v>1996</v>
      </c>
      <c r="Q38" s="2">
        <f t="shared" si="27"/>
        <v>68.03519061583577</v>
      </c>
      <c r="R38" s="2">
        <f t="shared" si="28"/>
        <v>2.346041055718475</v>
      </c>
      <c r="S38" s="1">
        <f t="shared" si="28"/>
        <v>21.114369501466275</v>
      </c>
      <c r="T38" s="1">
        <f t="shared" si="28"/>
        <v>1.466275659824047</v>
      </c>
      <c r="U38" s="1">
        <f t="shared" si="28"/>
        <v>7.038123167155426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599467</v>
      </c>
      <c r="AB38" s="2">
        <f t="shared" si="26"/>
        <v>3558</v>
      </c>
      <c r="AC38" s="1">
        <f t="shared" si="26"/>
        <v>28609</v>
      </c>
      <c r="AD38" s="1">
        <f t="shared" si="26"/>
        <v>4876</v>
      </c>
      <c r="AE38" s="1">
        <f t="shared" si="26"/>
        <v>6348</v>
      </c>
      <c r="AF38" s="1"/>
      <c r="AG38" s="2">
        <f t="shared" si="21"/>
        <v>642858</v>
      </c>
      <c r="AJ38" s="9">
        <v>1996</v>
      </c>
      <c r="AK38" s="1">
        <f t="shared" si="29"/>
        <v>38.70104609594857</v>
      </c>
      <c r="AL38" s="1">
        <f t="shared" si="30"/>
        <v>224.84541877459247</v>
      </c>
      <c r="AM38" s="1">
        <f t="shared" si="31"/>
        <v>251.66905519242198</v>
      </c>
      <c r="AN38" s="1">
        <f t="shared" si="32"/>
        <v>102.54306808859721</v>
      </c>
      <c r="AO38" s="1">
        <f t="shared" si="33"/>
        <v>378.0718336483932</v>
      </c>
      <c r="AP38" s="1"/>
      <c r="AQ38" s="1">
        <f t="shared" si="34"/>
        <v>53.044373718612825</v>
      </c>
      <c r="AR38" s="1">
        <f t="shared" si="35"/>
        <v>253.55860718499738</v>
      </c>
    </row>
    <row r="39" spans="1:44" ht="12.75">
      <c r="A39" s="9">
        <v>1997</v>
      </c>
      <c r="B39">
        <v>239</v>
      </c>
      <c r="C39">
        <v>8</v>
      </c>
      <c r="D39">
        <v>62</v>
      </c>
      <c r="E39">
        <v>2</v>
      </c>
      <c r="F39">
        <v>21</v>
      </c>
      <c r="H39" s="2">
        <f t="shared" si="23"/>
        <v>332</v>
      </c>
      <c r="J39" s="9">
        <v>1997</v>
      </c>
      <c r="K39" s="2">
        <f t="shared" si="24"/>
        <v>239</v>
      </c>
      <c r="L39" s="2">
        <f t="shared" si="24"/>
        <v>8</v>
      </c>
      <c r="M39" s="2">
        <f t="shared" si="18"/>
        <v>85</v>
      </c>
      <c r="N39" s="2">
        <f t="shared" si="25"/>
        <v>332</v>
      </c>
      <c r="P39" s="9">
        <f t="shared" si="19"/>
        <v>1997</v>
      </c>
      <c r="Q39" s="2">
        <f t="shared" si="27"/>
        <v>71.98795180722891</v>
      </c>
      <c r="R39" s="2">
        <f t="shared" si="28"/>
        <v>2.4096385542168677</v>
      </c>
      <c r="S39" s="1">
        <f t="shared" si="28"/>
        <v>18.67469879518072</v>
      </c>
      <c r="T39" s="1">
        <f t="shared" si="28"/>
        <v>0.6024096385542169</v>
      </c>
      <c r="U39" s="1">
        <f t="shared" si="28"/>
        <v>6.325301204819277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596693</v>
      </c>
      <c r="AB39" s="2">
        <f t="shared" si="26"/>
        <v>3463</v>
      </c>
      <c r="AC39" s="1">
        <f t="shared" si="26"/>
        <v>29079</v>
      </c>
      <c r="AD39" s="1">
        <f t="shared" si="26"/>
        <v>4898</v>
      </c>
      <c r="AE39" s="1">
        <f t="shared" si="26"/>
        <v>6812</v>
      </c>
      <c r="AF39" s="1"/>
      <c r="AG39" s="2">
        <f t="shared" si="21"/>
        <v>640945</v>
      </c>
      <c r="AJ39" s="9">
        <v>1997</v>
      </c>
      <c r="AK39" s="1">
        <f t="shared" si="29"/>
        <v>40.0540981710863</v>
      </c>
      <c r="AL39" s="1">
        <f t="shared" si="30"/>
        <v>231.0135720473578</v>
      </c>
      <c r="AM39" s="1">
        <f t="shared" si="31"/>
        <v>213.21228377867192</v>
      </c>
      <c r="AN39" s="1">
        <f t="shared" si="32"/>
        <v>40.83299305839118</v>
      </c>
      <c r="AO39" s="1">
        <f t="shared" si="33"/>
        <v>308.2795067527892</v>
      </c>
      <c r="AP39" s="1"/>
      <c r="AQ39" s="1">
        <f t="shared" si="34"/>
        <v>51.798516253344665</v>
      </c>
      <c r="AR39" s="1">
        <f t="shared" si="35"/>
        <v>208.38951678148518</v>
      </c>
    </row>
    <row r="40" spans="1:44" ht="12.75">
      <c r="A40" s="9">
        <v>1998</v>
      </c>
      <c r="B40">
        <v>325</v>
      </c>
      <c r="C40">
        <v>14</v>
      </c>
      <c r="D40">
        <v>58</v>
      </c>
      <c r="E40">
        <v>6</v>
      </c>
      <c r="F40">
        <v>27</v>
      </c>
      <c r="H40" s="2">
        <f t="shared" si="23"/>
        <v>430</v>
      </c>
      <c r="J40" s="9">
        <v>1998</v>
      </c>
      <c r="K40" s="2">
        <f t="shared" si="24"/>
        <v>325</v>
      </c>
      <c r="L40" s="2">
        <f t="shared" si="24"/>
        <v>14</v>
      </c>
      <c r="M40" s="2">
        <f t="shared" si="18"/>
        <v>91</v>
      </c>
      <c r="N40" s="2">
        <f t="shared" si="25"/>
        <v>430</v>
      </c>
      <c r="P40" s="9">
        <f t="shared" si="19"/>
        <v>1998</v>
      </c>
      <c r="Q40" s="2">
        <f t="shared" si="27"/>
        <v>75.5813953488372</v>
      </c>
      <c r="R40" s="2">
        <f t="shared" si="28"/>
        <v>3.255813953488372</v>
      </c>
      <c r="S40" s="1">
        <f t="shared" si="28"/>
        <v>13.488372093023257</v>
      </c>
      <c r="T40" s="1">
        <f t="shared" si="28"/>
        <v>1.3953488372093024</v>
      </c>
      <c r="U40" s="1">
        <f t="shared" si="28"/>
        <v>6.279069767441861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592527</v>
      </c>
      <c r="AB40" s="2">
        <f t="shared" si="26"/>
        <v>3621</v>
      </c>
      <c r="AC40" s="1">
        <f t="shared" si="26"/>
        <v>29694</v>
      </c>
      <c r="AD40" s="1">
        <f t="shared" si="26"/>
        <v>4993</v>
      </c>
      <c r="AE40" s="1">
        <f t="shared" si="26"/>
        <v>6973</v>
      </c>
      <c r="AF40" s="1"/>
      <c r="AG40" s="2">
        <f t="shared" si="21"/>
        <v>637808</v>
      </c>
      <c r="AJ40" s="9">
        <v>1998</v>
      </c>
      <c r="AK40" s="1">
        <f t="shared" si="29"/>
        <v>54.849821189582926</v>
      </c>
      <c r="AL40" s="1">
        <f t="shared" si="30"/>
        <v>386.63352665009666</v>
      </c>
      <c r="AM40" s="1">
        <f t="shared" si="31"/>
        <v>195.32565501448104</v>
      </c>
      <c r="AN40" s="1">
        <f t="shared" si="32"/>
        <v>120.16823552974164</v>
      </c>
      <c r="AO40" s="1">
        <f t="shared" si="33"/>
        <v>387.20780152014913</v>
      </c>
      <c r="AP40" s="1"/>
      <c r="AQ40" s="1">
        <f t="shared" si="34"/>
        <v>67.4184080475629</v>
      </c>
      <c r="AR40" s="1">
        <f t="shared" si="35"/>
        <v>218.43494959193472</v>
      </c>
    </row>
    <row r="41" spans="1:44" ht="12.75">
      <c r="A41" s="9">
        <v>1999</v>
      </c>
      <c r="B41">
        <v>302</v>
      </c>
      <c r="C41">
        <v>10</v>
      </c>
      <c r="D41">
        <v>56</v>
      </c>
      <c r="E41">
        <v>1</v>
      </c>
      <c r="F41">
        <v>21</v>
      </c>
      <c r="H41" s="2">
        <f t="shared" si="23"/>
        <v>390</v>
      </c>
      <c r="J41" s="9">
        <v>1999</v>
      </c>
      <c r="K41" s="2">
        <f t="shared" si="24"/>
        <v>302</v>
      </c>
      <c r="L41" s="2">
        <f t="shared" si="24"/>
        <v>10</v>
      </c>
      <c r="M41" s="2">
        <f t="shared" si="18"/>
        <v>78</v>
      </c>
      <c r="N41" s="2">
        <f t="shared" si="25"/>
        <v>390</v>
      </c>
      <c r="P41" s="9">
        <f t="shared" si="19"/>
        <v>1999</v>
      </c>
      <c r="Q41" s="2">
        <f t="shared" si="27"/>
        <v>77.43589743589745</v>
      </c>
      <c r="R41" s="2">
        <f aca="true" t="shared" si="36" ref="R41:W42">(C41/$H41)*100</f>
        <v>2.564102564102564</v>
      </c>
      <c r="S41" s="1">
        <f t="shared" si="36"/>
        <v>14.358974358974358</v>
      </c>
      <c r="T41" s="1">
        <f t="shared" si="36"/>
        <v>0.2564102564102564</v>
      </c>
      <c r="U41" s="1">
        <f t="shared" si="36"/>
        <v>5.384615384615385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587625</v>
      </c>
      <c r="AB41" s="2">
        <f t="shared" si="26"/>
        <v>3775</v>
      </c>
      <c r="AC41" s="1">
        <f t="shared" si="26"/>
        <v>30001</v>
      </c>
      <c r="AD41" s="1">
        <f t="shared" si="26"/>
        <v>4996</v>
      </c>
      <c r="AE41" s="1">
        <f t="shared" si="26"/>
        <v>7269</v>
      </c>
      <c r="AF41" s="1"/>
      <c r="AG41" s="2">
        <f t="shared" si="21"/>
        <v>633666</v>
      </c>
      <c r="AJ41" s="9">
        <v>1999</v>
      </c>
      <c r="AK41" s="1">
        <f t="shared" si="29"/>
        <v>51.39332057009147</v>
      </c>
      <c r="AL41" s="1">
        <f>(C41/AB41)*100000</f>
        <v>264.9006622516556</v>
      </c>
      <c r="AM41" s="1">
        <f>(D41/AC41)*100000</f>
        <v>186.66044465184493</v>
      </c>
      <c r="AN41" s="1">
        <f>(E41/AD41)*100000</f>
        <v>20.016012810248196</v>
      </c>
      <c r="AO41" s="1">
        <f>(F41/AE41)*100000</f>
        <v>288.89806025588115</v>
      </c>
      <c r="AP41" s="1"/>
      <c r="AQ41" s="1">
        <f t="shared" si="34"/>
        <v>61.54661919686396</v>
      </c>
      <c r="AR41" s="1">
        <f t="shared" si="35"/>
        <v>184.54549756305303</v>
      </c>
    </row>
    <row r="42" spans="1:23" s="4" customFormat="1" ht="12.75">
      <c r="A42" s="13" t="s">
        <v>129</v>
      </c>
      <c r="B42" s="21">
        <f aca="true" t="shared" si="37" ref="B42:G42">SUM(B25:B41)</f>
        <v>3729</v>
      </c>
      <c r="C42" s="21">
        <f t="shared" si="37"/>
        <v>105</v>
      </c>
      <c r="D42" s="21">
        <f t="shared" si="37"/>
        <v>767</v>
      </c>
      <c r="E42" s="21">
        <f t="shared" si="37"/>
        <v>28</v>
      </c>
      <c r="F42" s="21">
        <f t="shared" si="37"/>
        <v>167</v>
      </c>
      <c r="G42" s="21">
        <f t="shared" si="37"/>
        <v>3</v>
      </c>
      <c r="H42" s="21">
        <f t="shared" si="23"/>
        <v>4799</v>
      </c>
      <c r="J42" s="13" t="s">
        <v>129</v>
      </c>
      <c r="K42" s="21">
        <f>B42</f>
        <v>3729</v>
      </c>
      <c r="L42" s="21">
        <f>C42</f>
        <v>105</v>
      </c>
      <c r="M42" s="21">
        <f t="shared" si="18"/>
        <v>965</v>
      </c>
      <c r="N42" s="21">
        <f>H42</f>
        <v>4799</v>
      </c>
      <c r="P42" s="13" t="str">
        <f t="shared" si="19"/>
        <v>Total</v>
      </c>
      <c r="Q42" s="21">
        <f t="shared" si="27"/>
        <v>77.70368826838924</v>
      </c>
      <c r="R42" s="21">
        <f t="shared" si="36"/>
        <v>2.187955824130027</v>
      </c>
      <c r="S42" s="23">
        <f t="shared" si="36"/>
        <v>15.982496353406962</v>
      </c>
      <c r="T42" s="23">
        <f t="shared" si="36"/>
        <v>0.5834548864346739</v>
      </c>
      <c r="U42" s="23">
        <f t="shared" si="36"/>
        <v>3.479891644092519</v>
      </c>
      <c r="V42" s="23">
        <f t="shared" si="36"/>
        <v>0.0625130235465722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NORTH DAKOTA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NORTH DAKOTA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NORTH DAKOTA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NORTH DAKOTA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NORTH DAKOTA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141</v>
      </c>
      <c r="B46" s="19" t="s">
        <v>127</v>
      </c>
      <c r="C46" s="19" t="s">
        <v>128</v>
      </c>
      <c r="D46" s="19" t="s">
        <v>144</v>
      </c>
      <c r="E46" s="19" t="s">
        <v>145</v>
      </c>
      <c r="F46" s="19" t="s">
        <v>142</v>
      </c>
      <c r="G46" s="19" t="s">
        <v>143</v>
      </c>
      <c r="H46" s="19" t="s">
        <v>129</v>
      </c>
      <c r="J46" s="20" t="s">
        <v>141</v>
      </c>
      <c r="K46" s="19" t="s">
        <v>127</v>
      </c>
      <c r="L46" s="19" t="s">
        <v>128</v>
      </c>
      <c r="M46" s="19" t="s">
        <v>146</v>
      </c>
      <c r="N46" s="19" t="s">
        <v>129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141</v>
      </c>
      <c r="AA46" s="19" t="s">
        <v>127</v>
      </c>
      <c r="AB46" s="19" t="s">
        <v>128</v>
      </c>
      <c r="AC46" s="19" t="s">
        <v>144</v>
      </c>
      <c r="AD46" s="19" t="s">
        <v>145</v>
      </c>
      <c r="AE46" s="19" t="s">
        <v>142</v>
      </c>
      <c r="AF46" s="19" t="s">
        <v>143</v>
      </c>
      <c r="AG46" s="19" t="s">
        <v>129</v>
      </c>
      <c r="AJ46" s="20" t="s">
        <v>141</v>
      </c>
      <c r="AK46" s="19" t="s">
        <v>127</v>
      </c>
      <c r="AL46" s="19" t="s">
        <v>128</v>
      </c>
      <c r="AM46" s="19" t="s">
        <v>144</v>
      </c>
      <c r="AN46" s="19" t="s">
        <v>145</v>
      </c>
      <c r="AO46" s="19" t="s">
        <v>142</v>
      </c>
      <c r="AP46" s="19" t="s">
        <v>143</v>
      </c>
      <c r="AQ46" s="19" t="s">
        <v>129</v>
      </c>
      <c r="AR46" s="19" t="s">
        <v>146</v>
      </c>
    </row>
    <row r="47" spans="1:44" ht="12.75">
      <c r="A47" s="9">
        <v>1983</v>
      </c>
      <c r="B47" s="2">
        <f aca="true" t="shared" si="39" ref="B47:H56">B4-B25</f>
        <v>34</v>
      </c>
      <c r="C47" s="2">
        <f t="shared" si="39"/>
        <v>0</v>
      </c>
      <c r="D47">
        <f t="shared" si="39"/>
        <v>12</v>
      </c>
      <c r="E47">
        <f t="shared" si="39"/>
        <v>0</v>
      </c>
      <c r="F47">
        <f t="shared" si="39"/>
        <v>0</v>
      </c>
      <c r="G47">
        <f t="shared" si="39"/>
        <v>0</v>
      </c>
      <c r="H47" s="2">
        <f t="shared" si="39"/>
        <v>46</v>
      </c>
      <c r="J47" s="9">
        <v>1983</v>
      </c>
      <c r="K47" s="2">
        <f aca="true" t="shared" si="40" ref="K47:N64">K4-K25</f>
        <v>34</v>
      </c>
      <c r="L47" s="2">
        <f t="shared" si="40"/>
        <v>0</v>
      </c>
      <c r="M47" s="2">
        <f t="shared" si="40"/>
        <v>12</v>
      </c>
      <c r="N47" s="2">
        <f t="shared" si="40"/>
        <v>46</v>
      </c>
      <c r="P47" s="9">
        <f>A47</f>
        <v>1983</v>
      </c>
      <c r="Q47" s="2">
        <f aca="true" t="shared" si="41" ref="Q47:W50">(B47/$H47)*100</f>
        <v>73.91304347826086</v>
      </c>
      <c r="R47" s="2">
        <f t="shared" si="41"/>
        <v>0</v>
      </c>
      <c r="S47" s="1">
        <f t="shared" si="41"/>
        <v>26.08695652173913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644967</v>
      </c>
      <c r="AB47" s="2">
        <f aca="true" t="shared" si="42" ref="AB47:AG47">AB25</f>
        <v>2961</v>
      </c>
      <c r="AC47" s="1">
        <f t="shared" si="42"/>
        <v>21792</v>
      </c>
      <c r="AD47" s="1">
        <f t="shared" si="42"/>
        <v>2709</v>
      </c>
      <c r="AE47" s="1">
        <f t="shared" si="42"/>
        <v>4256</v>
      </c>
      <c r="AF47" s="1"/>
      <c r="AG47" s="2">
        <f t="shared" si="42"/>
        <v>676685</v>
      </c>
      <c r="AJ47" s="9">
        <v>1983</v>
      </c>
      <c r="AK47" s="1">
        <f aca="true" t="shared" si="43" ref="AK47:AO50">(B47/AA47)*100000</f>
        <v>5.271587538587246</v>
      </c>
      <c r="AL47" s="1">
        <f t="shared" si="43"/>
        <v>0</v>
      </c>
      <c r="AM47" s="1">
        <f t="shared" si="43"/>
        <v>55.06607929515419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6.797845378573487</v>
      </c>
      <c r="AR47" s="1">
        <f>(SUM(D47:F47)/SUM(AC47:AE47))*100000</f>
        <v>41.72897033765692</v>
      </c>
    </row>
    <row r="48" spans="1:44" ht="12.75">
      <c r="A48" s="9">
        <v>1984</v>
      </c>
      <c r="B48" s="2">
        <f t="shared" si="39"/>
        <v>31</v>
      </c>
      <c r="C48" s="2">
        <f t="shared" si="39"/>
        <v>0</v>
      </c>
      <c r="D48">
        <f t="shared" si="39"/>
        <v>8</v>
      </c>
      <c r="E48">
        <f t="shared" si="39"/>
        <v>0</v>
      </c>
      <c r="F48">
        <f t="shared" si="39"/>
        <v>1</v>
      </c>
      <c r="G48">
        <f t="shared" si="39"/>
        <v>0</v>
      </c>
      <c r="H48" s="2">
        <f t="shared" si="39"/>
        <v>40</v>
      </c>
      <c r="J48" s="9">
        <v>1984</v>
      </c>
      <c r="K48" s="2">
        <f t="shared" si="40"/>
        <v>31</v>
      </c>
      <c r="L48" s="2">
        <f t="shared" si="40"/>
        <v>0</v>
      </c>
      <c r="M48" s="2">
        <f t="shared" si="40"/>
        <v>9</v>
      </c>
      <c r="N48" s="2">
        <f t="shared" si="40"/>
        <v>40</v>
      </c>
      <c r="P48" s="9">
        <f aca="true" t="shared" si="44" ref="P48:P64">A48</f>
        <v>1984</v>
      </c>
      <c r="Q48" s="2">
        <f t="shared" si="41"/>
        <v>77.5</v>
      </c>
      <c r="R48" s="2">
        <f t="shared" si="41"/>
        <v>0</v>
      </c>
      <c r="S48" s="1">
        <f t="shared" si="41"/>
        <v>20</v>
      </c>
      <c r="T48" s="1">
        <f t="shared" si="41"/>
        <v>0</v>
      </c>
      <c r="U48" s="1">
        <f t="shared" si="41"/>
        <v>2.5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647526</v>
      </c>
      <c r="AB48" s="2">
        <f t="shared" si="45"/>
        <v>3062</v>
      </c>
      <c r="AC48" s="1">
        <f t="shared" si="45"/>
        <v>22668</v>
      </c>
      <c r="AD48" s="1">
        <f t="shared" si="45"/>
        <v>2864</v>
      </c>
      <c r="AE48" s="1">
        <f t="shared" si="45"/>
        <v>4377</v>
      </c>
      <c r="AF48" s="1"/>
      <c r="AG48" s="2">
        <f t="shared" si="45"/>
        <v>680497</v>
      </c>
      <c r="AJ48" s="9">
        <v>1984</v>
      </c>
      <c r="AK48" s="1">
        <f t="shared" si="43"/>
        <v>4.7874525501678695</v>
      </c>
      <c r="AL48" s="1">
        <f t="shared" si="43"/>
        <v>0</v>
      </c>
      <c r="AM48" s="1">
        <f t="shared" si="43"/>
        <v>35.29204164460914</v>
      </c>
      <c r="AN48" s="1">
        <f t="shared" si="43"/>
        <v>0</v>
      </c>
      <c r="AO48" s="1">
        <f t="shared" si="43"/>
        <v>22.84669865204478</v>
      </c>
      <c r="AP48" s="1"/>
      <c r="AQ48" s="1">
        <f>(H48/AG48)*100000</f>
        <v>5.878056773211344</v>
      </c>
      <c r="AR48" s="1">
        <f>(SUM(D48:F48)/SUM(AC48:AE48))*100000</f>
        <v>30.091276873181986</v>
      </c>
    </row>
    <row r="49" spans="1:44" ht="12.75">
      <c r="A49" s="9">
        <v>1985</v>
      </c>
      <c r="B49" s="2">
        <f t="shared" si="39"/>
        <v>26</v>
      </c>
      <c r="C49" s="2">
        <f t="shared" si="39"/>
        <v>0</v>
      </c>
      <c r="D49">
        <f t="shared" si="39"/>
        <v>11</v>
      </c>
      <c r="E49">
        <f t="shared" si="39"/>
        <v>0</v>
      </c>
      <c r="F49">
        <f t="shared" si="39"/>
        <v>0</v>
      </c>
      <c r="G49">
        <f t="shared" si="39"/>
        <v>0</v>
      </c>
      <c r="H49" s="2">
        <f t="shared" si="39"/>
        <v>37</v>
      </c>
      <c r="J49" s="9">
        <v>1985</v>
      </c>
      <c r="K49" s="2">
        <f t="shared" si="40"/>
        <v>26</v>
      </c>
      <c r="L49" s="2">
        <f t="shared" si="40"/>
        <v>0</v>
      </c>
      <c r="M49" s="2">
        <f t="shared" si="40"/>
        <v>11</v>
      </c>
      <c r="N49" s="2">
        <f t="shared" si="40"/>
        <v>37</v>
      </c>
      <c r="O49" s="2"/>
      <c r="P49" s="9">
        <f t="shared" si="44"/>
        <v>1985</v>
      </c>
      <c r="Q49" s="2">
        <f t="shared" si="41"/>
        <v>70.27027027027027</v>
      </c>
      <c r="R49" s="2">
        <f t="shared" si="41"/>
        <v>0</v>
      </c>
      <c r="S49" s="1">
        <f t="shared" si="41"/>
        <v>29.72972972972973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643229</v>
      </c>
      <c r="AB49" s="2">
        <f t="shared" si="45"/>
        <v>3209</v>
      </c>
      <c r="AC49" s="1">
        <f t="shared" si="45"/>
        <v>23142</v>
      </c>
      <c r="AD49" s="1">
        <f t="shared" si="45"/>
        <v>2970</v>
      </c>
      <c r="AE49" s="1">
        <f t="shared" si="45"/>
        <v>4441</v>
      </c>
      <c r="AF49" s="1"/>
      <c r="AG49" s="2">
        <f t="shared" si="45"/>
        <v>676991</v>
      </c>
      <c r="AJ49" s="9">
        <v>1985</v>
      </c>
      <c r="AK49" s="1">
        <f t="shared" si="43"/>
        <v>4.042106310505279</v>
      </c>
      <c r="AL49" s="1">
        <f t="shared" si="43"/>
        <v>0</v>
      </c>
      <c r="AM49" s="1">
        <f t="shared" si="43"/>
        <v>47.53262466511105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5.465360691648781</v>
      </c>
      <c r="AR49" s="1">
        <f>(SUM(D49:F49)/SUM(AC49:AE49))*100000</f>
        <v>36.003011160933454</v>
      </c>
    </row>
    <row r="50" spans="1:44" ht="12.75">
      <c r="A50" s="9">
        <v>1986</v>
      </c>
      <c r="B50" s="2">
        <f t="shared" si="39"/>
        <v>40</v>
      </c>
      <c r="C50" s="2">
        <f t="shared" si="39"/>
        <v>0</v>
      </c>
      <c r="D50">
        <f t="shared" si="39"/>
        <v>14</v>
      </c>
      <c r="E50">
        <f t="shared" si="39"/>
        <v>0</v>
      </c>
      <c r="F50">
        <f t="shared" si="39"/>
        <v>1</v>
      </c>
      <c r="G50">
        <f t="shared" si="39"/>
        <v>0</v>
      </c>
      <c r="H50" s="2">
        <f t="shared" si="39"/>
        <v>55</v>
      </c>
      <c r="J50" s="9">
        <v>1986</v>
      </c>
      <c r="K50" s="2">
        <f t="shared" si="40"/>
        <v>40</v>
      </c>
      <c r="L50" s="2">
        <f t="shared" si="40"/>
        <v>0</v>
      </c>
      <c r="M50" s="2">
        <f t="shared" si="40"/>
        <v>15</v>
      </c>
      <c r="N50" s="2">
        <f t="shared" si="40"/>
        <v>55</v>
      </c>
      <c r="O50" s="2"/>
      <c r="P50" s="9">
        <f t="shared" si="44"/>
        <v>1986</v>
      </c>
      <c r="Q50" s="2">
        <f t="shared" si="41"/>
        <v>72.72727272727273</v>
      </c>
      <c r="R50" s="2">
        <f t="shared" si="41"/>
        <v>0</v>
      </c>
      <c r="S50" s="1">
        <f t="shared" si="41"/>
        <v>25.454545454545453</v>
      </c>
      <c r="T50" s="1">
        <f t="shared" si="41"/>
        <v>0</v>
      </c>
      <c r="U50" s="1">
        <f t="shared" si="41"/>
        <v>1.8181818181818181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635204</v>
      </c>
      <c r="AB50" s="2">
        <f t="shared" si="45"/>
        <v>3261</v>
      </c>
      <c r="AC50" s="1">
        <f t="shared" si="45"/>
        <v>23498</v>
      </c>
      <c r="AD50" s="1">
        <f t="shared" si="45"/>
        <v>3048</v>
      </c>
      <c r="AE50" s="1">
        <f t="shared" si="45"/>
        <v>4476</v>
      </c>
      <c r="AF50" s="1"/>
      <c r="AG50" s="2">
        <f t="shared" si="45"/>
        <v>669487</v>
      </c>
      <c r="AJ50" s="9">
        <v>1986</v>
      </c>
      <c r="AK50" s="1">
        <f t="shared" si="43"/>
        <v>6.2971895642974545</v>
      </c>
      <c r="AL50" s="1">
        <f t="shared" si="43"/>
        <v>0</v>
      </c>
      <c r="AM50" s="1">
        <f t="shared" si="43"/>
        <v>59.57953868414333</v>
      </c>
      <c r="AN50" s="1">
        <f t="shared" si="43"/>
        <v>0</v>
      </c>
      <c r="AO50" s="1">
        <f t="shared" si="43"/>
        <v>22.341376228775694</v>
      </c>
      <c r="AP50" s="1"/>
      <c r="AQ50" s="1">
        <f>(H50/AG50)*100000</f>
        <v>8.215245404317036</v>
      </c>
      <c r="AR50" s="1">
        <f>(SUM(D50:F50)/SUM(AC50:AE50))*100000</f>
        <v>48.352781896718454</v>
      </c>
    </row>
    <row r="51" spans="1:44" ht="12.75">
      <c r="A51" s="9">
        <v>1987</v>
      </c>
      <c r="B51" s="2">
        <f t="shared" si="39"/>
        <v>39</v>
      </c>
      <c r="C51" s="2">
        <f t="shared" si="39"/>
        <v>3</v>
      </c>
      <c r="D51">
        <f t="shared" si="39"/>
        <v>23</v>
      </c>
      <c r="E51">
        <f t="shared" si="39"/>
        <v>0</v>
      </c>
      <c r="F51">
        <f t="shared" si="39"/>
        <v>3</v>
      </c>
      <c r="G51">
        <f t="shared" si="39"/>
        <v>0</v>
      </c>
      <c r="H51" s="2">
        <f t="shared" si="39"/>
        <v>68</v>
      </c>
      <c r="J51" s="9">
        <v>1987</v>
      </c>
      <c r="K51" s="2">
        <f t="shared" si="40"/>
        <v>39</v>
      </c>
      <c r="L51" s="2">
        <f t="shared" si="40"/>
        <v>3</v>
      </c>
      <c r="M51" s="2">
        <f t="shared" si="40"/>
        <v>26</v>
      </c>
      <c r="N51" s="2">
        <f t="shared" si="40"/>
        <v>68</v>
      </c>
      <c r="O51" s="2"/>
      <c r="P51" s="9">
        <f t="shared" si="44"/>
        <v>1987</v>
      </c>
      <c r="Q51" s="2">
        <f aca="true" t="shared" si="46" ref="Q51:Q64">(B51/$H51)*100</f>
        <v>57.35294117647059</v>
      </c>
      <c r="R51" s="2">
        <f aca="true" t="shared" si="47" ref="R51:R64">(C51/$H51)*100</f>
        <v>4.411764705882353</v>
      </c>
      <c r="S51" s="1">
        <f aca="true" t="shared" si="48" ref="S51:S64">(D51/$H51)*100</f>
        <v>33.82352941176471</v>
      </c>
      <c r="T51" s="1">
        <f aca="true" t="shared" si="49" ref="T51:T64">(E51/$H51)*100</f>
        <v>0</v>
      </c>
      <c r="U51" s="1">
        <f aca="true" t="shared" si="50" ref="U51:U64">(F51/$H51)*100</f>
        <v>4.411764705882353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626190</v>
      </c>
      <c r="AB51" s="2">
        <f t="shared" si="45"/>
        <v>3329</v>
      </c>
      <c r="AC51" s="1">
        <f t="shared" si="45"/>
        <v>24005</v>
      </c>
      <c r="AD51" s="1">
        <f t="shared" si="45"/>
        <v>3122</v>
      </c>
      <c r="AE51" s="1">
        <f t="shared" si="45"/>
        <v>4520</v>
      </c>
      <c r="AF51" s="1"/>
      <c r="AG51" s="2">
        <f t="shared" si="45"/>
        <v>661166</v>
      </c>
      <c r="AJ51" s="9">
        <v>1987</v>
      </c>
      <c r="AK51" s="1">
        <f aca="true" t="shared" si="53" ref="AK51:AK63">(B51/AA51)*100000</f>
        <v>6.228141618358645</v>
      </c>
      <c r="AL51" s="1">
        <f aca="true" t="shared" si="54" ref="AL51:AL62">(C51/AB51)*100000</f>
        <v>90.11715229798737</v>
      </c>
      <c r="AM51" s="1">
        <f aca="true" t="shared" si="55" ref="AM51:AM62">(D51/AC51)*100000</f>
        <v>95.81337221412205</v>
      </c>
      <c r="AN51" s="1">
        <f aca="true" t="shared" si="56" ref="AN51:AN62">(E51/AD51)*100000</f>
        <v>0</v>
      </c>
      <c r="AO51" s="1">
        <f aca="true" t="shared" si="57" ref="AO51:AO62">(F51/AE51)*100000</f>
        <v>66.3716814159292</v>
      </c>
      <c r="AP51" s="1"/>
      <c r="AQ51" s="1">
        <f aca="true" t="shared" si="58" ref="AQ51:AQ63">(H51/AG51)*100000</f>
        <v>10.2848603830203</v>
      </c>
      <c r="AR51" s="1">
        <f aca="true" t="shared" si="59" ref="AR51:AR63">(SUM(D51:F51)/SUM(AC51:AE51))*100000</f>
        <v>82.15628653584858</v>
      </c>
    </row>
    <row r="52" spans="1:44" ht="12.75">
      <c r="A52" s="9">
        <v>1988</v>
      </c>
      <c r="B52" s="2">
        <f t="shared" si="39"/>
        <v>26</v>
      </c>
      <c r="C52" s="2">
        <f t="shared" si="39"/>
        <v>0</v>
      </c>
      <c r="D52">
        <f t="shared" si="39"/>
        <v>15</v>
      </c>
      <c r="E52">
        <f t="shared" si="39"/>
        <v>0</v>
      </c>
      <c r="F52">
        <f t="shared" si="39"/>
        <v>1</v>
      </c>
      <c r="G52">
        <f t="shared" si="39"/>
        <v>0</v>
      </c>
      <c r="H52" s="2">
        <f t="shared" si="39"/>
        <v>42</v>
      </c>
      <c r="J52" s="9">
        <v>1988</v>
      </c>
      <c r="K52" s="2">
        <f t="shared" si="40"/>
        <v>26</v>
      </c>
      <c r="L52" s="2">
        <f t="shared" si="40"/>
        <v>0</v>
      </c>
      <c r="M52" s="2">
        <f t="shared" si="40"/>
        <v>16</v>
      </c>
      <c r="N52" s="2">
        <f t="shared" si="40"/>
        <v>42</v>
      </c>
      <c r="O52" s="2"/>
      <c r="P52" s="9">
        <f t="shared" si="44"/>
        <v>1988</v>
      </c>
      <c r="Q52" s="2">
        <f t="shared" si="46"/>
        <v>61.904761904761905</v>
      </c>
      <c r="R52" s="2">
        <f t="shared" si="47"/>
        <v>0</v>
      </c>
      <c r="S52" s="1">
        <f t="shared" si="48"/>
        <v>35.714285714285715</v>
      </c>
      <c r="T52" s="1">
        <f t="shared" si="49"/>
        <v>0</v>
      </c>
      <c r="U52" s="1">
        <f t="shared" si="50"/>
        <v>2.380952380952381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619426</v>
      </c>
      <c r="AB52" s="2">
        <f t="shared" si="45"/>
        <v>3427</v>
      </c>
      <c r="AC52" s="1">
        <f t="shared" si="45"/>
        <v>24624</v>
      </c>
      <c r="AD52" s="1">
        <f t="shared" si="45"/>
        <v>3210</v>
      </c>
      <c r="AE52" s="1">
        <f t="shared" si="45"/>
        <v>4585</v>
      </c>
      <c r="AF52" s="1"/>
      <c r="AG52" s="2">
        <f t="shared" si="45"/>
        <v>655272</v>
      </c>
      <c r="AJ52" s="9">
        <v>1988</v>
      </c>
      <c r="AK52" s="1">
        <f t="shared" si="53"/>
        <v>4.197434398943538</v>
      </c>
      <c r="AL52" s="1">
        <f t="shared" si="54"/>
        <v>0</v>
      </c>
      <c r="AM52" s="1">
        <f t="shared" si="55"/>
        <v>60.916179337231966</v>
      </c>
      <c r="AN52" s="1">
        <f t="shared" si="56"/>
        <v>0</v>
      </c>
      <c r="AO52" s="1">
        <f t="shared" si="57"/>
        <v>21.810250817884405</v>
      </c>
      <c r="AP52" s="1"/>
      <c r="AQ52" s="1">
        <f t="shared" si="58"/>
        <v>6.409552063875764</v>
      </c>
      <c r="AR52" s="1">
        <f t="shared" si="59"/>
        <v>49.3537740214072</v>
      </c>
    </row>
    <row r="53" spans="1:44" ht="12.75">
      <c r="A53" s="9">
        <v>1989</v>
      </c>
      <c r="B53" s="2">
        <f t="shared" si="39"/>
        <v>53</v>
      </c>
      <c r="C53" s="2">
        <f t="shared" si="39"/>
        <v>3</v>
      </c>
      <c r="D53">
        <f t="shared" si="39"/>
        <v>26</v>
      </c>
      <c r="E53">
        <f t="shared" si="39"/>
        <v>0</v>
      </c>
      <c r="F53">
        <f t="shared" si="39"/>
        <v>1</v>
      </c>
      <c r="G53">
        <f t="shared" si="39"/>
        <v>0</v>
      </c>
      <c r="H53" s="2">
        <f t="shared" si="39"/>
        <v>83</v>
      </c>
      <c r="J53" s="9">
        <v>1989</v>
      </c>
      <c r="K53" s="2">
        <f t="shared" si="40"/>
        <v>53</v>
      </c>
      <c r="L53" s="2">
        <f t="shared" si="40"/>
        <v>3</v>
      </c>
      <c r="M53" s="2">
        <f t="shared" si="40"/>
        <v>27</v>
      </c>
      <c r="N53" s="2">
        <f t="shared" si="40"/>
        <v>83</v>
      </c>
      <c r="O53" s="2"/>
      <c r="P53" s="9">
        <f t="shared" si="44"/>
        <v>1989</v>
      </c>
      <c r="Q53" s="2">
        <f t="shared" si="46"/>
        <v>63.85542168674698</v>
      </c>
      <c r="R53" s="2">
        <f t="shared" si="47"/>
        <v>3.614457831325301</v>
      </c>
      <c r="S53" s="1">
        <f t="shared" si="48"/>
        <v>31.32530120481928</v>
      </c>
      <c r="T53" s="1">
        <f t="shared" si="49"/>
        <v>0</v>
      </c>
      <c r="U53" s="1">
        <f t="shared" si="50"/>
        <v>1.2048192771084338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609834</v>
      </c>
      <c r="AB53" s="2">
        <f t="shared" si="45"/>
        <v>3452</v>
      </c>
      <c r="AC53" s="1">
        <f t="shared" si="45"/>
        <v>25130</v>
      </c>
      <c r="AD53" s="1">
        <f t="shared" si="45"/>
        <v>3283</v>
      </c>
      <c r="AE53" s="1">
        <f t="shared" si="45"/>
        <v>4641</v>
      </c>
      <c r="AF53" s="1"/>
      <c r="AG53" s="2">
        <f t="shared" si="45"/>
        <v>646340</v>
      </c>
      <c r="AJ53" s="9">
        <v>1989</v>
      </c>
      <c r="AK53" s="1">
        <f t="shared" si="53"/>
        <v>8.690889651938068</v>
      </c>
      <c r="AL53" s="1">
        <f t="shared" si="54"/>
        <v>86.90614136732329</v>
      </c>
      <c r="AM53" s="1">
        <f t="shared" si="55"/>
        <v>103.46199761241544</v>
      </c>
      <c r="AN53" s="1">
        <f t="shared" si="56"/>
        <v>0</v>
      </c>
      <c r="AO53" s="1">
        <f t="shared" si="57"/>
        <v>21.54708037060978</v>
      </c>
      <c r="AP53" s="1"/>
      <c r="AQ53" s="1">
        <f t="shared" si="58"/>
        <v>12.841538509143795</v>
      </c>
      <c r="AR53" s="1">
        <f t="shared" si="59"/>
        <v>81.68451624614268</v>
      </c>
    </row>
    <row r="54" spans="1:44" ht="12.75">
      <c r="A54" s="9">
        <v>1990</v>
      </c>
      <c r="B54" s="2">
        <f t="shared" si="39"/>
        <v>59</v>
      </c>
      <c r="C54" s="2">
        <f t="shared" si="39"/>
        <v>2</v>
      </c>
      <c r="D54">
        <f t="shared" si="39"/>
        <v>25</v>
      </c>
      <c r="E54">
        <f t="shared" si="39"/>
        <v>0</v>
      </c>
      <c r="F54">
        <f t="shared" si="39"/>
        <v>1</v>
      </c>
      <c r="G54">
        <f t="shared" si="39"/>
        <v>0</v>
      </c>
      <c r="H54" s="2">
        <f t="shared" si="39"/>
        <v>87</v>
      </c>
      <c r="J54" s="9">
        <v>1990</v>
      </c>
      <c r="K54" s="2">
        <f t="shared" si="40"/>
        <v>59</v>
      </c>
      <c r="L54" s="2">
        <f t="shared" si="40"/>
        <v>2</v>
      </c>
      <c r="M54" s="2">
        <f t="shared" si="40"/>
        <v>26</v>
      </c>
      <c r="N54" s="2">
        <f t="shared" si="40"/>
        <v>87</v>
      </c>
      <c r="O54" s="2"/>
      <c r="P54" s="9">
        <f t="shared" si="44"/>
        <v>1990</v>
      </c>
      <c r="Q54" s="2">
        <f t="shared" si="46"/>
        <v>67.81609195402298</v>
      </c>
      <c r="R54" s="2">
        <f t="shared" si="47"/>
        <v>2.2988505747126435</v>
      </c>
      <c r="S54" s="1">
        <f t="shared" si="48"/>
        <v>28.735632183908045</v>
      </c>
      <c r="T54" s="1">
        <f t="shared" si="49"/>
        <v>0</v>
      </c>
      <c r="U54" s="1">
        <f t="shared" si="50"/>
        <v>1.1494252873563218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600513</v>
      </c>
      <c r="AB54" s="2">
        <f t="shared" si="45"/>
        <v>3431</v>
      </c>
      <c r="AC54" s="1">
        <f t="shared" si="45"/>
        <v>25408</v>
      </c>
      <c r="AD54" s="1">
        <f t="shared" si="45"/>
        <v>3368</v>
      </c>
      <c r="AE54" s="1">
        <f t="shared" si="45"/>
        <v>4644</v>
      </c>
      <c r="AF54" s="1"/>
      <c r="AG54" s="2">
        <f t="shared" si="45"/>
        <v>637364</v>
      </c>
      <c r="AJ54" s="9">
        <v>1990</v>
      </c>
      <c r="AK54" s="1">
        <f t="shared" si="53"/>
        <v>9.82493301560499</v>
      </c>
      <c r="AL54" s="1">
        <f t="shared" si="54"/>
        <v>58.29204313611193</v>
      </c>
      <c r="AM54" s="1">
        <f t="shared" si="55"/>
        <v>98.3942065491184</v>
      </c>
      <c r="AN54" s="1">
        <f t="shared" si="56"/>
        <v>0</v>
      </c>
      <c r="AO54" s="1">
        <f t="shared" si="57"/>
        <v>21.533161068044787</v>
      </c>
      <c r="AP54" s="1"/>
      <c r="AQ54" s="1">
        <f t="shared" si="58"/>
        <v>13.649970817303771</v>
      </c>
      <c r="AR54" s="1">
        <f t="shared" si="59"/>
        <v>77.79772591262717</v>
      </c>
    </row>
    <row r="55" spans="1:44" ht="12.75">
      <c r="A55" s="9">
        <v>1991</v>
      </c>
      <c r="B55" s="2">
        <f t="shared" si="39"/>
        <v>50</v>
      </c>
      <c r="C55" s="2">
        <f t="shared" si="39"/>
        <v>4</v>
      </c>
      <c r="D55">
        <f t="shared" si="39"/>
        <v>25</v>
      </c>
      <c r="E55">
        <f t="shared" si="39"/>
        <v>1</v>
      </c>
      <c r="F55">
        <f t="shared" si="39"/>
        <v>3</v>
      </c>
      <c r="G55">
        <f t="shared" si="39"/>
        <v>0</v>
      </c>
      <c r="H55" s="2">
        <f t="shared" si="39"/>
        <v>83</v>
      </c>
      <c r="J55" s="9">
        <v>1991</v>
      </c>
      <c r="K55" s="2">
        <f t="shared" si="40"/>
        <v>50</v>
      </c>
      <c r="L55" s="2">
        <f t="shared" si="40"/>
        <v>4</v>
      </c>
      <c r="M55" s="2">
        <f t="shared" si="40"/>
        <v>29</v>
      </c>
      <c r="N55" s="2">
        <f t="shared" si="40"/>
        <v>83</v>
      </c>
      <c r="O55" s="2"/>
      <c r="P55" s="9">
        <f t="shared" si="44"/>
        <v>1991</v>
      </c>
      <c r="Q55" s="2">
        <f t="shared" si="46"/>
        <v>60.24096385542169</v>
      </c>
      <c r="R55" s="2">
        <f t="shared" si="47"/>
        <v>4.819277108433735</v>
      </c>
      <c r="S55" s="1">
        <f t="shared" si="48"/>
        <v>30.120481927710845</v>
      </c>
      <c r="T55" s="1">
        <f t="shared" si="49"/>
        <v>1.2048192771084338</v>
      </c>
      <c r="U55" s="1">
        <f t="shared" si="50"/>
        <v>3.614457831325301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595933</v>
      </c>
      <c r="AB55" s="2">
        <f t="shared" si="45"/>
        <v>3511</v>
      </c>
      <c r="AC55" s="1">
        <f t="shared" si="45"/>
        <v>25949</v>
      </c>
      <c r="AD55" s="1">
        <f t="shared" si="45"/>
        <v>3691</v>
      </c>
      <c r="AE55" s="1">
        <f t="shared" si="45"/>
        <v>5115</v>
      </c>
      <c r="AF55" s="1"/>
      <c r="AG55" s="2">
        <f t="shared" si="45"/>
        <v>634199</v>
      </c>
      <c r="AJ55" s="9">
        <v>1991</v>
      </c>
      <c r="AK55" s="1">
        <f t="shared" si="53"/>
        <v>8.390204939145844</v>
      </c>
      <c r="AL55" s="1">
        <f t="shared" si="54"/>
        <v>113.92765593847908</v>
      </c>
      <c r="AM55" s="1">
        <f t="shared" si="55"/>
        <v>96.34282631315273</v>
      </c>
      <c r="AN55" s="1">
        <f t="shared" si="56"/>
        <v>27.0929287455974</v>
      </c>
      <c r="AO55" s="1">
        <f t="shared" si="57"/>
        <v>58.651026392961874</v>
      </c>
      <c r="AP55" s="1"/>
      <c r="AQ55" s="1">
        <f t="shared" si="58"/>
        <v>13.087374782993981</v>
      </c>
      <c r="AR55" s="1">
        <f t="shared" si="59"/>
        <v>83.44123147748526</v>
      </c>
    </row>
    <row r="56" spans="1:44" ht="12.75">
      <c r="A56" s="9">
        <v>1992</v>
      </c>
      <c r="B56" s="2">
        <f t="shared" si="39"/>
        <v>69</v>
      </c>
      <c r="C56" s="2">
        <f t="shared" si="39"/>
        <v>7</v>
      </c>
      <c r="D56">
        <f t="shared" si="39"/>
        <v>30</v>
      </c>
      <c r="E56">
        <f t="shared" si="39"/>
        <v>0</v>
      </c>
      <c r="F56">
        <f t="shared" si="39"/>
        <v>4</v>
      </c>
      <c r="G56">
        <f t="shared" si="39"/>
        <v>0</v>
      </c>
      <c r="H56" s="2">
        <f t="shared" si="39"/>
        <v>110</v>
      </c>
      <c r="J56" s="9">
        <v>1992</v>
      </c>
      <c r="K56" s="2">
        <f t="shared" si="40"/>
        <v>69</v>
      </c>
      <c r="L56" s="2">
        <f t="shared" si="40"/>
        <v>7</v>
      </c>
      <c r="M56" s="2">
        <f t="shared" si="40"/>
        <v>34</v>
      </c>
      <c r="N56" s="2">
        <f t="shared" si="40"/>
        <v>110</v>
      </c>
      <c r="O56" s="2"/>
      <c r="P56" s="9">
        <f t="shared" si="44"/>
        <v>1992</v>
      </c>
      <c r="Q56" s="2">
        <f t="shared" si="46"/>
        <v>62.727272727272734</v>
      </c>
      <c r="R56" s="2">
        <f t="shared" si="47"/>
        <v>6.363636363636363</v>
      </c>
      <c r="S56" s="1">
        <f t="shared" si="48"/>
        <v>27.27272727272727</v>
      </c>
      <c r="T56" s="1">
        <f t="shared" si="49"/>
        <v>0</v>
      </c>
      <c r="U56" s="1">
        <f t="shared" si="50"/>
        <v>3.6363636363636362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596163</v>
      </c>
      <c r="AB56" s="2">
        <f t="shared" si="45"/>
        <v>3587</v>
      </c>
      <c r="AC56" s="1">
        <f t="shared" si="45"/>
        <v>26522</v>
      </c>
      <c r="AD56" s="1">
        <f t="shared" si="45"/>
        <v>4003</v>
      </c>
      <c r="AE56" s="1">
        <f t="shared" si="45"/>
        <v>5152</v>
      </c>
      <c r="AF56" s="1"/>
      <c r="AG56" s="2">
        <f t="shared" si="45"/>
        <v>635427</v>
      </c>
      <c r="AJ56" s="9">
        <v>1992</v>
      </c>
      <c r="AK56" s="1">
        <f t="shared" si="53"/>
        <v>11.574015831240784</v>
      </c>
      <c r="AL56" s="1">
        <f t="shared" si="54"/>
        <v>195.14914970727628</v>
      </c>
      <c r="AM56" s="1">
        <f t="shared" si="55"/>
        <v>113.11364150516552</v>
      </c>
      <c r="AN56" s="1">
        <f t="shared" si="56"/>
        <v>0</v>
      </c>
      <c r="AO56" s="1">
        <f t="shared" si="57"/>
        <v>77.63975155279502</v>
      </c>
      <c r="AP56" s="1"/>
      <c r="AQ56" s="1">
        <f t="shared" si="58"/>
        <v>17.311193890092806</v>
      </c>
      <c r="AR56" s="1">
        <f t="shared" si="59"/>
        <v>95.29949267034785</v>
      </c>
    </row>
    <row r="57" spans="1:44" ht="12.75">
      <c r="A57" s="9">
        <v>1993</v>
      </c>
      <c r="B57" s="2">
        <f aca="true" t="shared" si="60" ref="B57:H64">B14-B35</f>
        <v>67</v>
      </c>
      <c r="C57" s="2">
        <f t="shared" si="60"/>
        <v>2</v>
      </c>
      <c r="D57">
        <f t="shared" si="60"/>
        <v>23</v>
      </c>
      <c r="E57">
        <f t="shared" si="60"/>
        <v>0</v>
      </c>
      <c r="F57">
        <f t="shared" si="60"/>
        <v>2</v>
      </c>
      <c r="G57">
        <f t="shared" si="60"/>
        <v>0</v>
      </c>
      <c r="H57" s="2">
        <f t="shared" si="60"/>
        <v>94</v>
      </c>
      <c r="J57" s="9">
        <v>1993</v>
      </c>
      <c r="K57" s="2">
        <f t="shared" si="40"/>
        <v>67</v>
      </c>
      <c r="L57" s="2">
        <f t="shared" si="40"/>
        <v>2</v>
      </c>
      <c r="M57" s="2">
        <f t="shared" si="40"/>
        <v>25</v>
      </c>
      <c r="N57" s="2">
        <f t="shared" si="40"/>
        <v>94</v>
      </c>
      <c r="O57" s="2"/>
      <c r="P57" s="9">
        <f t="shared" si="44"/>
        <v>1993</v>
      </c>
      <c r="Q57" s="2">
        <f t="shared" si="46"/>
        <v>71.27659574468085</v>
      </c>
      <c r="R57" s="2">
        <f t="shared" si="47"/>
        <v>2.127659574468085</v>
      </c>
      <c r="S57" s="1">
        <f t="shared" si="48"/>
        <v>24.46808510638298</v>
      </c>
      <c r="T57" s="1">
        <f t="shared" si="49"/>
        <v>0</v>
      </c>
      <c r="U57" s="1">
        <f t="shared" si="50"/>
        <v>2.127659574468085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597376</v>
      </c>
      <c r="AB57" s="2">
        <f t="shared" si="45"/>
        <v>3507</v>
      </c>
      <c r="AC57" s="1">
        <f t="shared" si="45"/>
        <v>26767</v>
      </c>
      <c r="AD57" s="1">
        <f t="shared" si="45"/>
        <v>4221</v>
      </c>
      <c r="AE57" s="1">
        <f t="shared" si="45"/>
        <v>5358</v>
      </c>
      <c r="AF57" s="1"/>
      <c r="AG57" s="2">
        <f t="shared" si="45"/>
        <v>637229</v>
      </c>
      <c r="AJ57" s="9">
        <v>1993</v>
      </c>
      <c r="AK57" s="1">
        <f t="shared" si="53"/>
        <v>11.215716734518963</v>
      </c>
      <c r="AL57" s="1">
        <f t="shared" si="54"/>
        <v>57.02879954376961</v>
      </c>
      <c r="AM57" s="1">
        <f t="shared" si="55"/>
        <v>85.92670078828408</v>
      </c>
      <c r="AN57" s="1">
        <f t="shared" si="56"/>
        <v>0</v>
      </c>
      <c r="AO57" s="1">
        <f t="shared" si="57"/>
        <v>37.32736095558044</v>
      </c>
      <c r="AP57" s="1"/>
      <c r="AQ57" s="1">
        <f t="shared" si="58"/>
        <v>14.751368817175615</v>
      </c>
      <c r="AR57" s="1">
        <f t="shared" si="59"/>
        <v>68.78335992956583</v>
      </c>
    </row>
    <row r="58" spans="1:44" ht="12.75">
      <c r="A58" s="9">
        <v>1994</v>
      </c>
      <c r="B58" s="2">
        <f t="shared" si="60"/>
        <v>64</v>
      </c>
      <c r="C58" s="2">
        <f t="shared" si="60"/>
        <v>2</v>
      </c>
      <c r="D58">
        <f t="shared" si="60"/>
        <v>25</v>
      </c>
      <c r="E58">
        <f t="shared" si="60"/>
        <v>3</v>
      </c>
      <c r="F58">
        <f t="shared" si="60"/>
        <v>5</v>
      </c>
      <c r="G58">
        <f t="shared" si="60"/>
        <v>0</v>
      </c>
      <c r="H58" s="2">
        <f t="shared" si="60"/>
        <v>99</v>
      </c>
      <c r="J58" s="9">
        <v>1994</v>
      </c>
      <c r="K58" s="2">
        <f t="shared" si="40"/>
        <v>64</v>
      </c>
      <c r="L58" s="2">
        <f t="shared" si="40"/>
        <v>2</v>
      </c>
      <c r="M58" s="2">
        <f t="shared" si="40"/>
        <v>33</v>
      </c>
      <c r="N58" s="2">
        <f t="shared" si="40"/>
        <v>99</v>
      </c>
      <c r="O58" s="2"/>
      <c r="P58" s="9">
        <f t="shared" si="44"/>
        <v>1994</v>
      </c>
      <c r="Q58" s="2">
        <f t="shared" si="46"/>
        <v>64.64646464646465</v>
      </c>
      <c r="R58" s="2">
        <f t="shared" si="47"/>
        <v>2.0202020202020203</v>
      </c>
      <c r="S58" s="1">
        <f t="shared" si="48"/>
        <v>25.252525252525253</v>
      </c>
      <c r="T58" s="1">
        <f t="shared" si="49"/>
        <v>3.0303030303030303</v>
      </c>
      <c r="U58" s="1">
        <f t="shared" si="50"/>
        <v>5.05050505050505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599238</v>
      </c>
      <c r="AB58" s="2">
        <f t="shared" si="45"/>
        <v>3478</v>
      </c>
      <c r="AC58" s="1">
        <f t="shared" si="45"/>
        <v>27421</v>
      </c>
      <c r="AD58" s="1">
        <f t="shared" si="45"/>
        <v>4277</v>
      </c>
      <c r="AE58" s="1">
        <f t="shared" si="45"/>
        <v>5348</v>
      </c>
      <c r="AF58" s="1"/>
      <c r="AG58" s="2">
        <f t="shared" si="45"/>
        <v>639762</v>
      </c>
      <c r="AJ58" s="9">
        <v>1994</v>
      </c>
      <c r="AK58" s="1">
        <f t="shared" si="53"/>
        <v>10.680230559477204</v>
      </c>
      <c r="AL58" s="1">
        <f t="shared" si="54"/>
        <v>57.50431282346176</v>
      </c>
      <c r="AM58" s="1">
        <f t="shared" si="55"/>
        <v>91.1710003282156</v>
      </c>
      <c r="AN58" s="1">
        <f t="shared" si="56"/>
        <v>70.14262333411268</v>
      </c>
      <c r="AO58" s="1">
        <f t="shared" si="57"/>
        <v>93.49289454001496</v>
      </c>
      <c r="AP58" s="1"/>
      <c r="AQ58" s="1">
        <f t="shared" si="58"/>
        <v>15.474504581391203</v>
      </c>
      <c r="AR58" s="1">
        <f t="shared" si="59"/>
        <v>89.07844301678993</v>
      </c>
    </row>
    <row r="59" spans="1:44" ht="12.75">
      <c r="A59" s="9">
        <v>1995</v>
      </c>
      <c r="B59" s="2">
        <f t="shared" si="60"/>
        <v>61</v>
      </c>
      <c r="C59" s="2">
        <f t="shared" si="60"/>
        <v>3</v>
      </c>
      <c r="D59">
        <f t="shared" si="60"/>
        <v>18</v>
      </c>
      <c r="E59">
        <f t="shared" si="60"/>
        <v>0</v>
      </c>
      <c r="F59">
        <f t="shared" si="60"/>
        <v>4</v>
      </c>
      <c r="G59">
        <f t="shared" si="60"/>
        <v>0</v>
      </c>
      <c r="H59" s="2">
        <f t="shared" si="60"/>
        <v>86</v>
      </c>
      <c r="J59" s="9">
        <v>1995</v>
      </c>
      <c r="K59" s="2">
        <f t="shared" si="40"/>
        <v>61</v>
      </c>
      <c r="L59" s="2">
        <f t="shared" si="40"/>
        <v>3</v>
      </c>
      <c r="M59" s="2">
        <f t="shared" si="40"/>
        <v>22</v>
      </c>
      <c r="N59" s="2">
        <f t="shared" si="40"/>
        <v>86</v>
      </c>
      <c r="O59" s="2"/>
      <c r="P59" s="9">
        <f t="shared" si="44"/>
        <v>1995</v>
      </c>
      <c r="Q59" s="2">
        <f t="shared" si="46"/>
        <v>70.93023255813954</v>
      </c>
      <c r="R59" s="2">
        <f t="shared" si="47"/>
        <v>3.488372093023256</v>
      </c>
      <c r="S59" s="1">
        <f t="shared" si="48"/>
        <v>20.930232558139537</v>
      </c>
      <c r="T59" s="1">
        <f t="shared" si="49"/>
        <v>0</v>
      </c>
      <c r="U59" s="1">
        <f t="shared" si="50"/>
        <v>4.651162790697675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599761</v>
      </c>
      <c r="AB59" s="2">
        <f t="shared" si="45"/>
        <v>3358</v>
      </c>
      <c r="AC59" s="1">
        <f t="shared" si="45"/>
        <v>27892</v>
      </c>
      <c r="AD59" s="1">
        <f t="shared" si="45"/>
        <v>4631</v>
      </c>
      <c r="AE59" s="1">
        <f t="shared" si="45"/>
        <v>5906</v>
      </c>
      <c r="AF59" s="1"/>
      <c r="AG59" s="2">
        <f t="shared" si="45"/>
        <v>641548</v>
      </c>
      <c r="AJ59" s="9">
        <v>1995</v>
      </c>
      <c r="AK59" s="1">
        <f t="shared" si="53"/>
        <v>10.170718002671064</v>
      </c>
      <c r="AL59" s="1">
        <f t="shared" si="54"/>
        <v>89.33889219773674</v>
      </c>
      <c r="AM59" s="1">
        <f t="shared" si="55"/>
        <v>64.53463358669153</v>
      </c>
      <c r="AN59" s="1">
        <f t="shared" si="56"/>
        <v>0</v>
      </c>
      <c r="AO59" s="1">
        <f t="shared" si="57"/>
        <v>67.72773450728073</v>
      </c>
      <c r="AP59" s="1"/>
      <c r="AQ59" s="1">
        <f t="shared" si="58"/>
        <v>13.40507647128508</v>
      </c>
      <c r="AR59" s="1">
        <f t="shared" si="59"/>
        <v>57.24843217361889</v>
      </c>
    </row>
    <row r="60" spans="1:44" ht="12.75">
      <c r="A60" s="9">
        <v>1996</v>
      </c>
      <c r="B60" s="2">
        <f t="shared" si="60"/>
        <v>71</v>
      </c>
      <c r="C60" s="2">
        <f t="shared" si="60"/>
        <v>2</v>
      </c>
      <c r="D60">
        <f t="shared" si="60"/>
        <v>29</v>
      </c>
      <c r="E60">
        <f t="shared" si="60"/>
        <v>0</v>
      </c>
      <c r="F60">
        <f t="shared" si="60"/>
        <v>4</v>
      </c>
      <c r="G60">
        <f t="shared" si="60"/>
        <v>0</v>
      </c>
      <c r="H60" s="2">
        <f t="shared" si="60"/>
        <v>106</v>
      </c>
      <c r="J60" s="9">
        <v>1996</v>
      </c>
      <c r="K60" s="2">
        <f t="shared" si="40"/>
        <v>71</v>
      </c>
      <c r="L60" s="2">
        <f t="shared" si="40"/>
        <v>2</v>
      </c>
      <c r="M60" s="2">
        <f t="shared" si="40"/>
        <v>33</v>
      </c>
      <c r="N60" s="2">
        <f t="shared" si="40"/>
        <v>106</v>
      </c>
      <c r="O60" s="2"/>
      <c r="P60" s="9">
        <f t="shared" si="44"/>
        <v>1996</v>
      </c>
      <c r="Q60" s="2">
        <f t="shared" si="46"/>
        <v>66.98113207547169</v>
      </c>
      <c r="R60" s="2">
        <f t="shared" si="47"/>
        <v>1.8867924528301887</v>
      </c>
      <c r="S60" s="1">
        <f t="shared" si="48"/>
        <v>27.358490566037734</v>
      </c>
      <c r="T60" s="1">
        <f t="shared" si="49"/>
        <v>0</v>
      </c>
      <c r="U60" s="1">
        <f t="shared" si="50"/>
        <v>3.7735849056603774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599467</v>
      </c>
      <c r="AB60" s="2">
        <f t="shared" si="45"/>
        <v>3558</v>
      </c>
      <c r="AC60" s="1">
        <f t="shared" si="45"/>
        <v>28609</v>
      </c>
      <c r="AD60" s="1">
        <f t="shared" si="45"/>
        <v>4876</v>
      </c>
      <c r="AE60" s="1">
        <f t="shared" si="45"/>
        <v>6348</v>
      </c>
      <c r="AF60" s="1"/>
      <c r="AG60" s="2">
        <f t="shared" si="45"/>
        <v>642858</v>
      </c>
      <c r="AJ60" s="9">
        <v>1996</v>
      </c>
      <c r="AK60" s="1">
        <f t="shared" si="53"/>
        <v>11.843854624191156</v>
      </c>
      <c r="AL60" s="1">
        <f t="shared" si="54"/>
        <v>56.21135469364812</v>
      </c>
      <c r="AM60" s="1">
        <f t="shared" si="55"/>
        <v>101.36670278583662</v>
      </c>
      <c r="AN60" s="1">
        <f t="shared" si="56"/>
        <v>0</v>
      </c>
      <c r="AO60" s="1">
        <f t="shared" si="57"/>
        <v>63.0119722747322</v>
      </c>
      <c r="AP60" s="1"/>
      <c r="AQ60" s="1">
        <f t="shared" si="58"/>
        <v>16.48886690373302</v>
      </c>
      <c r="AR60" s="1">
        <f t="shared" si="59"/>
        <v>82.84588155549419</v>
      </c>
    </row>
    <row r="61" spans="1:44" ht="12.75">
      <c r="A61" s="9">
        <v>1997</v>
      </c>
      <c r="B61" s="2">
        <f t="shared" si="60"/>
        <v>71</v>
      </c>
      <c r="C61" s="2">
        <f t="shared" si="60"/>
        <v>1</v>
      </c>
      <c r="D61">
        <f t="shared" si="60"/>
        <v>24</v>
      </c>
      <c r="E61">
        <f t="shared" si="60"/>
        <v>0</v>
      </c>
      <c r="F61">
        <f t="shared" si="60"/>
        <v>2</v>
      </c>
      <c r="G61">
        <f t="shared" si="60"/>
        <v>0</v>
      </c>
      <c r="H61" s="2">
        <f t="shared" si="60"/>
        <v>98</v>
      </c>
      <c r="J61" s="9">
        <v>1997</v>
      </c>
      <c r="K61" s="2">
        <f t="shared" si="40"/>
        <v>71</v>
      </c>
      <c r="L61" s="2">
        <f t="shared" si="40"/>
        <v>1</v>
      </c>
      <c r="M61" s="2">
        <f t="shared" si="40"/>
        <v>26</v>
      </c>
      <c r="N61" s="2">
        <f t="shared" si="40"/>
        <v>98</v>
      </c>
      <c r="O61" s="2"/>
      <c r="P61" s="9">
        <f t="shared" si="44"/>
        <v>1997</v>
      </c>
      <c r="Q61" s="2">
        <f t="shared" si="46"/>
        <v>72.44897959183673</v>
      </c>
      <c r="R61" s="2">
        <f t="shared" si="47"/>
        <v>1.0204081632653061</v>
      </c>
      <c r="S61" s="1">
        <f t="shared" si="48"/>
        <v>24.489795918367346</v>
      </c>
      <c r="T61" s="1">
        <f t="shared" si="49"/>
        <v>0</v>
      </c>
      <c r="U61" s="1">
        <f t="shared" si="50"/>
        <v>2.0408163265306123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596693</v>
      </c>
      <c r="AB61" s="2">
        <f t="shared" si="45"/>
        <v>3463</v>
      </c>
      <c r="AC61" s="1">
        <f t="shared" si="45"/>
        <v>29079</v>
      </c>
      <c r="AD61" s="1">
        <f t="shared" si="45"/>
        <v>4898</v>
      </c>
      <c r="AE61" s="1">
        <f t="shared" si="45"/>
        <v>6812</v>
      </c>
      <c r="AF61" s="1"/>
      <c r="AG61" s="2">
        <f t="shared" si="45"/>
        <v>640945</v>
      </c>
      <c r="AJ61" s="9">
        <v>1997</v>
      </c>
      <c r="AK61" s="1">
        <f t="shared" si="53"/>
        <v>11.898916193084215</v>
      </c>
      <c r="AL61" s="1">
        <f t="shared" si="54"/>
        <v>28.876696505919725</v>
      </c>
      <c r="AM61" s="1">
        <f t="shared" si="55"/>
        <v>82.53378726916331</v>
      </c>
      <c r="AN61" s="1">
        <f t="shared" si="56"/>
        <v>0</v>
      </c>
      <c r="AO61" s="1">
        <f t="shared" si="57"/>
        <v>29.35995302407516</v>
      </c>
      <c r="AP61" s="1"/>
      <c r="AQ61" s="1">
        <f t="shared" si="58"/>
        <v>15.289923472372823</v>
      </c>
      <c r="AR61" s="1">
        <f t="shared" si="59"/>
        <v>63.74267572139547</v>
      </c>
    </row>
    <row r="62" spans="1:44" ht="12.75">
      <c r="A62" s="9">
        <v>1998</v>
      </c>
      <c r="B62" s="2">
        <f t="shared" si="60"/>
        <v>86</v>
      </c>
      <c r="C62" s="2">
        <f t="shared" si="60"/>
        <v>4</v>
      </c>
      <c r="D62">
        <f t="shared" si="60"/>
        <v>44</v>
      </c>
      <c r="E62">
        <f t="shared" si="60"/>
        <v>1</v>
      </c>
      <c r="F62">
        <f t="shared" si="60"/>
        <v>4</v>
      </c>
      <c r="G62">
        <f t="shared" si="60"/>
        <v>0</v>
      </c>
      <c r="H62" s="2">
        <f t="shared" si="60"/>
        <v>139</v>
      </c>
      <c r="J62" s="9">
        <v>1998</v>
      </c>
      <c r="K62" s="2">
        <f t="shared" si="40"/>
        <v>86</v>
      </c>
      <c r="L62" s="2">
        <f t="shared" si="40"/>
        <v>4</v>
      </c>
      <c r="M62" s="2">
        <f t="shared" si="40"/>
        <v>49</v>
      </c>
      <c r="N62" s="2">
        <f t="shared" si="40"/>
        <v>139</v>
      </c>
      <c r="O62" s="2"/>
      <c r="P62" s="9">
        <f t="shared" si="44"/>
        <v>1998</v>
      </c>
      <c r="Q62" s="2">
        <f t="shared" si="46"/>
        <v>61.87050359712231</v>
      </c>
      <c r="R62" s="2">
        <f t="shared" si="47"/>
        <v>2.877697841726619</v>
      </c>
      <c r="S62" s="1">
        <f t="shared" si="48"/>
        <v>31.654676258992804</v>
      </c>
      <c r="T62" s="1">
        <f t="shared" si="49"/>
        <v>0.7194244604316548</v>
      </c>
      <c r="U62" s="1">
        <f t="shared" si="50"/>
        <v>2.877697841726619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592527</v>
      </c>
      <c r="AB62" s="2">
        <f t="shared" si="45"/>
        <v>3621</v>
      </c>
      <c r="AC62" s="1">
        <f t="shared" si="45"/>
        <v>29694</v>
      </c>
      <c r="AD62" s="1">
        <f t="shared" si="45"/>
        <v>4993</v>
      </c>
      <c r="AE62" s="1">
        <f t="shared" si="45"/>
        <v>6973</v>
      </c>
      <c r="AF62" s="1"/>
      <c r="AG62" s="2">
        <f t="shared" si="45"/>
        <v>637808</v>
      </c>
      <c r="AJ62" s="9">
        <v>1998</v>
      </c>
      <c r="AK62" s="1">
        <f t="shared" si="53"/>
        <v>14.514106530166558</v>
      </c>
      <c r="AL62" s="1">
        <f t="shared" si="54"/>
        <v>110.46672190002762</v>
      </c>
      <c r="AM62" s="1">
        <f t="shared" si="55"/>
        <v>148.1780831144339</v>
      </c>
      <c r="AN62" s="1">
        <f t="shared" si="56"/>
        <v>20.02803925495694</v>
      </c>
      <c r="AO62" s="1">
        <f t="shared" si="57"/>
        <v>57.364118743725804</v>
      </c>
      <c r="AP62" s="1"/>
      <c r="AQ62" s="1">
        <f t="shared" si="58"/>
        <v>21.79339236886336</v>
      </c>
      <c r="AR62" s="1">
        <f t="shared" si="59"/>
        <v>117.61881901104178</v>
      </c>
    </row>
    <row r="63" spans="1:44" ht="12.75">
      <c r="A63" s="9">
        <v>1999</v>
      </c>
      <c r="B63" s="2">
        <f t="shared" si="60"/>
        <v>80</v>
      </c>
      <c r="C63" s="2">
        <f t="shared" si="60"/>
        <v>4</v>
      </c>
      <c r="D63">
        <f t="shared" si="60"/>
        <v>28</v>
      </c>
      <c r="E63">
        <f t="shared" si="60"/>
        <v>1</v>
      </c>
      <c r="F63">
        <f t="shared" si="60"/>
        <v>4</v>
      </c>
      <c r="G63">
        <f t="shared" si="60"/>
        <v>0</v>
      </c>
      <c r="H63" s="2">
        <f t="shared" si="60"/>
        <v>117</v>
      </c>
      <c r="J63" s="9">
        <v>1999</v>
      </c>
      <c r="K63" s="2">
        <f t="shared" si="40"/>
        <v>80</v>
      </c>
      <c r="L63" s="2">
        <f t="shared" si="40"/>
        <v>4</v>
      </c>
      <c r="M63" s="2">
        <f t="shared" si="40"/>
        <v>33</v>
      </c>
      <c r="N63" s="2">
        <f t="shared" si="40"/>
        <v>117</v>
      </c>
      <c r="O63" s="2"/>
      <c r="P63" s="9">
        <f t="shared" si="44"/>
        <v>1999</v>
      </c>
      <c r="Q63" s="2">
        <f t="shared" si="46"/>
        <v>68.37606837606837</v>
      </c>
      <c r="R63" s="2">
        <f t="shared" si="47"/>
        <v>3.418803418803419</v>
      </c>
      <c r="S63" s="1">
        <f t="shared" si="48"/>
        <v>23.931623931623932</v>
      </c>
      <c r="T63" s="1">
        <f t="shared" si="49"/>
        <v>0.8547008547008548</v>
      </c>
      <c r="U63" s="1">
        <f t="shared" si="50"/>
        <v>3.418803418803419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587625</v>
      </c>
      <c r="AB63" s="2">
        <f t="shared" si="45"/>
        <v>3775</v>
      </c>
      <c r="AC63" s="1">
        <f t="shared" si="45"/>
        <v>30001</v>
      </c>
      <c r="AD63" s="1">
        <f t="shared" si="45"/>
        <v>4996</v>
      </c>
      <c r="AE63" s="1">
        <f t="shared" si="45"/>
        <v>7269</v>
      </c>
      <c r="AF63" s="1"/>
      <c r="AG63" s="2">
        <f t="shared" si="45"/>
        <v>633666</v>
      </c>
      <c r="AJ63" s="9">
        <v>1999</v>
      </c>
      <c r="AK63" s="1">
        <f t="shared" si="53"/>
        <v>13.614124654328865</v>
      </c>
      <c r="AL63" s="1">
        <f>(C63/AB63)*100000</f>
        <v>105.96026490066225</v>
      </c>
      <c r="AM63" s="1">
        <f>(D63/AC63)*100000</f>
        <v>93.33022232592246</v>
      </c>
      <c r="AN63" s="1">
        <f>(E63/AD63)*100000</f>
        <v>20.016012810248196</v>
      </c>
      <c r="AO63" s="1">
        <f>(F63/AE63)*100000</f>
        <v>55.02820195350117</v>
      </c>
      <c r="AP63" s="1"/>
      <c r="AQ63" s="1">
        <f t="shared" si="58"/>
        <v>18.463985759059188</v>
      </c>
      <c r="AR63" s="1">
        <f t="shared" si="59"/>
        <v>78.0769412766763</v>
      </c>
    </row>
    <row r="64" spans="1:23" s="4" customFormat="1" ht="12.75">
      <c r="A64" s="13" t="s">
        <v>129</v>
      </c>
      <c r="B64" s="21">
        <f t="shared" si="60"/>
        <v>927</v>
      </c>
      <c r="C64" s="21">
        <f t="shared" si="60"/>
        <v>37</v>
      </c>
      <c r="D64" s="4">
        <f t="shared" si="60"/>
        <v>380</v>
      </c>
      <c r="E64" s="4">
        <f t="shared" si="60"/>
        <v>6</v>
      </c>
      <c r="F64" s="4">
        <f t="shared" si="60"/>
        <v>40</v>
      </c>
      <c r="G64" s="4">
        <f t="shared" si="60"/>
        <v>0</v>
      </c>
      <c r="H64" s="21">
        <f t="shared" si="60"/>
        <v>1390</v>
      </c>
      <c r="J64" s="13" t="s">
        <v>129</v>
      </c>
      <c r="K64" s="21">
        <f t="shared" si="40"/>
        <v>927</v>
      </c>
      <c r="L64" s="21">
        <f t="shared" si="40"/>
        <v>37</v>
      </c>
      <c r="M64" s="21">
        <f t="shared" si="40"/>
        <v>426</v>
      </c>
      <c r="N64" s="21">
        <f t="shared" si="40"/>
        <v>1390</v>
      </c>
      <c r="O64" s="21"/>
      <c r="P64" s="13" t="str">
        <f t="shared" si="44"/>
        <v>Total</v>
      </c>
      <c r="Q64" s="21">
        <f t="shared" si="46"/>
        <v>66.69064748201438</v>
      </c>
      <c r="R64" s="21">
        <f t="shared" si="47"/>
        <v>2.661870503597122</v>
      </c>
      <c r="S64" s="23">
        <f t="shared" si="48"/>
        <v>27.33812949640288</v>
      </c>
      <c r="T64" s="23">
        <f t="shared" si="49"/>
        <v>0.4316546762589928</v>
      </c>
      <c r="U64" s="23">
        <f t="shared" si="50"/>
        <v>2.877697841726619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NORTH DAKOTA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NORTH DAKOTA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NORTH DAKOTA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NORTH DAKOTA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141</v>
      </c>
      <c r="B68" s="19" t="s">
        <v>127</v>
      </c>
      <c r="C68" s="19" t="s">
        <v>128</v>
      </c>
      <c r="D68" s="19" t="s">
        <v>144</v>
      </c>
      <c r="E68" s="19" t="s">
        <v>145</v>
      </c>
      <c r="F68" s="19" t="s">
        <v>142</v>
      </c>
      <c r="G68" s="19" t="s">
        <v>143</v>
      </c>
      <c r="H68" s="19" t="s">
        <v>129</v>
      </c>
      <c r="J68" s="20" t="s">
        <v>141</v>
      </c>
      <c r="K68" s="19" t="s">
        <v>127</v>
      </c>
      <c r="L68" s="19" t="s">
        <v>128</v>
      </c>
      <c r="M68" s="19" t="s">
        <v>146</v>
      </c>
      <c r="N68" s="19" t="s">
        <v>129</v>
      </c>
      <c r="O68" s="2"/>
      <c r="Z68" s="20" t="s">
        <v>141</v>
      </c>
      <c r="AA68" s="19" t="s">
        <v>127</v>
      </c>
      <c r="AB68" s="19" t="s">
        <v>128</v>
      </c>
      <c r="AC68" s="19" t="s">
        <v>144</v>
      </c>
      <c r="AD68" s="19" t="s">
        <v>145</v>
      </c>
      <c r="AE68" s="19" t="s">
        <v>142</v>
      </c>
      <c r="AF68" s="19" t="s">
        <v>143</v>
      </c>
      <c r="AG68" s="19" t="s">
        <v>129</v>
      </c>
      <c r="AJ68" s="20" t="s">
        <v>141</v>
      </c>
      <c r="AK68" s="19" t="s">
        <v>127</v>
      </c>
      <c r="AL68" s="19" t="s">
        <v>128</v>
      </c>
      <c r="AM68" s="19" t="s">
        <v>144</v>
      </c>
      <c r="AN68" s="19" t="s">
        <v>145</v>
      </c>
      <c r="AO68" s="19" t="s">
        <v>142</v>
      </c>
      <c r="AP68" s="19" t="s">
        <v>143</v>
      </c>
      <c r="AQ68" s="19" t="s">
        <v>129</v>
      </c>
      <c r="AR68" s="19" t="s">
        <v>146</v>
      </c>
    </row>
    <row r="69" spans="1:44" ht="12.75">
      <c r="A69" s="9">
        <v>1983</v>
      </c>
      <c r="B69">
        <v>29</v>
      </c>
      <c r="C69">
        <v>0</v>
      </c>
      <c r="D69">
        <v>9</v>
      </c>
      <c r="F69">
        <v>0</v>
      </c>
      <c r="H69" s="2">
        <f>SUM(B69:G69)</f>
        <v>38</v>
      </c>
      <c r="J69" s="9">
        <v>1983</v>
      </c>
      <c r="K69" s="2">
        <f>B69</f>
        <v>29</v>
      </c>
      <c r="L69" s="2">
        <f>C69</f>
        <v>0</v>
      </c>
      <c r="M69" s="2">
        <f aca="true" t="shared" si="61" ref="M69:M86">N69-K69-L69</f>
        <v>9</v>
      </c>
      <c r="N69" s="2">
        <f>H69</f>
        <v>38</v>
      </c>
      <c r="O69" s="2"/>
      <c r="Z69" s="9">
        <v>1983</v>
      </c>
      <c r="AA69" s="2">
        <f>AA47</f>
        <v>644967</v>
      </c>
      <c r="AB69" s="2">
        <f aca="true" t="shared" si="62" ref="AB69:AG69">AB47</f>
        <v>2961</v>
      </c>
      <c r="AC69" s="1">
        <f t="shared" si="62"/>
        <v>21792</v>
      </c>
      <c r="AD69" s="1">
        <f t="shared" si="62"/>
        <v>2709</v>
      </c>
      <c r="AE69" s="1">
        <f t="shared" si="62"/>
        <v>4256</v>
      </c>
      <c r="AF69" s="1"/>
      <c r="AG69" s="2">
        <f t="shared" si="62"/>
        <v>676685</v>
      </c>
      <c r="AJ69" s="9">
        <v>1983</v>
      </c>
      <c r="AK69" s="1">
        <f aca="true" t="shared" si="63" ref="AK69:AO72">(B69/AA69)*100000</f>
        <v>4.496354077030298</v>
      </c>
      <c r="AL69" s="1">
        <f t="shared" si="63"/>
        <v>0</v>
      </c>
      <c r="AM69" s="1">
        <f t="shared" si="63"/>
        <v>41.29955947136564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5.615611399691141</v>
      </c>
      <c r="AR69" s="1">
        <f>(SUM(D69:F69)/SUM(AC69:AE69))*100000</f>
        <v>31.29672775324269</v>
      </c>
    </row>
    <row r="70" spans="1:44" ht="12.75">
      <c r="A70" s="9">
        <v>1984</v>
      </c>
      <c r="B70">
        <v>20</v>
      </c>
      <c r="C70">
        <v>0</v>
      </c>
      <c r="D70">
        <v>4</v>
      </c>
      <c r="F70">
        <v>0</v>
      </c>
      <c r="H70" s="2">
        <f>SUM(B70:G70)</f>
        <v>24</v>
      </c>
      <c r="J70" s="9">
        <v>1984</v>
      </c>
      <c r="K70" s="2">
        <f aca="true" t="shared" si="64" ref="K70:K85">B70</f>
        <v>20</v>
      </c>
      <c r="L70" s="2">
        <f aca="true" t="shared" si="65" ref="L70:L85">C70</f>
        <v>0</v>
      </c>
      <c r="M70" s="2">
        <f>N70-K70-L70</f>
        <v>4</v>
      </c>
      <c r="N70" s="2">
        <f>H70</f>
        <v>24</v>
      </c>
      <c r="O70" s="2"/>
      <c r="Z70" s="9">
        <v>1984</v>
      </c>
      <c r="AA70" s="2">
        <f aca="true" t="shared" si="66" ref="AA70:AG85">AA48</f>
        <v>647526</v>
      </c>
      <c r="AB70" s="2">
        <f t="shared" si="66"/>
        <v>3062</v>
      </c>
      <c r="AC70" s="1">
        <f t="shared" si="66"/>
        <v>22668</v>
      </c>
      <c r="AD70" s="1">
        <f t="shared" si="66"/>
        <v>2864</v>
      </c>
      <c r="AE70" s="1">
        <f t="shared" si="66"/>
        <v>4377</v>
      </c>
      <c r="AF70" s="1"/>
      <c r="AG70" s="2">
        <f t="shared" si="66"/>
        <v>680497</v>
      </c>
      <c r="AJ70" s="9">
        <v>1984</v>
      </c>
      <c r="AK70" s="1">
        <f t="shared" si="63"/>
        <v>3.088679064624432</v>
      </c>
      <c r="AL70" s="1">
        <f t="shared" si="63"/>
        <v>0</v>
      </c>
      <c r="AM70" s="1">
        <f t="shared" si="63"/>
        <v>17.64602082230457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3.526834063926806</v>
      </c>
      <c r="AR70" s="1">
        <f>(SUM(D70:F70)/SUM(AC70:AE70))*100000</f>
        <v>13.373900832525326</v>
      </c>
    </row>
    <row r="71" spans="1:44" ht="12.75">
      <c r="A71" s="9">
        <v>1985</v>
      </c>
      <c r="B71">
        <v>10</v>
      </c>
      <c r="C71">
        <v>0</v>
      </c>
      <c r="D71">
        <v>3</v>
      </c>
      <c r="F71">
        <v>0</v>
      </c>
      <c r="H71" s="2">
        <f>SUM(B71:G71)</f>
        <v>13</v>
      </c>
      <c r="J71" s="9">
        <v>1985</v>
      </c>
      <c r="K71" s="2">
        <f t="shared" si="64"/>
        <v>10</v>
      </c>
      <c r="L71" s="2">
        <f t="shared" si="65"/>
        <v>0</v>
      </c>
      <c r="M71" s="2">
        <f>N71-K71-L71</f>
        <v>3</v>
      </c>
      <c r="N71" s="2">
        <f>H71</f>
        <v>13</v>
      </c>
      <c r="Z71" s="9">
        <v>1985</v>
      </c>
      <c r="AA71" s="2">
        <f t="shared" si="66"/>
        <v>643229</v>
      </c>
      <c r="AB71" s="2">
        <f t="shared" si="66"/>
        <v>3209</v>
      </c>
      <c r="AC71" s="1">
        <f t="shared" si="66"/>
        <v>23142</v>
      </c>
      <c r="AD71" s="1">
        <f t="shared" si="66"/>
        <v>2970</v>
      </c>
      <c r="AE71" s="1">
        <f t="shared" si="66"/>
        <v>4441</v>
      </c>
      <c r="AF71" s="1"/>
      <c r="AG71" s="2">
        <f t="shared" si="66"/>
        <v>676991</v>
      </c>
      <c r="AJ71" s="9">
        <v>1985</v>
      </c>
      <c r="AK71" s="1">
        <f t="shared" si="63"/>
        <v>1.554656273271261</v>
      </c>
      <c r="AL71" s="1">
        <f t="shared" si="63"/>
        <v>0</v>
      </c>
      <c r="AM71" s="1">
        <f t="shared" si="63"/>
        <v>12.963443090484832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1.9202618646333556</v>
      </c>
      <c r="AR71" s="1">
        <f>(SUM(D71:F71)/SUM(AC71:AE71))*100000</f>
        <v>9.819003043890943</v>
      </c>
    </row>
    <row r="72" spans="1:44" ht="12.75">
      <c r="A72" s="9">
        <v>1986</v>
      </c>
      <c r="B72">
        <v>31</v>
      </c>
      <c r="C72">
        <v>0</v>
      </c>
      <c r="D72">
        <v>11</v>
      </c>
      <c r="F72">
        <v>1</v>
      </c>
      <c r="H72" s="2">
        <f>SUM(B72:G72)</f>
        <v>43</v>
      </c>
      <c r="J72" s="9">
        <v>1986</v>
      </c>
      <c r="K72" s="2">
        <f t="shared" si="64"/>
        <v>31</v>
      </c>
      <c r="L72" s="2">
        <f t="shared" si="65"/>
        <v>0</v>
      </c>
      <c r="M72" s="2">
        <f t="shared" si="61"/>
        <v>12</v>
      </c>
      <c r="N72" s="2">
        <f aca="true" t="shared" si="67" ref="N72:N85">H72</f>
        <v>43</v>
      </c>
      <c r="Z72" s="9">
        <v>1986</v>
      </c>
      <c r="AA72" s="2">
        <f t="shared" si="66"/>
        <v>635204</v>
      </c>
      <c r="AB72" s="2">
        <f t="shared" si="66"/>
        <v>3261</v>
      </c>
      <c r="AC72" s="1">
        <f t="shared" si="66"/>
        <v>23498</v>
      </c>
      <c r="AD72" s="1">
        <f t="shared" si="66"/>
        <v>3048</v>
      </c>
      <c r="AE72" s="1">
        <f t="shared" si="66"/>
        <v>4476</v>
      </c>
      <c r="AF72" s="1"/>
      <c r="AG72" s="2">
        <f t="shared" si="66"/>
        <v>669487</v>
      </c>
      <c r="AJ72" s="9">
        <v>1986</v>
      </c>
      <c r="AK72" s="1">
        <f t="shared" si="63"/>
        <v>4.880321912330527</v>
      </c>
      <c r="AL72" s="1">
        <f t="shared" si="63"/>
        <v>0</v>
      </c>
      <c r="AM72" s="1">
        <f t="shared" si="63"/>
        <v>46.81249468039833</v>
      </c>
      <c r="AN72" s="1">
        <f t="shared" si="63"/>
        <v>0</v>
      </c>
      <c r="AO72" s="1">
        <f t="shared" si="63"/>
        <v>22.341376228775694</v>
      </c>
      <c r="AP72" s="1"/>
      <c r="AQ72" s="1">
        <f>(H72/AG72)*100000</f>
        <v>6.422828225193319</v>
      </c>
      <c r="AR72" s="1">
        <f>(SUM(D72:F72)/SUM(AC72:AE72))*100000</f>
        <v>38.68222551737477</v>
      </c>
    </row>
    <row r="73" spans="1:44" ht="12.75">
      <c r="A73" s="9">
        <v>1987</v>
      </c>
      <c r="B73">
        <v>27</v>
      </c>
      <c r="C73">
        <v>1</v>
      </c>
      <c r="D73">
        <v>6</v>
      </c>
      <c r="F73">
        <v>0</v>
      </c>
      <c r="H73" s="2">
        <f aca="true" t="shared" si="68" ref="H73:H86">SUM(B73:G73)</f>
        <v>34</v>
      </c>
      <c r="J73" s="9">
        <v>1987</v>
      </c>
      <c r="K73" s="2">
        <f t="shared" si="64"/>
        <v>27</v>
      </c>
      <c r="L73" s="2">
        <f t="shared" si="65"/>
        <v>1</v>
      </c>
      <c r="M73" s="2">
        <f t="shared" si="61"/>
        <v>6</v>
      </c>
      <c r="N73" s="2">
        <f t="shared" si="67"/>
        <v>34</v>
      </c>
      <c r="Z73" s="9">
        <v>1987</v>
      </c>
      <c r="AA73" s="2">
        <f t="shared" si="66"/>
        <v>626190</v>
      </c>
      <c r="AB73" s="2">
        <f t="shared" si="66"/>
        <v>3329</v>
      </c>
      <c r="AC73" s="1">
        <f t="shared" si="66"/>
        <v>24005</v>
      </c>
      <c r="AD73" s="1">
        <f t="shared" si="66"/>
        <v>3122</v>
      </c>
      <c r="AE73" s="1">
        <f t="shared" si="66"/>
        <v>4520</v>
      </c>
      <c r="AF73" s="1"/>
      <c r="AG73" s="2">
        <f t="shared" si="66"/>
        <v>661166</v>
      </c>
      <c r="AJ73" s="9">
        <v>1987</v>
      </c>
      <c r="AK73" s="1">
        <f aca="true" t="shared" si="69" ref="AK73:AK85">(B73/AA73)*100000</f>
        <v>4.3117903511713696</v>
      </c>
      <c r="AL73" s="1">
        <f aca="true" t="shared" si="70" ref="AL73:AL84">(C73/AB73)*100000</f>
        <v>30.039050765995796</v>
      </c>
      <c r="AM73" s="1">
        <f aca="true" t="shared" si="71" ref="AM73:AM84">(D73/AC73)*100000</f>
        <v>24.9947927515101</v>
      </c>
      <c r="AN73" s="1">
        <f aca="true" t="shared" si="72" ref="AN73:AN84">(E73/AD73)*100000</f>
        <v>0</v>
      </c>
      <c r="AO73" s="1">
        <f aca="true" t="shared" si="73" ref="AO73:AO84">(F73/AE73)*100000</f>
        <v>0</v>
      </c>
      <c r="AP73" s="1"/>
      <c r="AQ73" s="1">
        <f aca="true" t="shared" si="74" ref="AQ73:AQ85">(H73/AG73)*100000</f>
        <v>5.14243019151015</v>
      </c>
      <c r="AR73" s="1">
        <f aca="true" t="shared" si="75" ref="AR73:AR85">(SUM(D73:F73)/SUM(AC73:AE73))*100000</f>
        <v>18.959143046734287</v>
      </c>
    </row>
    <row r="74" spans="1:44" ht="12.75">
      <c r="A74" s="9">
        <v>1988</v>
      </c>
      <c r="B74">
        <v>22</v>
      </c>
      <c r="C74">
        <v>0</v>
      </c>
      <c r="D74">
        <v>8</v>
      </c>
      <c r="F74">
        <v>0</v>
      </c>
      <c r="H74" s="2">
        <f t="shared" si="68"/>
        <v>30</v>
      </c>
      <c r="J74" s="9">
        <v>1988</v>
      </c>
      <c r="K74" s="2">
        <f t="shared" si="64"/>
        <v>22</v>
      </c>
      <c r="L74" s="2">
        <f t="shared" si="65"/>
        <v>0</v>
      </c>
      <c r="M74" s="2">
        <f t="shared" si="61"/>
        <v>8</v>
      </c>
      <c r="N74" s="2">
        <f t="shared" si="67"/>
        <v>30</v>
      </c>
      <c r="Z74" s="9">
        <v>1988</v>
      </c>
      <c r="AA74" s="2">
        <f t="shared" si="66"/>
        <v>619426</v>
      </c>
      <c r="AB74" s="2">
        <f t="shared" si="66"/>
        <v>3427</v>
      </c>
      <c r="AC74" s="1">
        <f t="shared" si="66"/>
        <v>24624</v>
      </c>
      <c r="AD74" s="1">
        <f t="shared" si="66"/>
        <v>3210</v>
      </c>
      <c r="AE74" s="1">
        <f t="shared" si="66"/>
        <v>4585</v>
      </c>
      <c r="AF74" s="1"/>
      <c r="AG74" s="2">
        <f t="shared" si="66"/>
        <v>655272</v>
      </c>
      <c r="AJ74" s="9">
        <v>1988</v>
      </c>
      <c r="AK74" s="1">
        <f t="shared" si="69"/>
        <v>3.551675260644532</v>
      </c>
      <c r="AL74" s="1">
        <f t="shared" si="70"/>
        <v>0</v>
      </c>
      <c r="AM74" s="1">
        <f t="shared" si="71"/>
        <v>32.48862897985705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4.578251474196975</v>
      </c>
      <c r="AR74" s="1">
        <f t="shared" si="75"/>
        <v>24.6768870107036</v>
      </c>
    </row>
    <row r="75" spans="1:44" ht="12.75">
      <c r="A75" s="9">
        <v>1989</v>
      </c>
      <c r="B75">
        <v>39</v>
      </c>
      <c r="C75">
        <v>0</v>
      </c>
      <c r="D75">
        <v>11</v>
      </c>
      <c r="F75">
        <v>0</v>
      </c>
      <c r="H75" s="2">
        <f t="shared" si="68"/>
        <v>50</v>
      </c>
      <c r="J75" s="9">
        <v>1989</v>
      </c>
      <c r="K75" s="2">
        <f t="shared" si="64"/>
        <v>39</v>
      </c>
      <c r="L75" s="2">
        <f t="shared" si="65"/>
        <v>0</v>
      </c>
      <c r="M75" s="2">
        <f t="shared" si="61"/>
        <v>11</v>
      </c>
      <c r="N75" s="2">
        <f t="shared" si="67"/>
        <v>50</v>
      </c>
      <c r="Z75" s="9">
        <v>1989</v>
      </c>
      <c r="AA75" s="2">
        <f t="shared" si="66"/>
        <v>609834</v>
      </c>
      <c r="AB75" s="2">
        <f t="shared" si="66"/>
        <v>3452</v>
      </c>
      <c r="AC75" s="1">
        <f t="shared" si="66"/>
        <v>25130</v>
      </c>
      <c r="AD75" s="1">
        <f t="shared" si="66"/>
        <v>3283</v>
      </c>
      <c r="AE75" s="1">
        <f t="shared" si="66"/>
        <v>4641</v>
      </c>
      <c r="AF75" s="1"/>
      <c r="AG75" s="2">
        <f t="shared" si="66"/>
        <v>646340</v>
      </c>
      <c r="AJ75" s="9">
        <v>1989</v>
      </c>
      <c r="AK75" s="1">
        <f t="shared" si="69"/>
        <v>6.3951829514261265</v>
      </c>
      <c r="AL75" s="1">
        <f t="shared" si="70"/>
        <v>0</v>
      </c>
      <c r="AM75" s="1">
        <f t="shared" si="71"/>
        <v>43.772383605252685</v>
      </c>
      <c r="AN75" s="1">
        <f t="shared" si="72"/>
        <v>0</v>
      </c>
      <c r="AO75" s="1">
        <f t="shared" si="73"/>
        <v>0</v>
      </c>
      <c r="AP75" s="1"/>
      <c r="AQ75" s="1">
        <f t="shared" si="74"/>
        <v>7.735866571773371</v>
      </c>
      <c r="AR75" s="1">
        <f t="shared" si="75"/>
        <v>33.27887698916924</v>
      </c>
    </row>
    <row r="76" spans="1:44" ht="12.75">
      <c r="A76" s="9">
        <v>1990</v>
      </c>
      <c r="B76">
        <v>44</v>
      </c>
      <c r="C76">
        <v>0</v>
      </c>
      <c r="D76">
        <v>13</v>
      </c>
      <c r="F76">
        <v>0</v>
      </c>
      <c r="H76" s="2">
        <f t="shared" si="68"/>
        <v>57</v>
      </c>
      <c r="J76" s="9">
        <v>1990</v>
      </c>
      <c r="K76" s="2">
        <f t="shared" si="64"/>
        <v>44</v>
      </c>
      <c r="L76" s="2">
        <f t="shared" si="65"/>
        <v>0</v>
      </c>
      <c r="M76" s="2">
        <f t="shared" si="61"/>
        <v>13</v>
      </c>
      <c r="N76" s="2">
        <f t="shared" si="67"/>
        <v>57</v>
      </c>
      <c r="Z76" s="9">
        <v>1990</v>
      </c>
      <c r="AA76" s="2">
        <f t="shared" si="66"/>
        <v>600513</v>
      </c>
      <c r="AB76" s="2">
        <f t="shared" si="66"/>
        <v>3431</v>
      </c>
      <c r="AC76" s="1">
        <f t="shared" si="66"/>
        <v>25408</v>
      </c>
      <c r="AD76" s="1">
        <f t="shared" si="66"/>
        <v>3368</v>
      </c>
      <c r="AE76" s="1">
        <f t="shared" si="66"/>
        <v>4644</v>
      </c>
      <c r="AF76" s="1"/>
      <c r="AG76" s="2">
        <f t="shared" si="66"/>
        <v>637364</v>
      </c>
      <c r="AJ76" s="9">
        <v>1990</v>
      </c>
      <c r="AK76" s="1">
        <f t="shared" si="69"/>
        <v>7.327068689603722</v>
      </c>
      <c r="AL76" s="1">
        <f t="shared" si="70"/>
        <v>0</v>
      </c>
      <c r="AM76" s="1">
        <f t="shared" si="71"/>
        <v>51.16498740554156</v>
      </c>
      <c r="AN76" s="1">
        <f t="shared" si="72"/>
        <v>0</v>
      </c>
      <c r="AO76" s="1">
        <f t="shared" si="73"/>
        <v>0</v>
      </c>
      <c r="AP76" s="1"/>
      <c r="AQ76" s="1">
        <f t="shared" si="74"/>
        <v>8.943084328578331</v>
      </c>
      <c r="AR76" s="1">
        <f t="shared" si="75"/>
        <v>38.898862956313586</v>
      </c>
    </row>
    <row r="77" spans="1:44" ht="12.75">
      <c r="A77" s="9">
        <v>1991</v>
      </c>
      <c r="B77">
        <v>32</v>
      </c>
      <c r="C77">
        <v>1</v>
      </c>
      <c r="D77">
        <v>10</v>
      </c>
      <c r="F77">
        <v>1</v>
      </c>
      <c r="H77" s="2">
        <f t="shared" si="68"/>
        <v>44</v>
      </c>
      <c r="J77" s="9">
        <v>1991</v>
      </c>
      <c r="K77" s="2">
        <f t="shared" si="64"/>
        <v>32</v>
      </c>
      <c r="L77" s="2">
        <f t="shared" si="65"/>
        <v>1</v>
      </c>
      <c r="M77" s="2">
        <f t="shared" si="61"/>
        <v>11</v>
      </c>
      <c r="N77" s="2">
        <f t="shared" si="67"/>
        <v>44</v>
      </c>
      <c r="Z77" s="9">
        <v>1991</v>
      </c>
      <c r="AA77" s="2">
        <f t="shared" si="66"/>
        <v>595933</v>
      </c>
      <c r="AB77" s="2">
        <f t="shared" si="66"/>
        <v>3511</v>
      </c>
      <c r="AC77" s="1">
        <f t="shared" si="66"/>
        <v>25949</v>
      </c>
      <c r="AD77" s="1">
        <f t="shared" si="66"/>
        <v>3691</v>
      </c>
      <c r="AE77" s="1">
        <f t="shared" si="66"/>
        <v>5115</v>
      </c>
      <c r="AF77" s="1"/>
      <c r="AG77" s="2">
        <f t="shared" si="66"/>
        <v>634199</v>
      </c>
      <c r="AJ77" s="9">
        <v>1991</v>
      </c>
      <c r="AK77" s="1">
        <f t="shared" si="69"/>
        <v>5.36973116105334</v>
      </c>
      <c r="AL77" s="1">
        <f t="shared" si="70"/>
        <v>28.48191398461977</v>
      </c>
      <c r="AM77" s="1">
        <f t="shared" si="71"/>
        <v>38.53713052526109</v>
      </c>
      <c r="AN77" s="1">
        <f t="shared" si="72"/>
        <v>0</v>
      </c>
      <c r="AO77" s="1">
        <f t="shared" si="73"/>
        <v>19.550342130987293</v>
      </c>
      <c r="AP77" s="1"/>
      <c r="AQ77" s="1">
        <f t="shared" si="74"/>
        <v>6.9378854271293395</v>
      </c>
      <c r="AR77" s="1">
        <f t="shared" si="75"/>
        <v>31.650122284563373</v>
      </c>
    </row>
    <row r="78" spans="1:44" ht="12.75">
      <c r="A78" s="9">
        <v>1992</v>
      </c>
      <c r="B78">
        <v>48</v>
      </c>
      <c r="C78">
        <v>3</v>
      </c>
      <c r="D78">
        <v>16</v>
      </c>
      <c r="F78">
        <v>0</v>
      </c>
      <c r="H78" s="2">
        <f t="shared" si="68"/>
        <v>67</v>
      </c>
      <c r="J78" s="9">
        <v>1992</v>
      </c>
      <c r="K78" s="2">
        <f t="shared" si="64"/>
        <v>48</v>
      </c>
      <c r="L78" s="2">
        <f t="shared" si="65"/>
        <v>3</v>
      </c>
      <c r="M78" s="2">
        <f t="shared" si="61"/>
        <v>16</v>
      </c>
      <c r="N78" s="2">
        <f t="shared" si="67"/>
        <v>67</v>
      </c>
      <c r="Z78" s="9">
        <v>1992</v>
      </c>
      <c r="AA78" s="2">
        <f t="shared" si="66"/>
        <v>596163</v>
      </c>
      <c r="AB78" s="2">
        <f t="shared" si="66"/>
        <v>3587</v>
      </c>
      <c r="AC78" s="1">
        <f t="shared" si="66"/>
        <v>26522</v>
      </c>
      <c r="AD78" s="1">
        <f t="shared" si="66"/>
        <v>4003</v>
      </c>
      <c r="AE78" s="1">
        <f t="shared" si="66"/>
        <v>5152</v>
      </c>
      <c r="AF78" s="1"/>
      <c r="AG78" s="2">
        <f t="shared" si="66"/>
        <v>635427</v>
      </c>
      <c r="AJ78" s="9">
        <v>1992</v>
      </c>
      <c r="AK78" s="1">
        <f t="shared" si="69"/>
        <v>8.051489273906633</v>
      </c>
      <c r="AL78" s="1">
        <f t="shared" si="70"/>
        <v>83.63534987454698</v>
      </c>
      <c r="AM78" s="1">
        <f t="shared" si="71"/>
        <v>60.327275469421615</v>
      </c>
      <c r="AN78" s="1">
        <f t="shared" si="72"/>
        <v>0</v>
      </c>
      <c r="AO78" s="1">
        <f t="shared" si="73"/>
        <v>0</v>
      </c>
      <c r="AP78" s="1"/>
      <c r="AQ78" s="1">
        <f t="shared" si="74"/>
        <v>10.544090823965616</v>
      </c>
      <c r="AR78" s="1">
        <f t="shared" si="75"/>
        <v>44.84682008016369</v>
      </c>
    </row>
    <row r="79" spans="1:44" ht="12.75">
      <c r="A79" s="9">
        <v>1993</v>
      </c>
      <c r="B79">
        <v>52</v>
      </c>
      <c r="C79">
        <v>1</v>
      </c>
      <c r="D79">
        <v>14</v>
      </c>
      <c r="F79">
        <v>1</v>
      </c>
      <c r="H79" s="2">
        <f t="shared" si="68"/>
        <v>68</v>
      </c>
      <c r="J79" s="9">
        <v>1993</v>
      </c>
      <c r="K79" s="2">
        <f t="shared" si="64"/>
        <v>52</v>
      </c>
      <c r="L79" s="2">
        <f t="shared" si="65"/>
        <v>1</v>
      </c>
      <c r="M79" s="2">
        <f t="shared" si="61"/>
        <v>15</v>
      </c>
      <c r="N79" s="2">
        <f t="shared" si="67"/>
        <v>68</v>
      </c>
      <c r="Z79" s="9">
        <v>1993</v>
      </c>
      <c r="AA79" s="2">
        <f t="shared" si="66"/>
        <v>597376</v>
      </c>
      <c r="AB79" s="2">
        <f t="shared" si="66"/>
        <v>3507</v>
      </c>
      <c r="AC79" s="1">
        <f t="shared" si="66"/>
        <v>26767</v>
      </c>
      <c r="AD79" s="1">
        <f t="shared" si="66"/>
        <v>4221</v>
      </c>
      <c r="AE79" s="1">
        <f t="shared" si="66"/>
        <v>5358</v>
      </c>
      <c r="AF79" s="1"/>
      <c r="AG79" s="2">
        <f t="shared" si="66"/>
        <v>637229</v>
      </c>
      <c r="AJ79" s="9">
        <v>1993</v>
      </c>
      <c r="AK79" s="1">
        <f t="shared" si="69"/>
        <v>8.70473537604457</v>
      </c>
      <c r="AL79" s="1">
        <f t="shared" si="70"/>
        <v>28.514399771884804</v>
      </c>
      <c r="AM79" s="1">
        <f t="shared" si="71"/>
        <v>52.30320917547727</v>
      </c>
      <c r="AN79" s="1">
        <f t="shared" si="72"/>
        <v>0</v>
      </c>
      <c r="AO79" s="1">
        <f t="shared" si="73"/>
        <v>18.66368047779022</v>
      </c>
      <c r="AP79" s="1"/>
      <c r="AQ79" s="1">
        <f t="shared" si="74"/>
        <v>10.671202974127041</v>
      </c>
      <c r="AR79" s="1">
        <f t="shared" si="75"/>
        <v>41.2700159577395</v>
      </c>
    </row>
    <row r="80" spans="1:44" ht="12.75">
      <c r="A80" s="9">
        <v>1994</v>
      </c>
      <c r="B80">
        <v>47</v>
      </c>
      <c r="C80">
        <v>0</v>
      </c>
      <c r="D80">
        <v>16</v>
      </c>
      <c r="F80">
        <v>2</v>
      </c>
      <c r="H80" s="2">
        <f t="shared" si="68"/>
        <v>65</v>
      </c>
      <c r="J80" s="9">
        <v>1994</v>
      </c>
      <c r="K80" s="2">
        <f t="shared" si="64"/>
        <v>47</v>
      </c>
      <c r="L80" s="2">
        <f t="shared" si="65"/>
        <v>0</v>
      </c>
      <c r="M80" s="2">
        <f t="shared" si="61"/>
        <v>18</v>
      </c>
      <c r="N80" s="2">
        <f t="shared" si="67"/>
        <v>65</v>
      </c>
      <c r="Z80" s="9">
        <v>1994</v>
      </c>
      <c r="AA80" s="2">
        <f t="shared" si="66"/>
        <v>599238</v>
      </c>
      <c r="AB80" s="2">
        <f t="shared" si="66"/>
        <v>3478</v>
      </c>
      <c r="AC80" s="1">
        <f t="shared" si="66"/>
        <v>27421</v>
      </c>
      <c r="AD80" s="1">
        <f t="shared" si="66"/>
        <v>4277</v>
      </c>
      <c r="AE80" s="1">
        <f t="shared" si="66"/>
        <v>5348</v>
      </c>
      <c r="AF80" s="1"/>
      <c r="AG80" s="2">
        <f t="shared" si="66"/>
        <v>639762</v>
      </c>
      <c r="AJ80" s="9">
        <v>1994</v>
      </c>
      <c r="AK80" s="1">
        <f t="shared" si="69"/>
        <v>7.8432943171160705</v>
      </c>
      <c r="AL80" s="1">
        <f t="shared" si="70"/>
        <v>0</v>
      </c>
      <c r="AM80" s="1">
        <f t="shared" si="71"/>
        <v>58.349440210057985</v>
      </c>
      <c r="AN80" s="1">
        <f t="shared" si="72"/>
        <v>0</v>
      </c>
      <c r="AO80" s="1">
        <f t="shared" si="73"/>
        <v>37.39715781600598</v>
      </c>
      <c r="AP80" s="1"/>
      <c r="AQ80" s="1">
        <f t="shared" si="74"/>
        <v>10.160028260509378</v>
      </c>
      <c r="AR80" s="1">
        <f t="shared" si="75"/>
        <v>48.588241645521784</v>
      </c>
    </row>
    <row r="81" spans="1:44" ht="12.75">
      <c r="A81" s="9">
        <v>1995</v>
      </c>
      <c r="B81">
        <v>50</v>
      </c>
      <c r="C81">
        <v>1</v>
      </c>
      <c r="D81">
        <v>11</v>
      </c>
      <c r="F81">
        <v>1</v>
      </c>
      <c r="H81" s="2">
        <f t="shared" si="68"/>
        <v>63</v>
      </c>
      <c r="J81" s="9">
        <v>1995</v>
      </c>
      <c r="K81" s="2">
        <f t="shared" si="64"/>
        <v>50</v>
      </c>
      <c r="L81" s="2">
        <f t="shared" si="65"/>
        <v>1</v>
      </c>
      <c r="M81" s="2">
        <f t="shared" si="61"/>
        <v>12</v>
      </c>
      <c r="N81" s="2">
        <f t="shared" si="67"/>
        <v>63</v>
      </c>
      <c r="Z81" s="9">
        <v>1995</v>
      </c>
      <c r="AA81" s="2">
        <f t="shared" si="66"/>
        <v>599761</v>
      </c>
      <c r="AB81" s="2">
        <f t="shared" si="66"/>
        <v>3358</v>
      </c>
      <c r="AC81" s="1">
        <f t="shared" si="66"/>
        <v>27892</v>
      </c>
      <c r="AD81" s="1">
        <f t="shared" si="66"/>
        <v>4631</v>
      </c>
      <c r="AE81" s="1">
        <f t="shared" si="66"/>
        <v>5906</v>
      </c>
      <c r="AF81" s="1"/>
      <c r="AG81" s="2">
        <f t="shared" si="66"/>
        <v>641548</v>
      </c>
      <c r="AJ81" s="9">
        <v>1995</v>
      </c>
      <c r="AK81" s="1">
        <f t="shared" si="69"/>
        <v>8.336654100550051</v>
      </c>
      <c r="AL81" s="1">
        <f t="shared" si="70"/>
        <v>29.77963073257892</v>
      </c>
      <c r="AM81" s="1">
        <f t="shared" si="71"/>
        <v>39.437831636311486</v>
      </c>
      <c r="AN81" s="1">
        <f t="shared" si="72"/>
        <v>0</v>
      </c>
      <c r="AO81" s="1">
        <f t="shared" si="73"/>
        <v>16.931933626820182</v>
      </c>
      <c r="AP81" s="1"/>
      <c r="AQ81" s="1">
        <f t="shared" si="74"/>
        <v>9.819997880127442</v>
      </c>
      <c r="AR81" s="1">
        <f t="shared" si="75"/>
        <v>31.226417549246662</v>
      </c>
    </row>
    <row r="82" spans="1:44" ht="12.75">
      <c r="A82" s="9">
        <v>1996</v>
      </c>
      <c r="B82">
        <v>56</v>
      </c>
      <c r="C82">
        <v>2</v>
      </c>
      <c r="D82">
        <v>23</v>
      </c>
      <c r="F82">
        <v>3</v>
      </c>
      <c r="H82" s="2">
        <f t="shared" si="68"/>
        <v>84</v>
      </c>
      <c r="J82" s="9">
        <v>1996</v>
      </c>
      <c r="K82" s="2">
        <f t="shared" si="64"/>
        <v>56</v>
      </c>
      <c r="L82" s="2">
        <f t="shared" si="65"/>
        <v>2</v>
      </c>
      <c r="M82" s="2">
        <f t="shared" si="61"/>
        <v>26</v>
      </c>
      <c r="N82" s="2">
        <f t="shared" si="67"/>
        <v>84</v>
      </c>
      <c r="Z82" s="9">
        <v>1996</v>
      </c>
      <c r="AA82" s="2">
        <f t="shared" si="66"/>
        <v>599467</v>
      </c>
      <c r="AB82" s="2">
        <f t="shared" si="66"/>
        <v>3558</v>
      </c>
      <c r="AC82" s="1">
        <f t="shared" si="66"/>
        <v>28609</v>
      </c>
      <c r="AD82" s="1">
        <f t="shared" si="66"/>
        <v>4876</v>
      </c>
      <c r="AE82" s="1">
        <f t="shared" si="66"/>
        <v>6348</v>
      </c>
      <c r="AF82" s="1"/>
      <c r="AG82" s="2">
        <f t="shared" si="66"/>
        <v>642858</v>
      </c>
      <c r="AJ82" s="9">
        <v>1996</v>
      </c>
      <c r="AK82" s="1">
        <f t="shared" si="69"/>
        <v>9.341631816263448</v>
      </c>
      <c r="AL82" s="1">
        <f t="shared" si="70"/>
        <v>56.21135469364812</v>
      </c>
      <c r="AM82" s="1">
        <f t="shared" si="71"/>
        <v>80.39428151980147</v>
      </c>
      <c r="AN82" s="1">
        <f t="shared" si="72"/>
        <v>0</v>
      </c>
      <c r="AO82" s="1">
        <f t="shared" si="73"/>
        <v>47.25897920604915</v>
      </c>
      <c r="AP82" s="1"/>
      <c r="AQ82" s="1">
        <f t="shared" si="74"/>
        <v>13.066649244467675</v>
      </c>
      <c r="AR82" s="1">
        <f t="shared" si="75"/>
        <v>65.27251274069239</v>
      </c>
    </row>
    <row r="83" spans="1:44" ht="12.75">
      <c r="A83" s="9">
        <v>1997</v>
      </c>
      <c r="B83">
        <v>65</v>
      </c>
      <c r="C83">
        <v>1</v>
      </c>
      <c r="D83">
        <v>22</v>
      </c>
      <c r="F83">
        <v>2</v>
      </c>
      <c r="H83" s="2">
        <f t="shared" si="68"/>
        <v>90</v>
      </c>
      <c r="J83" s="9">
        <v>1997</v>
      </c>
      <c r="K83" s="2">
        <f t="shared" si="64"/>
        <v>65</v>
      </c>
      <c r="L83" s="2">
        <f t="shared" si="65"/>
        <v>1</v>
      </c>
      <c r="M83" s="2">
        <f t="shared" si="61"/>
        <v>24</v>
      </c>
      <c r="N83" s="2">
        <f t="shared" si="67"/>
        <v>90</v>
      </c>
      <c r="Z83" s="9">
        <v>1997</v>
      </c>
      <c r="AA83" s="2">
        <f t="shared" si="66"/>
        <v>596693</v>
      </c>
      <c r="AB83" s="2">
        <f t="shared" si="66"/>
        <v>3463</v>
      </c>
      <c r="AC83" s="1">
        <f t="shared" si="66"/>
        <v>29079</v>
      </c>
      <c r="AD83" s="1">
        <f t="shared" si="66"/>
        <v>4898</v>
      </c>
      <c r="AE83" s="1">
        <f t="shared" si="66"/>
        <v>6812</v>
      </c>
      <c r="AF83" s="1"/>
      <c r="AG83" s="2">
        <f t="shared" si="66"/>
        <v>640945</v>
      </c>
      <c r="AJ83" s="9">
        <v>1997</v>
      </c>
      <c r="AK83" s="1">
        <f t="shared" si="69"/>
        <v>10.893373979584142</v>
      </c>
      <c r="AL83" s="1">
        <f t="shared" si="70"/>
        <v>28.876696505919725</v>
      </c>
      <c r="AM83" s="1">
        <f t="shared" si="71"/>
        <v>75.6559716633997</v>
      </c>
      <c r="AN83" s="1">
        <f t="shared" si="72"/>
        <v>0</v>
      </c>
      <c r="AO83" s="1">
        <f t="shared" si="73"/>
        <v>29.35995302407516</v>
      </c>
      <c r="AP83" s="1"/>
      <c r="AQ83" s="1">
        <f t="shared" si="74"/>
        <v>14.041766454219943</v>
      </c>
      <c r="AR83" s="1">
        <f t="shared" si="75"/>
        <v>58.83939297359582</v>
      </c>
    </row>
    <row r="84" spans="1:44" ht="12.75">
      <c r="A84" s="9">
        <v>1998</v>
      </c>
      <c r="B84">
        <v>81</v>
      </c>
      <c r="C84">
        <v>4</v>
      </c>
      <c r="D84">
        <v>40</v>
      </c>
      <c r="E84">
        <v>1</v>
      </c>
      <c r="F84">
        <v>4</v>
      </c>
      <c r="H84" s="2">
        <f t="shared" si="68"/>
        <v>130</v>
      </c>
      <c r="J84" s="9">
        <v>1998</v>
      </c>
      <c r="K84" s="2">
        <f t="shared" si="64"/>
        <v>81</v>
      </c>
      <c r="L84" s="2">
        <f t="shared" si="65"/>
        <v>4</v>
      </c>
      <c r="M84" s="2">
        <f t="shared" si="61"/>
        <v>45</v>
      </c>
      <c r="N84" s="2">
        <f t="shared" si="67"/>
        <v>130</v>
      </c>
      <c r="Z84" s="9">
        <v>1998</v>
      </c>
      <c r="AA84" s="2">
        <f t="shared" si="66"/>
        <v>592527</v>
      </c>
      <c r="AB84" s="2">
        <f t="shared" si="66"/>
        <v>3621</v>
      </c>
      <c r="AC84" s="1">
        <f t="shared" si="66"/>
        <v>29694</v>
      </c>
      <c r="AD84" s="1">
        <f t="shared" si="66"/>
        <v>4993</v>
      </c>
      <c r="AE84" s="1">
        <f t="shared" si="66"/>
        <v>6973</v>
      </c>
      <c r="AF84" s="1"/>
      <c r="AG84" s="2">
        <f t="shared" si="66"/>
        <v>637808</v>
      </c>
      <c r="AJ84" s="9">
        <v>1998</v>
      </c>
      <c r="AK84" s="1">
        <f t="shared" si="69"/>
        <v>13.670263127249898</v>
      </c>
      <c r="AL84" s="1">
        <f t="shared" si="70"/>
        <v>110.46672190002762</v>
      </c>
      <c r="AM84" s="1">
        <f t="shared" si="71"/>
        <v>134.707348285849</v>
      </c>
      <c r="AN84" s="1">
        <f t="shared" si="72"/>
        <v>20.02803925495694</v>
      </c>
      <c r="AO84" s="1">
        <f t="shared" si="73"/>
        <v>57.364118743725804</v>
      </c>
      <c r="AP84" s="1"/>
      <c r="AQ84" s="1">
        <f t="shared" si="74"/>
        <v>20.382309409728318</v>
      </c>
      <c r="AR84" s="1">
        <f t="shared" si="75"/>
        <v>108.01728276524244</v>
      </c>
    </row>
    <row r="85" spans="1:44" ht="12.75">
      <c r="A85" s="9">
        <v>1999</v>
      </c>
      <c r="B85">
        <v>72</v>
      </c>
      <c r="C85">
        <v>2</v>
      </c>
      <c r="D85">
        <v>27</v>
      </c>
      <c r="E85">
        <v>1</v>
      </c>
      <c r="F85">
        <v>3</v>
      </c>
      <c r="H85" s="2">
        <f t="shared" si="68"/>
        <v>105</v>
      </c>
      <c r="J85" s="9">
        <v>1999</v>
      </c>
      <c r="K85" s="2">
        <f t="shared" si="64"/>
        <v>72</v>
      </c>
      <c r="L85" s="2">
        <f t="shared" si="65"/>
        <v>2</v>
      </c>
      <c r="M85" s="2">
        <f t="shared" si="61"/>
        <v>31</v>
      </c>
      <c r="N85" s="2">
        <f t="shared" si="67"/>
        <v>105</v>
      </c>
      <c r="Z85" s="9">
        <v>1999</v>
      </c>
      <c r="AA85" s="2">
        <f t="shared" si="66"/>
        <v>587625</v>
      </c>
      <c r="AB85" s="2">
        <f t="shared" si="66"/>
        <v>3775</v>
      </c>
      <c r="AC85" s="1">
        <f t="shared" si="66"/>
        <v>30001</v>
      </c>
      <c r="AD85" s="1">
        <f t="shared" si="66"/>
        <v>4996</v>
      </c>
      <c r="AE85" s="1">
        <f t="shared" si="66"/>
        <v>7269</v>
      </c>
      <c r="AF85" s="1"/>
      <c r="AG85" s="2">
        <f t="shared" si="66"/>
        <v>633666</v>
      </c>
      <c r="AJ85" s="9">
        <v>1999</v>
      </c>
      <c r="AK85" s="1">
        <f t="shared" si="69"/>
        <v>12.25271218889598</v>
      </c>
      <c r="AL85" s="1">
        <f>(C85/AB85)*100000</f>
        <v>52.980132450331126</v>
      </c>
      <c r="AM85" s="1">
        <f>(D85/AC85)*100000</f>
        <v>89.99700009999667</v>
      </c>
      <c r="AN85" s="1">
        <f>(E85/AD85)*100000</f>
        <v>20.016012810248196</v>
      </c>
      <c r="AO85" s="1">
        <f>(F85/AE85)*100000</f>
        <v>41.27115146512588</v>
      </c>
      <c r="AP85" s="1"/>
      <c r="AQ85" s="1">
        <f t="shared" si="74"/>
        <v>16.570243629924914</v>
      </c>
      <c r="AR85" s="1">
        <f t="shared" si="75"/>
        <v>73.34500544172622</v>
      </c>
    </row>
    <row r="86" spans="1:14" s="4" customFormat="1" ht="12.75">
      <c r="A86" s="13" t="s">
        <v>129</v>
      </c>
      <c r="B86" s="21">
        <f aca="true" t="shared" si="76" ref="B86:G86">SUM(B69:B85)</f>
        <v>725</v>
      </c>
      <c r="C86" s="21">
        <f t="shared" si="76"/>
        <v>16</v>
      </c>
      <c r="D86" s="4">
        <f t="shared" si="76"/>
        <v>244</v>
      </c>
      <c r="E86" s="4">
        <f t="shared" si="76"/>
        <v>2</v>
      </c>
      <c r="F86" s="4">
        <f t="shared" si="76"/>
        <v>18</v>
      </c>
      <c r="G86" s="4">
        <f t="shared" si="76"/>
        <v>0</v>
      </c>
      <c r="H86" s="21">
        <f t="shared" si="68"/>
        <v>1005</v>
      </c>
      <c r="J86" s="13" t="s">
        <v>129</v>
      </c>
      <c r="K86" s="21">
        <f>B86</f>
        <v>725</v>
      </c>
      <c r="L86" s="21">
        <f>C86</f>
        <v>16</v>
      </c>
      <c r="M86" s="21">
        <f t="shared" si="61"/>
        <v>264</v>
      </c>
      <c r="N86" s="21">
        <f>H86</f>
        <v>1005</v>
      </c>
    </row>
    <row r="88" spans="1:44" s="27" customFormat="1" ht="29.25" customHeight="1">
      <c r="A88" s="31" t="str">
        <f>CONCATENATE("Other &amp; Not Known Admissions, All Races: ",$A$1)</f>
        <v>Other &amp; Not Known Admissions, All Races: NORTH DAKOTA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NORTH DAKOTA</v>
      </c>
      <c r="K88" s="31"/>
      <c r="L88" s="31"/>
      <c r="M88" s="31"/>
      <c r="N88" s="31"/>
      <c r="Z88" s="30" t="str">
        <f>CONCATENATE("Total Population, By Race: ",$A$1)</f>
        <v>Total Population, By Race: NORTH DAKOTA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NORTH DAKOTA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141</v>
      </c>
      <c r="B89" s="19" t="s">
        <v>127</v>
      </c>
      <c r="C89" s="19" t="s">
        <v>128</v>
      </c>
      <c r="D89" s="19" t="s">
        <v>144</v>
      </c>
      <c r="E89" s="19" t="s">
        <v>145</v>
      </c>
      <c r="F89" s="19" t="s">
        <v>142</v>
      </c>
      <c r="G89" s="19" t="s">
        <v>143</v>
      </c>
      <c r="H89" s="19" t="s">
        <v>129</v>
      </c>
      <c r="J89" s="20" t="s">
        <v>141</v>
      </c>
      <c r="K89" s="19" t="s">
        <v>127</v>
      </c>
      <c r="L89" s="19" t="s">
        <v>128</v>
      </c>
      <c r="M89" s="19" t="s">
        <v>146</v>
      </c>
      <c r="N89" s="19" t="s">
        <v>129</v>
      </c>
      <c r="Z89" s="20" t="s">
        <v>141</v>
      </c>
      <c r="AA89" s="19" t="s">
        <v>127</v>
      </c>
      <c r="AB89" s="19" t="s">
        <v>128</v>
      </c>
      <c r="AC89" s="19" t="s">
        <v>144</v>
      </c>
      <c r="AD89" s="19" t="s">
        <v>145</v>
      </c>
      <c r="AE89" s="19" t="s">
        <v>142</v>
      </c>
      <c r="AF89" s="19" t="s">
        <v>143</v>
      </c>
      <c r="AG89" s="19" t="s">
        <v>129</v>
      </c>
      <c r="AJ89" s="20" t="s">
        <v>141</v>
      </c>
      <c r="AK89" s="19" t="s">
        <v>127</v>
      </c>
      <c r="AL89" s="19" t="s">
        <v>128</v>
      </c>
      <c r="AM89" s="19" t="s">
        <v>144</v>
      </c>
      <c r="AN89" s="19" t="s">
        <v>145</v>
      </c>
      <c r="AO89" s="19" t="s">
        <v>142</v>
      </c>
      <c r="AP89" s="19" t="s">
        <v>143</v>
      </c>
      <c r="AQ89" s="19" t="s">
        <v>129</v>
      </c>
      <c r="AR89" s="19" t="s">
        <v>146</v>
      </c>
    </row>
    <row r="90" spans="1:44" ht="12.75">
      <c r="A90" s="9">
        <v>1983</v>
      </c>
      <c r="B90">
        <v>5</v>
      </c>
      <c r="C90">
        <v>0</v>
      </c>
      <c r="D90">
        <v>3</v>
      </c>
      <c r="E90">
        <v>0</v>
      </c>
      <c r="F90">
        <v>0</v>
      </c>
      <c r="H90" s="2">
        <f aca="true" t="shared" si="77" ref="H90:H107">SUM(B90:G90)</f>
        <v>8</v>
      </c>
      <c r="J90" s="9">
        <v>1983</v>
      </c>
      <c r="K90" s="2">
        <f>B90</f>
        <v>5</v>
      </c>
      <c r="L90" s="2">
        <f>C90</f>
        <v>0</v>
      </c>
      <c r="M90" s="2">
        <f>N90-K90-L90</f>
        <v>3</v>
      </c>
      <c r="N90" s="2">
        <f>H90</f>
        <v>8</v>
      </c>
      <c r="Z90" s="9">
        <v>1983</v>
      </c>
      <c r="AA90" s="2">
        <f>AA69</f>
        <v>644967</v>
      </c>
      <c r="AB90" s="2">
        <f aca="true" t="shared" si="78" ref="AB90:AG90">AB69</f>
        <v>2961</v>
      </c>
      <c r="AC90" s="1">
        <f t="shared" si="78"/>
        <v>21792</v>
      </c>
      <c r="AD90" s="1">
        <f t="shared" si="78"/>
        <v>2709</v>
      </c>
      <c r="AE90" s="1">
        <f t="shared" si="78"/>
        <v>4256</v>
      </c>
      <c r="AF90" s="1"/>
      <c r="AG90" s="2">
        <f t="shared" si="78"/>
        <v>676685</v>
      </c>
      <c r="AJ90" s="9">
        <v>1983</v>
      </c>
      <c r="AK90" s="1">
        <f aca="true" t="shared" si="79" ref="AK90:AO94">(B90/AA90)*100000</f>
        <v>0.7752334615569478</v>
      </c>
      <c r="AL90" s="1">
        <f t="shared" si="79"/>
        <v>0</v>
      </c>
      <c r="AM90" s="1">
        <f t="shared" si="79"/>
        <v>13.766519823788547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1.1822339788823455</v>
      </c>
      <c r="AR90" s="1">
        <f>(SUM(D90:F90)/SUM(AC90:AE90))*100000</f>
        <v>10.43224258441423</v>
      </c>
    </row>
    <row r="91" spans="1:44" ht="12.75">
      <c r="A91" s="9">
        <v>1984</v>
      </c>
      <c r="B91">
        <v>11</v>
      </c>
      <c r="C91">
        <v>0</v>
      </c>
      <c r="D91">
        <v>4</v>
      </c>
      <c r="E91">
        <v>0</v>
      </c>
      <c r="F91">
        <v>1</v>
      </c>
      <c r="H91" s="2">
        <f t="shared" si="77"/>
        <v>16</v>
      </c>
      <c r="J91" s="9">
        <v>1984</v>
      </c>
      <c r="K91" s="2">
        <f aca="true" t="shared" si="80" ref="K91:K106">B91</f>
        <v>11</v>
      </c>
      <c r="L91" s="2">
        <f aca="true" t="shared" si="81" ref="L91:L106">C91</f>
        <v>0</v>
      </c>
      <c r="M91" s="2">
        <f aca="true" t="shared" si="82" ref="M91:M107">N91-K91-L91</f>
        <v>5</v>
      </c>
      <c r="N91" s="2">
        <f aca="true" t="shared" si="83" ref="N91:N106">H91</f>
        <v>16</v>
      </c>
      <c r="Z91" s="9">
        <v>1984</v>
      </c>
      <c r="AA91" s="2">
        <f aca="true" t="shared" si="84" ref="AA91:AG106">AA70</f>
        <v>647526</v>
      </c>
      <c r="AB91" s="2">
        <f t="shared" si="84"/>
        <v>3062</v>
      </c>
      <c r="AC91" s="1">
        <f t="shared" si="84"/>
        <v>22668</v>
      </c>
      <c r="AD91" s="1">
        <f t="shared" si="84"/>
        <v>2864</v>
      </c>
      <c r="AE91" s="1">
        <f t="shared" si="84"/>
        <v>4377</v>
      </c>
      <c r="AF91" s="1"/>
      <c r="AG91" s="2">
        <f t="shared" si="84"/>
        <v>680497</v>
      </c>
      <c r="AJ91" s="9">
        <v>1984</v>
      </c>
      <c r="AK91" s="1">
        <f t="shared" si="79"/>
        <v>1.6987734855434375</v>
      </c>
      <c r="AL91" s="1">
        <f t="shared" si="79"/>
        <v>0</v>
      </c>
      <c r="AM91" s="1">
        <f t="shared" si="79"/>
        <v>17.64602082230457</v>
      </c>
      <c r="AN91" s="1">
        <f t="shared" si="79"/>
        <v>0</v>
      </c>
      <c r="AO91" s="1">
        <f t="shared" si="79"/>
        <v>22.84669865204478</v>
      </c>
      <c r="AP91" s="1"/>
      <c r="AQ91" s="1">
        <f>(H91/AG91)*100000</f>
        <v>2.3512227092845377</v>
      </c>
      <c r="AR91" s="1">
        <f>(SUM(D91:F91)/SUM(AC91:AE91))*100000</f>
        <v>16.717376040656656</v>
      </c>
    </row>
    <row r="92" spans="1:44" ht="12.75">
      <c r="A92" s="9">
        <v>1985</v>
      </c>
      <c r="B92">
        <v>16</v>
      </c>
      <c r="C92">
        <v>0</v>
      </c>
      <c r="D92">
        <v>8</v>
      </c>
      <c r="E92">
        <v>0</v>
      </c>
      <c r="F92">
        <v>0</v>
      </c>
      <c r="H92" s="2">
        <f t="shared" si="77"/>
        <v>24</v>
      </c>
      <c r="J92" s="9">
        <v>1985</v>
      </c>
      <c r="K92" s="2">
        <f t="shared" si="80"/>
        <v>16</v>
      </c>
      <c r="L92" s="2">
        <f t="shared" si="81"/>
        <v>0</v>
      </c>
      <c r="M92" s="2">
        <f t="shared" si="82"/>
        <v>8</v>
      </c>
      <c r="N92" s="2">
        <f t="shared" si="83"/>
        <v>24</v>
      </c>
      <c r="Z92" s="9">
        <v>1985</v>
      </c>
      <c r="AA92" s="2">
        <f t="shared" si="84"/>
        <v>643229</v>
      </c>
      <c r="AB92" s="2">
        <f t="shared" si="84"/>
        <v>3209</v>
      </c>
      <c r="AC92" s="1">
        <f t="shared" si="84"/>
        <v>23142</v>
      </c>
      <c r="AD92" s="1">
        <f t="shared" si="84"/>
        <v>2970</v>
      </c>
      <c r="AE92" s="1">
        <f t="shared" si="84"/>
        <v>4441</v>
      </c>
      <c r="AF92" s="1"/>
      <c r="AG92" s="2">
        <f t="shared" si="84"/>
        <v>676991</v>
      </c>
      <c r="AJ92" s="9">
        <v>1985</v>
      </c>
      <c r="AK92" s="1">
        <f t="shared" si="79"/>
        <v>2.4874500372340176</v>
      </c>
      <c r="AL92" s="1">
        <f t="shared" si="79"/>
        <v>0</v>
      </c>
      <c r="AM92" s="1">
        <f t="shared" si="79"/>
        <v>34.56918157462622</v>
      </c>
      <c r="AN92" s="1">
        <f t="shared" si="79"/>
        <v>0</v>
      </c>
      <c r="AO92" s="1">
        <f t="shared" si="79"/>
        <v>0</v>
      </c>
      <c r="AP92" s="1"/>
      <c r="AQ92" s="1">
        <f>(H92/AG92)*100000</f>
        <v>3.545098827015426</v>
      </c>
      <c r="AR92" s="1">
        <f>(SUM(D92:F92)/SUM(AC92:AE92))*100000</f>
        <v>26.184008117042513</v>
      </c>
    </row>
    <row r="93" spans="1:44" ht="12.75">
      <c r="A93" s="9">
        <v>1986</v>
      </c>
      <c r="B93">
        <v>9</v>
      </c>
      <c r="C93">
        <v>0</v>
      </c>
      <c r="D93">
        <v>3</v>
      </c>
      <c r="E93">
        <v>0</v>
      </c>
      <c r="F93">
        <v>0</v>
      </c>
      <c r="H93" s="2">
        <f t="shared" si="77"/>
        <v>12</v>
      </c>
      <c r="J93" s="9">
        <v>1986</v>
      </c>
      <c r="K93" s="2">
        <f aca="true" t="shared" si="85" ref="K93:K100">B93</f>
        <v>9</v>
      </c>
      <c r="L93" s="2">
        <f aca="true" t="shared" si="86" ref="L93:L100">C93</f>
        <v>0</v>
      </c>
      <c r="M93" s="2">
        <f aca="true" t="shared" si="87" ref="M93:M100">N93-K93-L93</f>
        <v>3</v>
      </c>
      <c r="N93" s="2">
        <f aca="true" t="shared" si="88" ref="N93:N100">H93</f>
        <v>12</v>
      </c>
      <c r="Z93" s="9">
        <v>1986</v>
      </c>
      <c r="AA93" s="2">
        <f t="shared" si="84"/>
        <v>635204</v>
      </c>
      <c r="AB93" s="2">
        <f t="shared" si="84"/>
        <v>3261</v>
      </c>
      <c r="AC93" s="1">
        <f t="shared" si="84"/>
        <v>23498</v>
      </c>
      <c r="AD93" s="1">
        <f t="shared" si="84"/>
        <v>3048</v>
      </c>
      <c r="AE93" s="1">
        <f t="shared" si="84"/>
        <v>4476</v>
      </c>
      <c r="AF93" s="1"/>
      <c r="AG93" s="2">
        <f t="shared" si="84"/>
        <v>669487</v>
      </c>
      <c r="AJ93" s="9">
        <v>1986</v>
      </c>
      <c r="AK93" s="1">
        <f t="shared" si="79"/>
        <v>1.4168676519669272</v>
      </c>
      <c r="AL93" s="1">
        <f t="shared" si="79"/>
        <v>0</v>
      </c>
      <c r="AM93" s="1">
        <f t="shared" si="79"/>
        <v>12.767044003745001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1.7924171791237171</v>
      </c>
      <c r="AR93" s="1">
        <f>(SUM(D93:F93)/SUM(AC93:AE93))*100000</f>
        <v>9.670556379343692</v>
      </c>
    </row>
    <row r="94" spans="1:44" ht="12.75">
      <c r="A94" s="9">
        <v>1987</v>
      </c>
      <c r="B94">
        <v>12</v>
      </c>
      <c r="C94">
        <v>2</v>
      </c>
      <c r="D94">
        <v>17</v>
      </c>
      <c r="E94">
        <v>0</v>
      </c>
      <c r="F94">
        <v>3</v>
      </c>
      <c r="H94" s="2">
        <f t="shared" si="77"/>
        <v>34</v>
      </c>
      <c r="J94" s="9">
        <v>1987</v>
      </c>
      <c r="K94" s="2">
        <f t="shared" si="85"/>
        <v>12</v>
      </c>
      <c r="L94" s="2">
        <f t="shared" si="86"/>
        <v>2</v>
      </c>
      <c r="M94" s="2">
        <f t="shared" si="87"/>
        <v>20</v>
      </c>
      <c r="N94" s="2">
        <f t="shared" si="88"/>
        <v>34</v>
      </c>
      <c r="Z94" s="9">
        <v>1987</v>
      </c>
      <c r="AA94" s="2">
        <f t="shared" si="84"/>
        <v>626190</v>
      </c>
      <c r="AB94" s="2">
        <f t="shared" si="84"/>
        <v>3329</v>
      </c>
      <c r="AC94" s="1">
        <f t="shared" si="84"/>
        <v>24005</v>
      </c>
      <c r="AD94" s="1">
        <f t="shared" si="84"/>
        <v>3122</v>
      </c>
      <c r="AE94" s="1">
        <f t="shared" si="84"/>
        <v>4520</v>
      </c>
      <c r="AF94" s="1"/>
      <c r="AG94" s="2">
        <f t="shared" si="84"/>
        <v>661166</v>
      </c>
      <c r="AJ94" s="9">
        <v>1987</v>
      </c>
      <c r="AK94" s="1">
        <f t="shared" si="79"/>
        <v>1.9163512671872753</v>
      </c>
      <c r="AL94" s="1">
        <f t="shared" si="79"/>
        <v>60.07810153199159</v>
      </c>
      <c r="AM94" s="1">
        <f t="shared" si="79"/>
        <v>70.81857946261195</v>
      </c>
      <c r="AN94" s="1">
        <f t="shared" si="79"/>
        <v>0</v>
      </c>
      <c r="AO94" s="1">
        <f t="shared" si="79"/>
        <v>66.3716814159292</v>
      </c>
      <c r="AP94" s="1"/>
      <c r="AQ94" s="1">
        <f>(H94/AG94)*100000</f>
        <v>5.14243019151015</v>
      </c>
      <c r="AR94" s="1">
        <f>(SUM(D94:F94)/SUM(AC94:AE94))*100000</f>
        <v>63.19714348911429</v>
      </c>
    </row>
    <row r="95" spans="1:44" ht="12.75">
      <c r="A95" s="9">
        <v>1988</v>
      </c>
      <c r="B95">
        <v>4</v>
      </c>
      <c r="C95">
        <v>0</v>
      </c>
      <c r="D95">
        <v>7</v>
      </c>
      <c r="E95">
        <v>0</v>
      </c>
      <c r="F95">
        <v>1</v>
      </c>
      <c r="H95" s="2">
        <f t="shared" si="77"/>
        <v>12</v>
      </c>
      <c r="J95" s="9">
        <v>1988</v>
      </c>
      <c r="K95" s="2">
        <f t="shared" si="85"/>
        <v>4</v>
      </c>
      <c r="L95" s="2">
        <f t="shared" si="86"/>
        <v>0</v>
      </c>
      <c r="M95" s="2">
        <f t="shared" si="87"/>
        <v>8</v>
      </c>
      <c r="N95" s="2">
        <f t="shared" si="88"/>
        <v>12</v>
      </c>
      <c r="Z95" s="9">
        <v>1988</v>
      </c>
      <c r="AA95" s="2">
        <f t="shared" si="84"/>
        <v>619426</v>
      </c>
      <c r="AB95" s="2">
        <f t="shared" si="84"/>
        <v>3427</v>
      </c>
      <c r="AC95" s="1">
        <f t="shared" si="84"/>
        <v>24624</v>
      </c>
      <c r="AD95" s="1">
        <f t="shared" si="84"/>
        <v>3210</v>
      </c>
      <c r="AE95" s="1">
        <f t="shared" si="84"/>
        <v>4585</v>
      </c>
      <c r="AF95" s="1"/>
      <c r="AG95" s="2">
        <f t="shared" si="84"/>
        <v>655272</v>
      </c>
      <c r="AJ95" s="9">
        <v>1988</v>
      </c>
      <c r="AK95" s="1">
        <f aca="true" t="shared" si="89" ref="AK95:AK106">(B95/AA95)*100000</f>
        <v>0.6457591382990059</v>
      </c>
      <c r="AL95" s="1">
        <f aca="true" t="shared" si="90" ref="AL95:AL105">(C95/AB95)*100000</f>
        <v>0</v>
      </c>
      <c r="AM95" s="1">
        <f aca="true" t="shared" si="91" ref="AM95:AM105">(D95/AC95)*100000</f>
        <v>28.427550357374916</v>
      </c>
      <c r="AN95" s="1">
        <f aca="true" t="shared" si="92" ref="AN95:AN105">(E95/AD95)*100000</f>
        <v>0</v>
      </c>
      <c r="AO95" s="1">
        <f aca="true" t="shared" si="93" ref="AO95:AO105">(F95/AE95)*100000</f>
        <v>21.810250817884405</v>
      </c>
      <c r="AP95" s="1"/>
      <c r="AQ95" s="1">
        <f aca="true" t="shared" si="94" ref="AQ95:AQ106">(H95/AG95)*100000</f>
        <v>1.83130058967879</v>
      </c>
      <c r="AR95" s="1">
        <f aca="true" t="shared" si="95" ref="AR95:AR106">(SUM(D95:F95)/SUM(AC95:AE95))*100000</f>
        <v>24.6768870107036</v>
      </c>
    </row>
    <row r="96" spans="1:44" ht="12.75">
      <c r="A96" s="9">
        <v>1989</v>
      </c>
      <c r="B96">
        <v>14</v>
      </c>
      <c r="C96">
        <v>3</v>
      </c>
      <c r="D96">
        <v>15</v>
      </c>
      <c r="E96">
        <v>0</v>
      </c>
      <c r="F96">
        <v>1</v>
      </c>
      <c r="H96" s="2">
        <f t="shared" si="77"/>
        <v>33</v>
      </c>
      <c r="J96" s="9">
        <v>1989</v>
      </c>
      <c r="K96" s="2">
        <f t="shared" si="85"/>
        <v>14</v>
      </c>
      <c r="L96" s="2">
        <f t="shared" si="86"/>
        <v>3</v>
      </c>
      <c r="M96" s="2">
        <f t="shared" si="87"/>
        <v>16</v>
      </c>
      <c r="N96" s="2">
        <f t="shared" si="88"/>
        <v>33</v>
      </c>
      <c r="Z96" s="9">
        <v>1989</v>
      </c>
      <c r="AA96" s="2">
        <f t="shared" si="84"/>
        <v>609834</v>
      </c>
      <c r="AB96" s="2">
        <f t="shared" si="84"/>
        <v>3452</v>
      </c>
      <c r="AC96" s="1">
        <f t="shared" si="84"/>
        <v>25130</v>
      </c>
      <c r="AD96" s="1">
        <f t="shared" si="84"/>
        <v>3283</v>
      </c>
      <c r="AE96" s="1">
        <f t="shared" si="84"/>
        <v>4641</v>
      </c>
      <c r="AF96" s="1"/>
      <c r="AG96" s="2">
        <f t="shared" si="84"/>
        <v>646340</v>
      </c>
      <c r="AJ96" s="9">
        <v>1989</v>
      </c>
      <c r="AK96" s="1">
        <f aca="true" t="shared" si="96" ref="AK96:AO97">(B96/AA96)*100000</f>
        <v>2.2957067005119427</v>
      </c>
      <c r="AL96" s="1">
        <f t="shared" si="96"/>
        <v>86.90614136732329</v>
      </c>
      <c r="AM96" s="1">
        <f t="shared" si="96"/>
        <v>59.68961400716275</v>
      </c>
      <c r="AN96" s="1">
        <f t="shared" si="96"/>
        <v>0</v>
      </c>
      <c r="AO96" s="1">
        <f t="shared" si="96"/>
        <v>21.54708037060978</v>
      </c>
      <c r="AP96" s="1"/>
      <c r="AQ96" s="1">
        <f>(H96/AG96)*100000</f>
        <v>5.105671937370424</v>
      </c>
      <c r="AR96" s="1">
        <f>(SUM(D96:F96)/SUM(AC96:AE96))*100000</f>
        <v>48.40563925697344</v>
      </c>
    </row>
    <row r="97" spans="1:44" ht="12.75">
      <c r="A97" s="9">
        <v>1990</v>
      </c>
      <c r="B97">
        <v>15</v>
      </c>
      <c r="C97">
        <v>2</v>
      </c>
      <c r="D97">
        <v>12</v>
      </c>
      <c r="E97">
        <v>0</v>
      </c>
      <c r="F97">
        <v>1</v>
      </c>
      <c r="H97" s="2">
        <f t="shared" si="77"/>
        <v>30</v>
      </c>
      <c r="J97" s="9">
        <v>1990</v>
      </c>
      <c r="K97" s="2">
        <f t="shared" si="85"/>
        <v>15</v>
      </c>
      <c r="L97" s="2">
        <f t="shared" si="86"/>
        <v>2</v>
      </c>
      <c r="M97" s="2">
        <f t="shared" si="87"/>
        <v>13</v>
      </c>
      <c r="N97" s="2">
        <f t="shared" si="88"/>
        <v>30</v>
      </c>
      <c r="Z97" s="9">
        <v>1990</v>
      </c>
      <c r="AA97" s="2">
        <f t="shared" si="84"/>
        <v>600513</v>
      </c>
      <c r="AB97" s="2">
        <f t="shared" si="84"/>
        <v>3431</v>
      </c>
      <c r="AC97" s="1">
        <f t="shared" si="84"/>
        <v>25408</v>
      </c>
      <c r="AD97" s="1">
        <f t="shared" si="84"/>
        <v>3368</v>
      </c>
      <c r="AE97" s="1">
        <f t="shared" si="84"/>
        <v>4644</v>
      </c>
      <c r="AF97" s="1"/>
      <c r="AG97" s="2">
        <f t="shared" si="84"/>
        <v>637364</v>
      </c>
      <c r="AJ97" s="9">
        <v>1990</v>
      </c>
      <c r="AK97" s="1">
        <f t="shared" si="96"/>
        <v>2.497864326001269</v>
      </c>
      <c r="AL97" s="1">
        <f t="shared" si="96"/>
        <v>58.29204313611193</v>
      </c>
      <c r="AM97" s="1">
        <f t="shared" si="96"/>
        <v>47.22921914357683</v>
      </c>
      <c r="AN97" s="1">
        <f t="shared" si="96"/>
        <v>0</v>
      </c>
      <c r="AO97" s="1">
        <f t="shared" si="96"/>
        <v>21.533161068044787</v>
      </c>
      <c r="AP97" s="1"/>
      <c r="AQ97" s="1">
        <f>(H97/AG97)*100000</f>
        <v>4.706886488725438</v>
      </c>
      <c r="AR97" s="1">
        <f>(SUM(D97:F97)/SUM(AC97:AE97))*100000</f>
        <v>38.898862956313586</v>
      </c>
    </row>
    <row r="98" spans="1:44" ht="12.75">
      <c r="A98" s="9">
        <v>1991</v>
      </c>
      <c r="B98">
        <v>18</v>
      </c>
      <c r="C98">
        <v>3</v>
      </c>
      <c r="D98">
        <v>15</v>
      </c>
      <c r="E98">
        <v>1</v>
      </c>
      <c r="F98">
        <v>2</v>
      </c>
      <c r="H98" s="2">
        <f t="shared" si="77"/>
        <v>39</v>
      </c>
      <c r="J98" s="9">
        <v>1991</v>
      </c>
      <c r="K98" s="2">
        <f t="shared" si="85"/>
        <v>18</v>
      </c>
      <c r="L98" s="2">
        <f t="shared" si="86"/>
        <v>3</v>
      </c>
      <c r="M98" s="2">
        <f t="shared" si="87"/>
        <v>18</v>
      </c>
      <c r="N98" s="2">
        <f t="shared" si="88"/>
        <v>39</v>
      </c>
      <c r="Z98" s="9">
        <v>1991</v>
      </c>
      <c r="AA98" s="2">
        <f t="shared" si="84"/>
        <v>595933</v>
      </c>
      <c r="AB98" s="2">
        <f t="shared" si="84"/>
        <v>3511</v>
      </c>
      <c r="AC98" s="1">
        <f t="shared" si="84"/>
        <v>25949</v>
      </c>
      <c r="AD98" s="1">
        <f t="shared" si="84"/>
        <v>3691</v>
      </c>
      <c r="AE98" s="1">
        <f t="shared" si="84"/>
        <v>5115</v>
      </c>
      <c r="AF98" s="1"/>
      <c r="AG98" s="2">
        <f t="shared" si="84"/>
        <v>634199</v>
      </c>
      <c r="AJ98" s="9">
        <v>1991</v>
      </c>
      <c r="AK98" s="1">
        <f t="shared" si="89"/>
        <v>3.0204737780925037</v>
      </c>
      <c r="AL98" s="1">
        <f t="shared" si="90"/>
        <v>85.4457419538593</v>
      </c>
      <c r="AM98" s="1">
        <f t="shared" si="91"/>
        <v>57.805695787891636</v>
      </c>
      <c r="AN98" s="1">
        <f t="shared" si="92"/>
        <v>27.0929287455974</v>
      </c>
      <c r="AO98" s="1">
        <f t="shared" si="93"/>
        <v>39.100684261974585</v>
      </c>
      <c r="AP98" s="1"/>
      <c r="AQ98" s="1">
        <f t="shared" si="94"/>
        <v>6.149489355864642</v>
      </c>
      <c r="AR98" s="1">
        <f t="shared" si="95"/>
        <v>51.79110919292188</v>
      </c>
    </row>
    <row r="99" spans="1:44" ht="12.75">
      <c r="A99" s="9">
        <v>1992</v>
      </c>
      <c r="B99">
        <v>21</v>
      </c>
      <c r="C99">
        <v>4</v>
      </c>
      <c r="D99">
        <v>14</v>
      </c>
      <c r="E99">
        <v>0</v>
      </c>
      <c r="F99">
        <v>4</v>
      </c>
      <c r="H99" s="2">
        <f t="shared" si="77"/>
        <v>43</v>
      </c>
      <c r="J99" s="9">
        <v>1992</v>
      </c>
      <c r="K99" s="2">
        <f t="shared" si="85"/>
        <v>21</v>
      </c>
      <c r="L99" s="2">
        <f t="shared" si="86"/>
        <v>4</v>
      </c>
      <c r="M99" s="2">
        <f t="shared" si="87"/>
        <v>18</v>
      </c>
      <c r="N99" s="2">
        <f t="shared" si="88"/>
        <v>43</v>
      </c>
      <c r="Z99" s="9">
        <v>1992</v>
      </c>
      <c r="AA99" s="2">
        <f t="shared" si="84"/>
        <v>596163</v>
      </c>
      <c r="AB99" s="2">
        <f t="shared" si="84"/>
        <v>3587</v>
      </c>
      <c r="AC99" s="1">
        <f t="shared" si="84"/>
        <v>26522</v>
      </c>
      <c r="AD99" s="1">
        <f t="shared" si="84"/>
        <v>4003</v>
      </c>
      <c r="AE99" s="1">
        <f t="shared" si="84"/>
        <v>5152</v>
      </c>
      <c r="AF99" s="1"/>
      <c r="AG99" s="2">
        <f t="shared" si="84"/>
        <v>635427</v>
      </c>
      <c r="AJ99" s="9">
        <v>1992</v>
      </c>
      <c r="AK99" s="1">
        <f t="shared" si="89"/>
        <v>3.5225265573341518</v>
      </c>
      <c r="AL99" s="1">
        <f t="shared" si="90"/>
        <v>111.5137998327293</v>
      </c>
      <c r="AM99" s="1">
        <f t="shared" si="91"/>
        <v>52.78636603574392</v>
      </c>
      <c r="AN99" s="1">
        <f t="shared" si="92"/>
        <v>0</v>
      </c>
      <c r="AO99" s="1">
        <f t="shared" si="93"/>
        <v>77.63975155279502</v>
      </c>
      <c r="AP99" s="1"/>
      <c r="AQ99" s="1">
        <f t="shared" si="94"/>
        <v>6.767103066127187</v>
      </c>
      <c r="AR99" s="1">
        <f t="shared" si="95"/>
        <v>50.45267259018415</v>
      </c>
    </row>
    <row r="100" spans="1:44" ht="12.75">
      <c r="A100" s="9">
        <v>1993</v>
      </c>
      <c r="B100">
        <v>15</v>
      </c>
      <c r="C100">
        <v>1</v>
      </c>
      <c r="D100">
        <v>9</v>
      </c>
      <c r="E100">
        <v>0</v>
      </c>
      <c r="F100">
        <v>1</v>
      </c>
      <c r="H100" s="2">
        <f t="shared" si="77"/>
        <v>26</v>
      </c>
      <c r="J100" s="9">
        <v>1993</v>
      </c>
      <c r="K100" s="2">
        <f t="shared" si="85"/>
        <v>15</v>
      </c>
      <c r="L100" s="2">
        <f t="shared" si="86"/>
        <v>1</v>
      </c>
      <c r="M100" s="2">
        <f t="shared" si="87"/>
        <v>10</v>
      </c>
      <c r="N100" s="2">
        <f t="shared" si="88"/>
        <v>26</v>
      </c>
      <c r="Z100" s="9">
        <v>1993</v>
      </c>
      <c r="AA100" s="2">
        <f t="shared" si="84"/>
        <v>597376</v>
      </c>
      <c r="AB100" s="2">
        <f t="shared" si="84"/>
        <v>3507</v>
      </c>
      <c r="AC100" s="1">
        <f t="shared" si="84"/>
        <v>26767</v>
      </c>
      <c r="AD100" s="1">
        <f t="shared" si="84"/>
        <v>4221</v>
      </c>
      <c r="AE100" s="1">
        <f t="shared" si="84"/>
        <v>5358</v>
      </c>
      <c r="AF100" s="1"/>
      <c r="AG100" s="2">
        <f t="shared" si="84"/>
        <v>637229</v>
      </c>
      <c r="AJ100" s="9">
        <v>1993</v>
      </c>
      <c r="AK100" s="1">
        <f t="shared" si="89"/>
        <v>2.5109813584743947</v>
      </c>
      <c r="AL100" s="1">
        <f t="shared" si="90"/>
        <v>28.514399771884804</v>
      </c>
      <c r="AM100" s="1">
        <f t="shared" si="91"/>
        <v>33.623491612806816</v>
      </c>
      <c r="AN100" s="1">
        <f t="shared" si="92"/>
        <v>0</v>
      </c>
      <c r="AO100" s="1">
        <f t="shared" si="93"/>
        <v>18.66368047779022</v>
      </c>
      <c r="AP100" s="1"/>
      <c r="AQ100" s="1">
        <f t="shared" si="94"/>
        <v>4.080165843048574</v>
      </c>
      <c r="AR100" s="1">
        <f t="shared" si="95"/>
        <v>27.513343971826338</v>
      </c>
    </row>
    <row r="101" spans="1:44" ht="12.75">
      <c r="A101" s="9">
        <v>1994</v>
      </c>
      <c r="B101">
        <v>17</v>
      </c>
      <c r="C101">
        <v>2</v>
      </c>
      <c r="D101">
        <v>9</v>
      </c>
      <c r="E101">
        <v>3</v>
      </c>
      <c r="F101">
        <v>3</v>
      </c>
      <c r="H101" s="2">
        <f t="shared" si="77"/>
        <v>34</v>
      </c>
      <c r="J101" s="9">
        <v>1994</v>
      </c>
      <c r="K101" s="2">
        <f t="shared" si="80"/>
        <v>17</v>
      </c>
      <c r="L101" s="2">
        <f t="shared" si="81"/>
        <v>2</v>
      </c>
      <c r="M101" s="2">
        <f t="shared" si="82"/>
        <v>15</v>
      </c>
      <c r="N101" s="2">
        <f t="shared" si="83"/>
        <v>34</v>
      </c>
      <c r="Z101" s="9">
        <v>1994</v>
      </c>
      <c r="AA101" s="2">
        <f t="shared" si="84"/>
        <v>599238</v>
      </c>
      <c r="AB101" s="2">
        <f t="shared" si="84"/>
        <v>3478</v>
      </c>
      <c r="AC101" s="1">
        <f t="shared" si="84"/>
        <v>27421</v>
      </c>
      <c r="AD101" s="1">
        <f t="shared" si="84"/>
        <v>4277</v>
      </c>
      <c r="AE101" s="1">
        <f t="shared" si="84"/>
        <v>5348</v>
      </c>
      <c r="AF101" s="1"/>
      <c r="AG101" s="2">
        <f t="shared" si="84"/>
        <v>639762</v>
      </c>
      <c r="AJ101" s="9">
        <v>1994</v>
      </c>
      <c r="AK101" s="1">
        <f t="shared" si="89"/>
        <v>2.836936242361132</v>
      </c>
      <c r="AL101" s="1">
        <f t="shared" si="90"/>
        <v>57.50431282346176</v>
      </c>
      <c r="AM101" s="1">
        <f t="shared" si="91"/>
        <v>32.82156011815762</v>
      </c>
      <c r="AN101" s="1">
        <f t="shared" si="92"/>
        <v>70.14262333411268</v>
      </c>
      <c r="AO101" s="1">
        <f t="shared" si="93"/>
        <v>56.09573672400897</v>
      </c>
      <c r="AP101" s="1"/>
      <c r="AQ101" s="1">
        <f t="shared" si="94"/>
        <v>5.314476320881828</v>
      </c>
      <c r="AR101" s="1">
        <f t="shared" si="95"/>
        <v>40.49020137126816</v>
      </c>
    </row>
    <row r="102" spans="1:44" ht="12.75">
      <c r="A102" s="9">
        <v>1995</v>
      </c>
      <c r="B102">
        <v>11</v>
      </c>
      <c r="C102">
        <v>2</v>
      </c>
      <c r="D102">
        <v>7</v>
      </c>
      <c r="E102">
        <v>0</v>
      </c>
      <c r="F102">
        <v>3</v>
      </c>
      <c r="H102" s="2">
        <f t="shared" si="77"/>
        <v>23</v>
      </c>
      <c r="J102" s="9">
        <v>1995</v>
      </c>
      <c r="K102" s="2">
        <f t="shared" si="80"/>
        <v>11</v>
      </c>
      <c r="L102" s="2">
        <f t="shared" si="81"/>
        <v>2</v>
      </c>
      <c r="M102" s="2">
        <f t="shared" si="82"/>
        <v>10</v>
      </c>
      <c r="N102" s="2">
        <f t="shared" si="83"/>
        <v>23</v>
      </c>
      <c r="Z102" s="9">
        <v>1995</v>
      </c>
      <c r="AA102" s="2">
        <f t="shared" si="84"/>
        <v>599761</v>
      </c>
      <c r="AB102" s="2">
        <f t="shared" si="84"/>
        <v>3358</v>
      </c>
      <c r="AC102" s="1">
        <f t="shared" si="84"/>
        <v>27892</v>
      </c>
      <c r="AD102" s="1">
        <f t="shared" si="84"/>
        <v>4631</v>
      </c>
      <c r="AE102" s="1">
        <f t="shared" si="84"/>
        <v>5906</v>
      </c>
      <c r="AF102" s="1"/>
      <c r="AG102" s="2">
        <f t="shared" si="84"/>
        <v>641548</v>
      </c>
      <c r="AJ102" s="9">
        <v>1995</v>
      </c>
      <c r="AK102" s="1">
        <f t="shared" si="89"/>
        <v>1.8340639021210117</v>
      </c>
      <c r="AL102" s="1">
        <f t="shared" si="90"/>
        <v>59.55926146515784</v>
      </c>
      <c r="AM102" s="1">
        <f t="shared" si="91"/>
        <v>25.09680195038004</v>
      </c>
      <c r="AN102" s="1">
        <f t="shared" si="92"/>
        <v>0</v>
      </c>
      <c r="AO102" s="1">
        <f t="shared" si="93"/>
        <v>50.79580088046055</v>
      </c>
      <c r="AP102" s="1"/>
      <c r="AQ102" s="1">
        <f t="shared" si="94"/>
        <v>3.5850785911576373</v>
      </c>
      <c r="AR102" s="1">
        <f t="shared" si="95"/>
        <v>26.02201462437222</v>
      </c>
    </row>
    <row r="103" spans="1:44" ht="12.75">
      <c r="A103" s="9">
        <v>1996</v>
      </c>
      <c r="B103">
        <v>15</v>
      </c>
      <c r="C103">
        <v>0</v>
      </c>
      <c r="D103">
        <v>6</v>
      </c>
      <c r="E103">
        <v>0</v>
      </c>
      <c r="F103">
        <v>1</v>
      </c>
      <c r="H103" s="2">
        <f t="shared" si="77"/>
        <v>22</v>
      </c>
      <c r="J103" s="9">
        <v>1996</v>
      </c>
      <c r="K103" s="2">
        <f t="shared" si="80"/>
        <v>15</v>
      </c>
      <c r="L103" s="2">
        <f t="shared" si="81"/>
        <v>0</v>
      </c>
      <c r="M103" s="2">
        <f t="shared" si="82"/>
        <v>7</v>
      </c>
      <c r="N103" s="2">
        <f t="shared" si="83"/>
        <v>22</v>
      </c>
      <c r="Z103" s="9">
        <v>1996</v>
      </c>
      <c r="AA103" s="2">
        <f t="shared" si="84"/>
        <v>599467</v>
      </c>
      <c r="AB103" s="2">
        <f t="shared" si="84"/>
        <v>3558</v>
      </c>
      <c r="AC103" s="1">
        <f t="shared" si="84"/>
        <v>28609</v>
      </c>
      <c r="AD103" s="1">
        <f t="shared" si="84"/>
        <v>4876</v>
      </c>
      <c r="AE103" s="1">
        <f t="shared" si="84"/>
        <v>6348</v>
      </c>
      <c r="AF103" s="1"/>
      <c r="AG103" s="2">
        <f t="shared" si="84"/>
        <v>642858</v>
      </c>
      <c r="AJ103" s="9">
        <v>1996</v>
      </c>
      <c r="AK103" s="1">
        <f t="shared" si="89"/>
        <v>2.5022228079277093</v>
      </c>
      <c r="AL103" s="1">
        <f t="shared" si="90"/>
        <v>0</v>
      </c>
      <c r="AM103" s="1">
        <f t="shared" si="91"/>
        <v>20.972421266035166</v>
      </c>
      <c r="AN103" s="1">
        <f t="shared" si="92"/>
        <v>0</v>
      </c>
      <c r="AO103" s="1">
        <f t="shared" si="93"/>
        <v>15.75299306868305</v>
      </c>
      <c r="AP103" s="1"/>
      <c r="AQ103" s="1">
        <f t="shared" si="94"/>
        <v>3.422217659265343</v>
      </c>
      <c r="AR103" s="1">
        <f t="shared" si="95"/>
        <v>17.573368814801796</v>
      </c>
    </row>
    <row r="104" spans="1:44" ht="12.75">
      <c r="A104" s="9">
        <v>1997</v>
      </c>
      <c r="B104">
        <v>6</v>
      </c>
      <c r="C104">
        <v>0</v>
      </c>
      <c r="D104">
        <v>2</v>
      </c>
      <c r="E104">
        <v>0</v>
      </c>
      <c r="F104">
        <v>0</v>
      </c>
      <c r="H104" s="2">
        <f t="shared" si="77"/>
        <v>8</v>
      </c>
      <c r="J104" s="9">
        <v>1997</v>
      </c>
      <c r="K104" s="2">
        <f t="shared" si="80"/>
        <v>6</v>
      </c>
      <c r="L104" s="2">
        <f t="shared" si="81"/>
        <v>0</v>
      </c>
      <c r="M104" s="2">
        <f t="shared" si="82"/>
        <v>2</v>
      </c>
      <c r="N104" s="2">
        <f t="shared" si="83"/>
        <v>8</v>
      </c>
      <c r="Z104" s="9">
        <v>1997</v>
      </c>
      <c r="AA104" s="2">
        <f t="shared" si="84"/>
        <v>596693</v>
      </c>
      <c r="AB104" s="2">
        <f t="shared" si="84"/>
        <v>3463</v>
      </c>
      <c r="AC104" s="1">
        <f t="shared" si="84"/>
        <v>29079</v>
      </c>
      <c r="AD104" s="1">
        <f t="shared" si="84"/>
        <v>4898</v>
      </c>
      <c r="AE104" s="1">
        <f t="shared" si="84"/>
        <v>6812</v>
      </c>
      <c r="AF104" s="1"/>
      <c r="AG104" s="2">
        <f t="shared" si="84"/>
        <v>640945</v>
      </c>
      <c r="AJ104" s="9">
        <v>1997</v>
      </c>
      <c r="AK104" s="1">
        <f t="shared" si="89"/>
        <v>1.0055422135000744</v>
      </c>
      <c r="AL104" s="1">
        <f t="shared" si="90"/>
        <v>0</v>
      </c>
      <c r="AM104" s="1">
        <f t="shared" si="91"/>
        <v>6.877815605763609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1.2481570181528836</v>
      </c>
      <c r="AR104" s="1">
        <f t="shared" si="95"/>
        <v>4.9032827477996515</v>
      </c>
    </row>
    <row r="105" spans="1:44" ht="12.75">
      <c r="A105" s="9">
        <v>1998</v>
      </c>
      <c r="B105">
        <v>5</v>
      </c>
      <c r="C105">
        <v>0</v>
      </c>
      <c r="D105">
        <v>4</v>
      </c>
      <c r="E105">
        <v>0</v>
      </c>
      <c r="F105">
        <v>0</v>
      </c>
      <c r="H105" s="2">
        <f t="shared" si="77"/>
        <v>9</v>
      </c>
      <c r="J105" s="9">
        <v>1998</v>
      </c>
      <c r="K105" s="2">
        <f t="shared" si="80"/>
        <v>5</v>
      </c>
      <c r="L105" s="2">
        <f t="shared" si="81"/>
        <v>0</v>
      </c>
      <c r="M105" s="2">
        <f t="shared" si="82"/>
        <v>4</v>
      </c>
      <c r="N105" s="2">
        <f t="shared" si="83"/>
        <v>9</v>
      </c>
      <c r="Z105" s="9">
        <v>1998</v>
      </c>
      <c r="AA105" s="2">
        <f t="shared" si="84"/>
        <v>592527</v>
      </c>
      <c r="AB105" s="2">
        <f t="shared" si="84"/>
        <v>3621</v>
      </c>
      <c r="AC105" s="1">
        <f t="shared" si="84"/>
        <v>29694</v>
      </c>
      <c r="AD105" s="1">
        <f t="shared" si="84"/>
        <v>4993</v>
      </c>
      <c r="AE105" s="1">
        <f t="shared" si="84"/>
        <v>6973</v>
      </c>
      <c r="AF105" s="1"/>
      <c r="AG105" s="2">
        <f t="shared" si="84"/>
        <v>637808</v>
      </c>
      <c r="AJ105" s="9">
        <v>1998</v>
      </c>
      <c r="AK105" s="1">
        <f t="shared" si="89"/>
        <v>0.8438434029166604</v>
      </c>
      <c r="AL105" s="1">
        <f t="shared" si="90"/>
        <v>0</v>
      </c>
      <c r="AM105" s="1">
        <f t="shared" si="91"/>
        <v>13.4707348285849</v>
      </c>
      <c r="AN105" s="1">
        <f t="shared" si="92"/>
        <v>0</v>
      </c>
      <c r="AO105" s="1">
        <f t="shared" si="93"/>
        <v>0</v>
      </c>
      <c r="AP105" s="1"/>
      <c r="AQ105" s="1">
        <f t="shared" si="94"/>
        <v>1.4110829591350376</v>
      </c>
      <c r="AR105" s="1">
        <f t="shared" si="95"/>
        <v>9.601536245799327</v>
      </c>
    </row>
    <row r="106" spans="1:44" ht="12.75">
      <c r="A106" s="9">
        <v>1999</v>
      </c>
      <c r="B106">
        <v>8</v>
      </c>
      <c r="C106">
        <v>2</v>
      </c>
      <c r="D106">
        <v>1</v>
      </c>
      <c r="E106">
        <v>0</v>
      </c>
      <c r="F106">
        <v>1</v>
      </c>
      <c r="H106" s="2">
        <f t="shared" si="77"/>
        <v>12</v>
      </c>
      <c r="J106" s="9">
        <v>1999</v>
      </c>
      <c r="K106" s="2">
        <f t="shared" si="80"/>
        <v>8</v>
      </c>
      <c r="L106" s="2">
        <f t="shared" si="81"/>
        <v>2</v>
      </c>
      <c r="M106" s="2">
        <f t="shared" si="82"/>
        <v>2</v>
      </c>
      <c r="N106" s="2">
        <f t="shared" si="83"/>
        <v>12</v>
      </c>
      <c r="Z106" s="9">
        <v>1999</v>
      </c>
      <c r="AA106" s="2">
        <f t="shared" si="84"/>
        <v>587625</v>
      </c>
      <c r="AB106" s="2">
        <f t="shared" si="84"/>
        <v>3775</v>
      </c>
      <c r="AC106" s="1">
        <f t="shared" si="84"/>
        <v>30001</v>
      </c>
      <c r="AD106" s="1">
        <f t="shared" si="84"/>
        <v>4996</v>
      </c>
      <c r="AE106" s="1">
        <f t="shared" si="84"/>
        <v>7269</v>
      </c>
      <c r="AF106" s="1"/>
      <c r="AG106" s="2">
        <f t="shared" si="84"/>
        <v>633666</v>
      </c>
      <c r="AJ106" s="9">
        <v>1999</v>
      </c>
      <c r="AK106" s="1">
        <f t="shared" si="89"/>
        <v>1.3614124654328867</v>
      </c>
      <c r="AL106" s="1">
        <f>(C106/AB106)*100000</f>
        <v>52.980132450331126</v>
      </c>
      <c r="AM106" s="1">
        <f>(D106/AC106)*100000</f>
        <v>3.3332222259258026</v>
      </c>
      <c r="AN106" s="1">
        <f>(E106/AD106)*100000</f>
        <v>0</v>
      </c>
      <c r="AO106" s="1">
        <f>(F106/AE106)*100000</f>
        <v>13.757050488375292</v>
      </c>
      <c r="AP106" s="1"/>
      <c r="AQ106" s="1">
        <f t="shared" si="94"/>
        <v>1.893742129134276</v>
      </c>
      <c r="AR106" s="1">
        <f t="shared" si="95"/>
        <v>4.731935834950078</v>
      </c>
    </row>
    <row r="107" spans="1:14" s="4" customFormat="1" ht="12.75">
      <c r="A107" s="13" t="s">
        <v>129</v>
      </c>
      <c r="B107" s="21">
        <f aca="true" t="shared" si="97" ref="B107:G107">SUM(B90:B106)</f>
        <v>202</v>
      </c>
      <c r="C107" s="21">
        <f t="shared" si="97"/>
        <v>21</v>
      </c>
      <c r="D107" s="4">
        <f t="shared" si="97"/>
        <v>136</v>
      </c>
      <c r="E107" s="4">
        <f t="shared" si="97"/>
        <v>4</v>
      </c>
      <c r="F107" s="4">
        <f t="shared" si="97"/>
        <v>22</v>
      </c>
      <c r="G107" s="4">
        <f t="shared" si="97"/>
        <v>0</v>
      </c>
      <c r="H107" s="21">
        <f t="shared" si="77"/>
        <v>385</v>
      </c>
      <c r="J107" s="13" t="s">
        <v>129</v>
      </c>
      <c r="K107" s="21">
        <f>B107</f>
        <v>202</v>
      </c>
      <c r="L107" s="21">
        <f>C107</f>
        <v>21</v>
      </c>
      <c r="M107" s="21">
        <f t="shared" si="82"/>
        <v>162</v>
      </c>
      <c r="N107" s="21">
        <f>H107</f>
        <v>385</v>
      </c>
    </row>
    <row r="109" spans="26:33" ht="12.75">
      <c r="Z109" s="30" t="str">
        <f>CONCATENATE("Percent of Total Population, By Race: ",$A$1)</f>
        <v>Percent of Total Population, By Race: NORTH DAKOTA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141</v>
      </c>
      <c r="AA110" s="19" t="s">
        <v>127</v>
      </c>
      <c r="AB110" s="19" t="s">
        <v>128</v>
      </c>
      <c r="AC110" s="19" t="s">
        <v>144</v>
      </c>
      <c r="AD110" s="19" t="s">
        <v>145</v>
      </c>
      <c r="AE110" s="19" t="s">
        <v>142</v>
      </c>
      <c r="AF110" s="19" t="s">
        <v>146</v>
      </c>
      <c r="AG110" s="19" t="s">
        <v>149</v>
      </c>
    </row>
    <row r="111" spans="26:33" ht="12.75">
      <c r="Z111" s="9">
        <v>1983</v>
      </c>
      <c r="AA111" s="2">
        <f aca="true" t="shared" si="98" ref="AA111:AE120">(AA90/$AG90)*100</f>
        <v>95.31273783222622</v>
      </c>
      <c r="AB111" s="2">
        <f t="shared" si="98"/>
        <v>0.43757435143382817</v>
      </c>
      <c r="AC111" s="1">
        <f t="shared" si="98"/>
        <v>3.2204053584755097</v>
      </c>
      <c r="AD111" s="1">
        <f t="shared" si="98"/>
        <v>0.40033398109903423</v>
      </c>
      <c r="AE111" s="1">
        <f t="shared" si="98"/>
        <v>0.6289484767654078</v>
      </c>
      <c r="AF111" s="1">
        <f>100-AA111-AB111</f>
        <v>4.249687816339953</v>
      </c>
      <c r="AG111" s="26">
        <f>AB111/AA111</f>
        <v>0.004590932559340246</v>
      </c>
    </row>
    <row r="112" spans="26:33" ht="12.75">
      <c r="Z112" s="9">
        <v>1984</v>
      </c>
      <c r="AA112" s="2">
        <f t="shared" si="98"/>
        <v>95.15486475326121</v>
      </c>
      <c r="AB112" s="2">
        <f t="shared" si="98"/>
        <v>0.4499652459893284</v>
      </c>
      <c r="AC112" s="1">
        <f t="shared" si="98"/>
        <v>3.331094773378869</v>
      </c>
      <c r="AD112" s="1">
        <f t="shared" si="98"/>
        <v>0.4208688649619322</v>
      </c>
      <c r="AE112" s="1">
        <f t="shared" si="98"/>
        <v>0.6432063624086514</v>
      </c>
      <c r="AF112" s="1">
        <f aca="true" t="shared" si="99" ref="AF112:AF127">100-AA112-AB112</f>
        <v>4.395170000749464</v>
      </c>
      <c r="AG112" s="26">
        <f aca="true" t="shared" si="100" ref="AG112:AG127">AB112/AA112</f>
        <v>0.004728767647940006</v>
      </c>
    </row>
    <row r="113" spans="26:33" ht="12.75">
      <c r="Z113" s="9">
        <v>1985</v>
      </c>
      <c r="AA113" s="2">
        <f t="shared" si="98"/>
        <v>95.01293222509605</v>
      </c>
      <c r="AB113" s="2">
        <f t="shared" si="98"/>
        <v>0.4740092556621875</v>
      </c>
      <c r="AC113" s="1">
        <f t="shared" si="98"/>
        <v>3.418361543949624</v>
      </c>
      <c r="AD113" s="1">
        <f t="shared" si="98"/>
        <v>0.43870597984315896</v>
      </c>
      <c r="AE113" s="1">
        <f t="shared" si="98"/>
        <v>0.6559909954489793</v>
      </c>
      <c r="AF113" s="1">
        <f t="shared" si="99"/>
        <v>4.513058519241762</v>
      </c>
      <c r="AG113" s="26">
        <f t="shared" si="100"/>
        <v>0.004988891980927476</v>
      </c>
    </row>
    <row r="114" spans="26:33" ht="12.75">
      <c r="Z114" s="9">
        <v>1986</v>
      </c>
      <c r="AA114" s="2">
        <f t="shared" si="98"/>
        <v>94.8792134873418</v>
      </c>
      <c r="AB114" s="2">
        <f t="shared" si="98"/>
        <v>0.4870893684268701</v>
      </c>
      <c r="AC114" s="1">
        <f t="shared" si="98"/>
        <v>3.5098515729207587</v>
      </c>
      <c r="AD114" s="1">
        <f t="shared" si="98"/>
        <v>0.45527396349742416</v>
      </c>
      <c r="AE114" s="1">
        <f t="shared" si="98"/>
        <v>0.6685716078131465</v>
      </c>
      <c r="AF114" s="1">
        <f t="shared" si="99"/>
        <v>4.633697144231329</v>
      </c>
      <c r="AG114" s="26">
        <f t="shared" si="100"/>
        <v>0.005133783792293499</v>
      </c>
    </row>
    <row r="115" spans="26:33" ht="12.75">
      <c r="Z115" s="9">
        <v>1987</v>
      </c>
      <c r="AA115" s="2">
        <f t="shared" si="98"/>
        <v>94.70995181240414</v>
      </c>
      <c r="AB115" s="2">
        <f t="shared" si="98"/>
        <v>0.5035044149275674</v>
      </c>
      <c r="AC115" s="1">
        <f t="shared" si="98"/>
        <v>3.630706963152975</v>
      </c>
      <c r="AD115" s="1">
        <f t="shared" si="98"/>
        <v>0.4721960899380791</v>
      </c>
      <c r="AE115" s="1">
        <f t="shared" si="98"/>
        <v>0.6836407195772318</v>
      </c>
      <c r="AF115" s="1">
        <f t="shared" si="99"/>
        <v>4.78654377266829</v>
      </c>
      <c r="AG115" s="26">
        <f t="shared" si="100"/>
        <v>0.005316277807055367</v>
      </c>
    </row>
    <row r="116" spans="26:33" ht="12.75">
      <c r="Z116" s="9">
        <v>1988</v>
      </c>
      <c r="AA116" s="2">
        <f t="shared" si="98"/>
        <v>94.5295999218645</v>
      </c>
      <c r="AB116" s="2">
        <f t="shared" si="98"/>
        <v>0.5229889267357677</v>
      </c>
      <c r="AC116" s="1">
        <f t="shared" si="98"/>
        <v>3.7578288100208765</v>
      </c>
      <c r="AD116" s="1">
        <f t="shared" si="98"/>
        <v>0.4898729077390763</v>
      </c>
      <c r="AE116" s="1">
        <f t="shared" si="98"/>
        <v>0.699709433639771</v>
      </c>
      <c r="AF116" s="1">
        <f t="shared" si="99"/>
        <v>4.94741115139973</v>
      </c>
      <c r="AG116" s="26">
        <f t="shared" si="100"/>
        <v>0.005532541417376732</v>
      </c>
    </row>
    <row r="117" spans="26:33" ht="12.75">
      <c r="Z117" s="9">
        <v>1989</v>
      </c>
      <c r="AA117" s="2">
        <f t="shared" si="98"/>
        <v>94.35188909861682</v>
      </c>
      <c r="AB117" s="2">
        <f t="shared" si="98"/>
        <v>0.5340842281152335</v>
      </c>
      <c r="AC117" s="1">
        <f t="shared" si="98"/>
        <v>3.888046538973296</v>
      </c>
      <c r="AD117" s="1">
        <f t="shared" si="98"/>
        <v>0.5079369991026395</v>
      </c>
      <c r="AE117" s="1">
        <f t="shared" si="98"/>
        <v>0.7180431351920041</v>
      </c>
      <c r="AF117" s="1">
        <f t="shared" si="99"/>
        <v>5.114026673267944</v>
      </c>
      <c r="AG117" s="26">
        <f t="shared" si="100"/>
        <v>0.0056605568072623045</v>
      </c>
    </row>
    <row r="118" spans="26:33" ht="12.75">
      <c r="Z118" s="9">
        <v>1990</v>
      </c>
      <c r="AA118" s="2">
        <f t="shared" si="98"/>
        <v>94.21821753346596</v>
      </c>
      <c r="AB118" s="2">
        <f t="shared" si="98"/>
        <v>0.5383109180938993</v>
      </c>
      <c r="AC118" s="1">
        <f t="shared" si="98"/>
        <v>3.986419063517864</v>
      </c>
      <c r="AD118" s="1">
        <f t="shared" si="98"/>
        <v>0.5284264564675758</v>
      </c>
      <c r="AE118" s="1">
        <f t="shared" si="98"/>
        <v>0.7286260284546978</v>
      </c>
      <c r="AF118" s="1">
        <f t="shared" si="99"/>
        <v>5.24347154844014</v>
      </c>
      <c r="AG118" s="26">
        <f t="shared" si="100"/>
        <v>0.005713448335006904</v>
      </c>
    </row>
    <row r="119" spans="26:33" ht="12.75">
      <c r="Z119" s="9">
        <v>1991</v>
      </c>
      <c r="AA119" s="2">
        <f t="shared" si="98"/>
        <v>93.96624718739702</v>
      </c>
      <c r="AB119" s="2">
        <f t="shared" si="98"/>
        <v>0.5536117212420707</v>
      </c>
      <c r="AC119" s="1">
        <f t="shared" si="98"/>
        <v>4.0916179306495275</v>
      </c>
      <c r="AD119" s="1">
        <f t="shared" si="98"/>
        <v>0.5819939798075998</v>
      </c>
      <c r="AE119" s="1">
        <f t="shared" si="98"/>
        <v>0.8065291809037858</v>
      </c>
      <c r="AF119" s="1">
        <f t="shared" si="99"/>
        <v>5.480141091360913</v>
      </c>
      <c r="AG119" s="26">
        <f t="shared" si="100"/>
        <v>0.005891601908268211</v>
      </c>
    </row>
    <row r="120" spans="26:33" ht="12.75">
      <c r="Z120" s="9">
        <v>1992</v>
      </c>
      <c r="AA120" s="2">
        <f t="shared" si="98"/>
        <v>93.82084802817633</v>
      </c>
      <c r="AB120" s="2">
        <f t="shared" si="98"/>
        <v>0.5645022953069353</v>
      </c>
      <c r="AC120" s="1">
        <f t="shared" si="98"/>
        <v>4.173886221391284</v>
      </c>
      <c r="AD120" s="1">
        <f t="shared" si="98"/>
        <v>0.6299700831094681</v>
      </c>
      <c r="AE120" s="1">
        <f t="shared" si="98"/>
        <v>0.8107933720159829</v>
      </c>
      <c r="AF120" s="1">
        <f t="shared" si="99"/>
        <v>5.614649676516736</v>
      </c>
      <c r="AG120" s="26">
        <f t="shared" si="100"/>
        <v>0.006016810838646477</v>
      </c>
    </row>
    <row r="121" spans="26:33" ht="12.75">
      <c r="Z121" s="9">
        <v>1993</v>
      </c>
      <c r="AA121" s="2">
        <f aca="true" t="shared" si="101" ref="AA121:AE127">(AA100/$AG100)*100</f>
        <v>93.74589040988404</v>
      </c>
      <c r="AB121" s="2">
        <f t="shared" si="101"/>
        <v>0.5503516004450519</v>
      </c>
      <c r="AC121" s="1">
        <f t="shared" si="101"/>
        <v>4.200530735418508</v>
      </c>
      <c r="AD121" s="1">
        <f t="shared" si="101"/>
        <v>0.6623992316733859</v>
      </c>
      <c r="AE121" s="1">
        <f t="shared" si="101"/>
        <v>0.8408280225790101</v>
      </c>
      <c r="AF121" s="1">
        <f t="shared" si="99"/>
        <v>5.703757989670907</v>
      </c>
      <c r="AG121" s="26">
        <f t="shared" si="100"/>
        <v>0.0058706744161131355</v>
      </c>
    </row>
    <row r="122" spans="26:33" ht="12.75">
      <c r="Z122" s="9">
        <v>1994</v>
      </c>
      <c r="AA122" s="2">
        <f t="shared" si="101"/>
        <v>93.6657694580172</v>
      </c>
      <c r="AB122" s="2">
        <f t="shared" si="101"/>
        <v>0.543639666000794</v>
      </c>
      <c r="AC122" s="1">
        <f t="shared" si="101"/>
        <v>4.286125152791194</v>
      </c>
      <c r="AD122" s="1">
        <f t="shared" si="101"/>
        <v>0.668529859541517</v>
      </c>
      <c r="AE122" s="1">
        <f t="shared" si="101"/>
        <v>0.8359358636492946</v>
      </c>
      <c r="AF122" s="1">
        <f t="shared" si="99"/>
        <v>5.790590875982011</v>
      </c>
      <c r="AG122" s="26">
        <f t="shared" si="100"/>
        <v>0.005804037794665893</v>
      </c>
    </row>
    <row r="123" spans="26:33" ht="12.75">
      <c r="Z123" s="9">
        <v>1995</v>
      </c>
      <c r="AA123" s="2">
        <f t="shared" si="101"/>
        <v>93.48653569179547</v>
      </c>
      <c r="AB123" s="2">
        <f t="shared" si="101"/>
        <v>0.5234214743090151</v>
      </c>
      <c r="AC123" s="1">
        <f t="shared" si="101"/>
        <v>4.3476092201986445</v>
      </c>
      <c r="AD123" s="1">
        <f t="shared" si="101"/>
        <v>0.7218477806804791</v>
      </c>
      <c r="AE123" s="1">
        <f t="shared" si="101"/>
        <v>0.9205858330163916</v>
      </c>
      <c r="AF123" s="1">
        <f t="shared" si="99"/>
        <v>5.990042833895518</v>
      </c>
      <c r="AG123" s="26">
        <f t="shared" si="100"/>
        <v>0.005598896893929416</v>
      </c>
    </row>
    <row r="124" spans="26:33" ht="12.75">
      <c r="Z124" s="9">
        <v>1996</v>
      </c>
      <c r="AA124" s="2">
        <f t="shared" si="101"/>
        <v>93.2502978884917</v>
      </c>
      <c r="AB124" s="2">
        <f t="shared" si="101"/>
        <v>0.553465928712095</v>
      </c>
      <c r="AC124" s="1">
        <f t="shared" si="101"/>
        <v>4.450282955178282</v>
      </c>
      <c r="AD124" s="1">
        <f t="shared" si="101"/>
        <v>0.7584878775717188</v>
      </c>
      <c r="AE124" s="1">
        <f t="shared" si="101"/>
        <v>0.9874653500461998</v>
      </c>
      <c r="AF124" s="1">
        <f t="shared" si="99"/>
        <v>6.196236182796204</v>
      </c>
      <c r="AG124" s="26">
        <f t="shared" si="100"/>
        <v>0.005935272500404525</v>
      </c>
    </row>
    <row r="125" spans="26:33" ht="12.75">
      <c r="Z125" s="9">
        <v>1997</v>
      </c>
      <c r="AA125" s="2">
        <f t="shared" si="101"/>
        <v>93.09581945408732</v>
      </c>
      <c r="AB125" s="2">
        <f t="shared" si="101"/>
        <v>0.5402959692329296</v>
      </c>
      <c r="AC125" s="1">
        <f t="shared" si="101"/>
        <v>4.536894741358463</v>
      </c>
      <c r="AD125" s="1">
        <f t="shared" si="101"/>
        <v>0.764184134364103</v>
      </c>
      <c r="AE125" s="1">
        <f t="shared" si="101"/>
        <v>1.0628057009571805</v>
      </c>
      <c r="AF125" s="1">
        <f t="shared" si="99"/>
        <v>6.363884576679751</v>
      </c>
      <c r="AG125" s="26">
        <f t="shared" si="100"/>
        <v>0.005803654475584598</v>
      </c>
    </row>
    <row r="126" spans="26:33" ht="12.75">
      <c r="Z126" s="9">
        <v>1998</v>
      </c>
      <c r="AA126" s="2">
        <f t="shared" si="101"/>
        <v>92.90052805860071</v>
      </c>
      <c r="AB126" s="2">
        <f t="shared" si="101"/>
        <v>0.5677257105586634</v>
      </c>
      <c r="AC126" s="1">
        <f t="shared" si="101"/>
        <v>4.655633043172867</v>
      </c>
      <c r="AD126" s="1">
        <f t="shared" si="101"/>
        <v>0.7828374683290269</v>
      </c>
      <c r="AE126" s="1">
        <f t="shared" si="101"/>
        <v>1.093275719338735</v>
      </c>
      <c r="AF126" s="1">
        <f t="shared" si="99"/>
        <v>6.531746230840623</v>
      </c>
      <c r="AG126" s="26">
        <f t="shared" si="100"/>
        <v>0.006111113923922454</v>
      </c>
    </row>
    <row r="127" spans="26:33" ht="12.75">
      <c r="Z127" s="9">
        <v>1999</v>
      </c>
      <c r="AA127" s="2">
        <f t="shared" si="101"/>
        <v>92.73418488604406</v>
      </c>
      <c r="AB127" s="2">
        <f t="shared" si="101"/>
        <v>0.5957397114568243</v>
      </c>
      <c r="AC127" s="1">
        <f t="shared" si="101"/>
        <v>4.7345131346797835</v>
      </c>
      <c r="AD127" s="1">
        <f t="shared" si="101"/>
        <v>0.7884279730962368</v>
      </c>
      <c r="AE127" s="1">
        <f t="shared" si="101"/>
        <v>1.1471342947230876</v>
      </c>
      <c r="AF127" s="1">
        <f t="shared" si="99"/>
        <v>6.670075402499114</v>
      </c>
      <c r="AG127" s="26">
        <f t="shared" si="100"/>
        <v>0.006424165071261434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11</v>
      </c>
    </row>
    <row r="2" spans="1:14" ht="28.5" customHeight="1">
      <c r="A2" s="31" t="str">
        <f>CONCATENATE("New Admissions for Violent Offenses, BW Only: ",$A$1)</f>
        <v>New Admissions for Violent Offenses, BW Only: NORTH DAKOTA</v>
      </c>
      <c r="B2" s="31"/>
      <c r="C2" s="31"/>
      <c r="D2" s="31"/>
      <c r="F2" s="31" t="str">
        <f>CONCATENATE("Total Population, BW Only: ",$A$1)</f>
        <v>Total Population, BW Only: NORTH DAKOTA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NORTH DAKOTA</v>
      </c>
      <c r="L2" s="31"/>
      <c r="M2" s="31"/>
      <c r="N2" s="31"/>
    </row>
    <row r="3" spans="1:14" ht="12.75">
      <c r="A3" s="24" t="s">
        <v>141</v>
      </c>
      <c r="B3" s="25" t="s">
        <v>127</v>
      </c>
      <c r="C3" s="25" t="s">
        <v>128</v>
      </c>
      <c r="D3" s="25" t="s">
        <v>129</v>
      </c>
      <c r="F3" s="24" t="s">
        <v>141</v>
      </c>
      <c r="G3" s="25" t="s">
        <v>127</v>
      </c>
      <c r="H3" s="25" t="s">
        <v>128</v>
      </c>
      <c r="I3" s="25" t="s">
        <v>129</v>
      </c>
      <c r="K3" s="24" t="s">
        <v>141</v>
      </c>
      <c r="L3" s="25" t="s">
        <v>127</v>
      </c>
      <c r="M3" s="25" t="s">
        <v>128</v>
      </c>
      <c r="N3" s="25" t="s">
        <v>129</v>
      </c>
    </row>
    <row r="4" spans="1:19" ht="12.75">
      <c r="A4" s="9">
        <v>1983</v>
      </c>
      <c r="B4">
        <v>48</v>
      </c>
      <c r="C4">
        <v>2</v>
      </c>
      <c r="D4">
        <v>50</v>
      </c>
      <c r="F4" s="9">
        <v>1983</v>
      </c>
      <c r="G4">
        <v>644967</v>
      </c>
      <c r="H4">
        <v>2961</v>
      </c>
      <c r="I4" s="1">
        <f>G4+H4</f>
        <v>647928</v>
      </c>
      <c r="J4" s="1"/>
      <c r="K4" s="9">
        <f>F4</f>
        <v>1983</v>
      </c>
      <c r="L4" s="1">
        <f aca="true" t="shared" si="0" ref="L4:N7">(B4/G4)*100000</f>
        <v>7.442241230946699</v>
      </c>
      <c r="M4" s="1">
        <f t="shared" si="0"/>
        <v>67.54474839581223</v>
      </c>
      <c r="N4" s="1">
        <f t="shared" si="0"/>
        <v>7.716906816806805</v>
      </c>
      <c r="P4" s="6"/>
      <c r="Q4" s="6"/>
      <c r="R4" s="6"/>
      <c r="S4" s="6"/>
    </row>
    <row r="5" spans="1:19" ht="12.75">
      <c r="A5" s="9">
        <v>1984</v>
      </c>
      <c r="B5">
        <v>37</v>
      </c>
      <c r="C5">
        <v>0</v>
      </c>
      <c r="D5">
        <v>37</v>
      </c>
      <c r="F5" s="9">
        <v>1984</v>
      </c>
      <c r="G5">
        <v>647526</v>
      </c>
      <c r="H5">
        <v>3062</v>
      </c>
      <c r="I5" s="1">
        <f aca="true" t="shared" si="1" ref="I5:I20">G5+H5</f>
        <v>650588</v>
      </c>
      <c r="K5" s="9">
        <f aca="true" t="shared" si="2" ref="K5:K20">F5</f>
        <v>1984</v>
      </c>
      <c r="L5" s="1">
        <f t="shared" si="0"/>
        <v>5.7140562695552</v>
      </c>
      <c r="M5" s="1">
        <f t="shared" si="0"/>
        <v>0</v>
      </c>
      <c r="N5" s="1">
        <f t="shared" si="0"/>
        <v>5.6871629971656406</v>
      </c>
      <c r="P5" s="6"/>
      <c r="Q5" s="6"/>
      <c r="R5" s="6"/>
      <c r="S5" s="6"/>
    </row>
    <row r="6" spans="1:19" ht="12.75">
      <c r="A6" s="9">
        <v>1985</v>
      </c>
      <c r="B6">
        <v>35</v>
      </c>
      <c r="C6">
        <v>0</v>
      </c>
      <c r="D6">
        <v>35</v>
      </c>
      <c r="F6" s="9">
        <v>1985</v>
      </c>
      <c r="G6">
        <v>643229</v>
      </c>
      <c r="H6">
        <v>3209</v>
      </c>
      <c r="I6" s="1">
        <f t="shared" si="1"/>
        <v>646438</v>
      </c>
      <c r="K6" s="9">
        <f t="shared" si="2"/>
        <v>1985</v>
      </c>
      <c r="L6" s="1">
        <f t="shared" si="0"/>
        <v>5.441296956449414</v>
      </c>
      <c r="M6" s="1">
        <f t="shared" si="0"/>
        <v>0</v>
      </c>
      <c r="N6" s="1">
        <f t="shared" si="0"/>
        <v>5.414285670087464</v>
      </c>
      <c r="P6" s="6"/>
      <c r="Q6" s="6"/>
      <c r="R6" s="6"/>
      <c r="S6" s="6"/>
    </row>
    <row r="7" spans="1:19" ht="12.75">
      <c r="A7" s="9">
        <v>1986</v>
      </c>
      <c r="B7">
        <v>30</v>
      </c>
      <c r="C7">
        <v>1</v>
      </c>
      <c r="D7">
        <v>31</v>
      </c>
      <c r="F7" s="9">
        <v>1986</v>
      </c>
      <c r="G7">
        <v>635204</v>
      </c>
      <c r="H7">
        <v>3261</v>
      </c>
      <c r="I7" s="1">
        <f t="shared" si="1"/>
        <v>638465</v>
      </c>
      <c r="K7" s="9">
        <f t="shared" si="2"/>
        <v>1986</v>
      </c>
      <c r="L7" s="1">
        <f t="shared" si="0"/>
        <v>4.722892173223091</v>
      </c>
      <c r="M7" s="1">
        <f t="shared" si="0"/>
        <v>30.665440049064706</v>
      </c>
      <c r="N7" s="1">
        <f t="shared" si="0"/>
        <v>4.8553953623143</v>
      </c>
      <c r="P7" s="6"/>
      <c r="Q7" s="6"/>
      <c r="R7" s="6"/>
      <c r="S7" s="6"/>
    </row>
    <row r="8" spans="1:19" ht="12.75">
      <c r="A8" s="9">
        <v>1987</v>
      </c>
      <c r="B8">
        <v>44</v>
      </c>
      <c r="C8">
        <v>0</v>
      </c>
      <c r="D8">
        <v>44</v>
      </c>
      <c r="F8" s="9">
        <v>1987</v>
      </c>
      <c r="G8">
        <v>626190</v>
      </c>
      <c r="H8">
        <v>3329</v>
      </c>
      <c r="I8" s="1">
        <f t="shared" si="1"/>
        <v>629519</v>
      </c>
      <c r="K8" s="9">
        <f t="shared" si="2"/>
        <v>1987</v>
      </c>
      <c r="L8" s="1">
        <f aca="true" t="shared" si="3" ref="L8:L20">(B8/G8)*100000</f>
        <v>7.02662131302001</v>
      </c>
      <c r="M8" s="1">
        <f aca="true" t="shared" si="4" ref="M8:N19">(C8/H8)*100000</f>
        <v>0</v>
      </c>
      <c r="N8" s="1">
        <f t="shared" si="4"/>
        <v>6.9894633839486975</v>
      </c>
      <c r="P8" s="6"/>
      <c r="Q8" s="6"/>
      <c r="R8" s="6"/>
      <c r="S8" s="6"/>
    </row>
    <row r="9" spans="1:19" ht="12.75">
      <c r="A9" s="9">
        <v>1988</v>
      </c>
      <c r="B9">
        <v>52</v>
      </c>
      <c r="C9">
        <v>2</v>
      </c>
      <c r="D9">
        <v>54</v>
      </c>
      <c r="F9" s="9">
        <v>1988</v>
      </c>
      <c r="G9">
        <v>619426</v>
      </c>
      <c r="H9">
        <v>3427</v>
      </c>
      <c r="I9" s="1">
        <f t="shared" si="1"/>
        <v>622853</v>
      </c>
      <c r="K9" s="9">
        <f t="shared" si="2"/>
        <v>1988</v>
      </c>
      <c r="L9" s="1">
        <f t="shared" si="3"/>
        <v>8.394868797887076</v>
      </c>
      <c r="M9" s="1">
        <f t="shared" si="4"/>
        <v>58.36008170411438</v>
      </c>
      <c r="N9" s="1">
        <f t="shared" si="4"/>
        <v>8.6697824366263</v>
      </c>
      <c r="P9" s="6"/>
      <c r="Q9" s="6"/>
      <c r="R9" s="6"/>
      <c r="S9" s="6"/>
    </row>
    <row r="10" spans="1:19" ht="12.75">
      <c r="A10" s="9">
        <v>1989</v>
      </c>
      <c r="B10">
        <v>37</v>
      </c>
      <c r="C10">
        <v>1</v>
      </c>
      <c r="D10">
        <v>38</v>
      </c>
      <c r="F10" s="9">
        <v>1989</v>
      </c>
      <c r="G10">
        <v>609834</v>
      </c>
      <c r="H10">
        <v>3452</v>
      </c>
      <c r="I10" s="1">
        <f t="shared" si="1"/>
        <v>613286</v>
      </c>
      <c r="K10" s="9">
        <f t="shared" si="2"/>
        <v>1989</v>
      </c>
      <c r="L10" s="1">
        <f t="shared" si="3"/>
        <v>6.067224851352991</v>
      </c>
      <c r="M10" s="1">
        <f t="shared" si="4"/>
        <v>28.968713789107763</v>
      </c>
      <c r="N10" s="1">
        <f t="shared" si="4"/>
        <v>6.196130353538154</v>
      </c>
      <c r="P10" s="6"/>
      <c r="Q10" s="6"/>
      <c r="R10" s="6"/>
      <c r="S10" s="6"/>
    </row>
    <row r="11" spans="1:19" ht="12.75">
      <c r="A11" s="9">
        <v>1990</v>
      </c>
      <c r="B11">
        <v>49</v>
      </c>
      <c r="C11">
        <v>1</v>
      </c>
      <c r="D11">
        <v>50</v>
      </c>
      <c r="F11" s="9">
        <v>1990</v>
      </c>
      <c r="G11">
        <v>600513</v>
      </c>
      <c r="H11">
        <v>3431</v>
      </c>
      <c r="I11" s="1">
        <f t="shared" si="1"/>
        <v>603944</v>
      </c>
      <c r="K11" s="9">
        <f t="shared" si="2"/>
        <v>1990</v>
      </c>
      <c r="L11" s="1">
        <f t="shared" si="3"/>
        <v>8.159690131604146</v>
      </c>
      <c r="M11" s="1">
        <f t="shared" si="4"/>
        <v>29.146021568055964</v>
      </c>
      <c r="N11" s="1">
        <f t="shared" si="4"/>
        <v>8.278913276727643</v>
      </c>
      <c r="P11" s="6"/>
      <c r="Q11" s="6"/>
      <c r="R11" s="6"/>
      <c r="S11" s="6"/>
    </row>
    <row r="12" spans="1:19" ht="12.75">
      <c r="A12" s="9">
        <v>1991</v>
      </c>
      <c r="B12">
        <v>36</v>
      </c>
      <c r="C12">
        <v>1</v>
      </c>
      <c r="D12">
        <v>37</v>
      </c>
      <c r="F12" s="9">
        <v>1991</v>
      </c>
      <c r="G12">
        <v>595933</v>
      </c>
      <c r="H12">
        <v>3511</v>
      </c>
      <c r="I12" s="1">
        <f t="shared" si="1"/>
        <v>599444</v>
      </c>
      <c r="K12" s="9">
        <f t="shared" si="2"/>
        <v>1991</v>
      </c>
      <c r="L12" s="1">
        <f t="shared" si="3"/>
        <v>6.0409475561850074</v>
      </c>
      <c r="M12" s="1">
        <f t="shared" si="4"/>
        <v>28.48191398461977</v>
      </c>
      <c r="N12" s="1">
        <f t="shared" si="4"/>
        <v>6.172386411407905</v>
      </c>
      <c r="P12" s="6"/>
      <c r="Q12" s="6"/>
      <c r="R12" s="6"/>
      <c r="S12" s="6"/>
    </row>
    <row r="13" spans="1:19" ht="12.75">
      <c r="A13" s="9">
        <v>1992</v>
      </c>
      <c r="B13">
        <v>35</v>
      </c>
      <c r="C13">
        <v>0</v>
      </c>
      <c r="D13">
        <v>35</v>
      </c>
      <c r="F13" s="9">
        <v>1992</v>
      </c>
      <c r="G13">
        <v>596163</v>
      </c>
      <c r="H13">
        <v>3587</v>
      </c>
      <c r="I13" s="1">
        <f t="shared" si="1"/>
        <v>599750</v>
      </c>
      <c r="K13" s="9">
        <f t="shared" si="2"/>
        <v>1992</v>
      </c>
      <c r="L13" s="1">
        <f t="shared" si="3"/>
        <v>5.8708775955569195</v>
      </c>
      <c r="M13" s="1">
        <f t="shared" si="4"/>
        <v>0</v>
      </c>
      <c r="N13" s="1">
        <f t="shared" si="4"/>
        <v>5.835764902042517</v>
      </c>
      <c r="P13" s="6"/>
      <c r="Q13" s="6"/>
      <c r="R13" s="6"/>
      <c r="S13" s="6"/>
    </row>
    <row r="14" spans="1:19" ht="12.75">
      <c r="A14" s="9">
        <v>1993</v>
      </c>
      <c r="B14">
        <v>41</v>
      </c>
      <c r="C14">
        <v>4</v>
      </c>
      <c r="D14">
        <v>45</v>
      </c>
      <c r="F14" s="9">
        <v>1993</v>
      </c>
      <c r="G14">
        <v>597376</v>
      </c>
      <c r="H14">
        <v>3507</v>
      </c>
      <c r="I14" s="1">
        <f t="shared" si="1"/>
        <v>600883</v>
      </c>
      <c r="K14" s="9">
        <f t="shared" si="2"/>
        <v>1993</v>
      </c>
      <c r="L14" s="1">
        <f t="shared" si="3"/>
        <v>6.863349046496678</v>
      </c>
      <c r="M14" s="1">
        <f t="shared" si="4"/>
        <v>114.05759908753922</v>
      </c>
      <c r="N14" s="1">
        <f t="shared" si="4"/>
        <v>7.488978719650914</v>
      </c>
      <c r="P14" s="6"/>
      <c r="Q14" s="6"/>
      <c r="R14" s="6"/>
      <c r="S14" s="6"/>
    </row>
    <row r="15" spans="1:19" ht="12.75">
      <c r="A15" s="9">
        <v>1994</v>
      </c>
      <c r="B15">
        <v>42</v>
      </c>
      <c r="C15">
        <v>5</v>
      </c>
      <c r="D15">
        <v>47</v>
      </c>
      <c r="F15" s="9">
        <v>1994</v>
      </c>
      <c r="G15">
        <v>599238</v>
      </c>
      <c r="H15">
        <v>3478</v>
      </c>
      <c r="I15" s="1">
        <f t="shared" si="1"/>
        <v>602716</v>
      </c>
      <c r="K15" s="9">
        <f t="shared" si="2"/>
        <v>1994</v>
      </c>
      <c r="L15" s="1">
        <f t="shared" si="3"/>
        <v>7.008901304656914</v>
      </c>
      <c r="M15" s="1">
        <f t="shared" si="4"/>
        <v>143.7607820586544</v>
      </c>
      <c r="N15" s="1">
        <f t="shared" si="4"/>
        <v>7.798034231711122</v>
      </c>
      <c r="P15" s="6"/>
      <c r="Q15" s="6"/>
      <c r="R15" s="6"/>
      <c r="S15" s="6"/>
    </row>
    <row r="16" spans="1:19" ht="12.75">
      <c r="A16" s="9">
        <v>1995</v>
      </c>
      <c r="B16">
        <v>38</v>
      </c>
      <c r="C16">
        <v>1</v>
      </c>
      <c r="D16">
        <v>39</v>
      </c>
      <c r="F16" s="9">
        <v>1995</v>
      </c>
      <c r="G16">
        <v>599761</v>
      </c>
      <c r="H16">
        <v>3358</v>
      </c>
      <c r="I16" s="1">
        <f t="shared" si="1"/>
        <v>603119</v>
      </c>
      <c r="K16" s="9">
        <f t="shared" si="2"/>
        <v>1995</v>
      </c>
      <c r="L16" s="1">
        <f t="shared" si="3"/>
        <v>6.33585711641804</v>
      </c>
      <c r="M16" s="1">
        <f t="shared" si="4"/>
        <v>29.77963073257892</v>
      </c>
      <c r="N16" s="1">
        <f t="shared" si="4"/>
        <v>6.466385572333155</v>
      </c>
      <c r="P16" s="6"/>
      <c r="Q16" s="6"/>
      <c r="R16" s="6"/>
      <c r="S16" s="6"/>
    </row>
    <row r="17" spans="1:19" ht="12.75">
      <c r="A17" s="9">
        <v>1996</v>
      </c>
      <c r="B17">
        <v>45</v>
      </c>
      <c r="C17">
        <v>1</v>
      </c>
      <c r="D17">
        <v>46</v>
      </c>
      <c r="F17" s="9">
        <v>1996</v>
      </c>
      <c r="G17">
        <v>599467</v>
      </c>
      <c r="H17">
        <v>3558</v>
      </c>
      <c r="I17" s="1">
        <f t="shared" si="1"/>
        <v>603025</v>
      </c>
      <c r="K17" s="9">
        <f t="shared" si="2"/>
        <v>1996</v>
      </c>
      <c r="L17" s="1">
        <f t="shared" si="3"/>
        <v>7.506668423783127</v>
      </c>
      <c r="M17" s="1">
        <f t="shared" si="4"/>
        <v>28.10567734682406</v>
      </c>
      <c r="N17" s="1">
        <f t="shared" si="4"/>
        <v>7.62820778574686</v>
      </c>
      <c r="P17" s="6"/>
      <c r="Q17" s="6"/>
      <c r="R17" s="6"/>
      <c r="S17" s="6"/>
    </row>
    <row r="18" spans="1:19" ht="12.75">
      <c r="A18" s="9">
        <v>1997</v>
      </c>
      <c r="B18">
        <v>42</v>
      </c>
      <c r="C18">
        <v>3</v>
      </c>
      <c r="D18">
        <v>45</v>
      </c>
      <c r="F18" s="9">
        <v>1997</v>
      </c>
      <c r="G18">
        <v>596693</v>
      </c>
      <c r="H18">
        <v>3463</v>
      </c>
      <c r="I18" s="1">
        <f t="shared" si="1"/>
        <v>600156</v>
      </c>
      <c r="K18" s="9">
        <f t="shared" si="2"/>
        <v>1997</v>
      </c>
      <c r="L18" s="1">
        <f t="shared" si="3"/>
        <v>7.038795494500522</v>
      </c>
      <c r="M18" s="1">
        <f t="shared" si="4"/>
        <v>86.63008951775916</v>
      </c>
      <c r="N18" s="1">
        <f t="shared" si="4"/>
        <v>7.498050506868214</v>
      </c>
      <c r="P18" s="6"/>
      <c r="Q18" s="6"/>
      <c r="R18" s="6"/>
      <c r="S18" s="6"/>
    </row>
    <row r="19" spans="1:19" ht="12.75">
      <c r="A19" s="9">
        <v>1998</v>
      </c>
      <c r="B19">
        <v>55</v>
      </c>
      <c r="C19">
        <v>3</v>
      </c>
      <c r="D19">
        <v>58</v>
      </c>
      <c r="F19" s="9">
        <v>1998</v>
      </c>
      <c r="G19">
        <v>592527</v>
      </c>
      <c r="H19">
        <v>3621</v>
      </c>
      <c r="I19" s="1">
        <f t="shared" si="1"/>
        <v>596148</v>
      </c>
      <c r="K19" s="9">
        <f t="shared" si="2"/>
        <v>1998</v>
      </c>
      <c r="L19" s="1">
        <f t="shared" si="3"/>
        <v>9.282277432083264</v>
      </c>
      <c r="M19" s="1">
        <f t="shared" si="4"/>
        <v>82.8500414250207</v>
      </c>
      <c r="N19" s="1">
        <f t="shared" si="4"/>
        <v>9.729127666284212</v>
      </c>
      <c r="P19" s="6"/>
      <c r="Q19" s="6"/>
      <c r="R19" s="6"/>
      <c r="S19" s="6"/>
    </row>
    <row r="20" spans="1:14" ht="12.75">
      <c r="A20" s="9">
        <v>1999</v>
      </c>
      <c r="B20">
        <v>51</v>
      </c>
      <c r="C20">
        <v>3</v>
      </c>
      <c r="D20">
        <v>54</v>
      </c>
      <c r="F20" s="9">
        <v>1999</v>
      </c>
      <c r="G20">
        <v>587625</v>
      </c>
      <c r="H20">
        <v>3775</v>
      </c>
      <c r="I20" s="1">
        <f t="shared" si="1"/>
        <v>591400</v>
      </c>
      <c r="K20" s="9">
        <f t="shared" si="2"/>
        <v>1999</v>
      </c>
      <c r="L20" s="1">
        <f t="shared" si="3"/>
        <v>8.679004467134652</v>
      </c>
      <c r="M20" s="1">
        <f>(C20/H20)*100000</f>
        <v>79.47019867549669</v>
      </c>
      <c r="N20" s="1">
        <f>(D20/I20)*100000</f>
        <v>9.130875887724043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NORTH DAKOTA</v>
      </c>
      <c r="B22" s="31"/>
      <c r="C22" s="31"/>
      <c r="D22" s="31"/>
      <c r="F22" s="31" t="str">
        <f>CONCATENATE("Total Population, BW Only: ",$A$1)</f>
        <v>Total Population, BW Only: NORTH DAKOTA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NORTH DAKOTA</v>
      </c>
      <c r="L22" s="31"/>
      <c r="M22" s="31"/>
      <c r="N22" s="31"/>
    </row>
    <row r="23" spans="1:14" ht="12.75">
      <c r="A23" s="24" t="s">
        <v>141</v>
      </c>
      <c r="B23" s="25" t="s">
        <v>127</v>
      </c>
      <c r="C23" s="25" t="s">
        <v>128</v>
      </c>
      <c r="D23" s="25" t="s">
        <v>129</v>
      </c>
      <c r="F23" s="24" t="s">
        <v>141</v>
      </c>
      <c r="G23" s="25" t="s">
        <v>127</v>
      </c>
      <c r="H23" s="25" t="s">
        <v>128</v>
      </c>
      <c r="I23" s="25" t="s">
        <v>129</v>
      </c>
      <c r="K23" s="24" t="s">
        <v>141</v>
      </c>
      <c r="L23" s="25" t="s">
        <v>127</v>
      </c>
      <c r="M23" s="25" t="s">
        <v>128</v>
      </c>
      <c r="N23" s="25" t="s">
        <v>129</v>
      </c>
    </row>
    <row r="24" spans="1:14" ht="12.75">
      <c r="A24" s="9">
        <v>1983</v>
      </c>
      <c r="B24">
        <v>63</v>
      </c>
      <c r="C24">
        <v>1</v>
      </c>
      <c r="D24">
        <v>64</v>
      </c>
      <c r="F24" s="9">
        <f>F4</f>
        <v>1983</v>
      </c>
      <c r="G24" s="1">
        <f>G4</f>
        <v>644967</v>
      </c>
      <c r="H24" s="1">
        <f>H4</f>
        <v>2961</v>
      </c>
      <c r="I24" s="1">
        <f>I4</f>
        <v>647928</v>
      </c>
      <c r="K24" s="9">
        <f>F24</f>
        <v>1983</v>
      </c>
      <c r="L24" s="1">
        <f aca="true" t="shared" si="5" ref="L24:N27">(B24/G24)*100000</f>
        <v>9.767941615617543</v>
      </c>
      <c r="M24" s="1">
        <f t="shared" si="5"/>
        <v>33.77237419790612</v>
      </c>
      <c r="N24" s="1">
        <f t="shared" si="5"/>
        <v>9.87764072551271</v>
      </c>
    </row>
    <row r="25" spans="1:14" ht="12.75">
      <c r="A25" s="9">
        <v>1984</v>
      </c>
      <c r="B25">
        <v>74</v>
      </c>
      <c r="C25">
        <v>0</v>
      </c>
      <c r="D25">
        <v>74</v>
      </c>
      <c r="F25" s="9">
        <f aca="true" t="shared" si="6" ref="F25:F40">F5</f>
        <v>1984</v>
      </c>
      <c r="G25" s="1">
        <f aca="true" t="shared" si="7" ref="G25:I40">G5</f>
        <v>647526</v>
      </c>
      <c r="H25" s="1">
        <f t="shared" si="7"/>
        <v>3062</v>
      </c>
      <c r="I25" s="1">
        <f t="shared" si="7"/>
        <v>650588</v>
      </c>
      <c r="K25" s="9">
        <f aca="true" t="shared" si="8" ref="K25:K40">F25</f>
        <v>1984</v>
      </c>
      <c r="L25" s="1">
        <f t="shared" si="5"/>
        <v>11.4281125391104</v>
      </c>
      <c r="M25" s="1">
        <f t="shared" si="5"/>
        <v>0</v>
      </c>
      <c r="N25" s="1">
        <f t="shared" si="5"/>
        <v>11.374325994331281</v>
      </c>
    </row>
    <row r="26" spans="1:14" ht="12.75">
      <c r="A26" s="9">
        <v>1985</v>
      </c>
      <c r="B26">
        <v>48</v>
      </c>
      <c r="C26">
        <v>0</v>
      </c>
      <c r="D26">
        <v>48</v>
      </c>
      <c r="F26" s="9">
        <f t="shared" si="6"/>
        <v>1985</v>
      </c>
      <c r="G26" s="1">
        <f t="shared" si="7"/>
        <v>643229</v>
      </c>
      <c r="H26" s="1">
        <f t="shared" si="7"/>
        <v>3209</v>
      </c>
      <c r="I26" s="1">
        <f t="shared" si="7"/>
        <v>646438</v>
      </c>
      <c r="K26" s="9">
        <f t="shared" si="8"/>
        <v>1985</v>
      </c>
      <c r="L26" s="1">
        <f t="shared" si="5"/>
        <v>7.462350111702053</v>
      </c>
      <c r="M26" s="1">
        <f t="shared" si="5"/>
        <v>0</v>
      </c>
      <c r="N26" s="1">
        <f t="shared" si="5"/>
        <v>7.4253060618342355</v>
      </c>
    </row>
    <row r="27" spans="1:14" ht="12.75">
      <c r="A27" s="9">
        <v>1986</v>
      </c>
      <c r="B27">
        <v>53</v>
      </c>
      <c r="C27">
        <v>1</v>
      </c>
      <c r="D27">
        <v>54</v>
      </c>
      <c r="F27" s="9">
        <f t="shared" si="6"/>
        <v>1986</v>
      </c>
      <c r="G27" s="1">
        <f t="shared" si="7"/>
        <v>635204</v>
      </c>
      <c r="H27" s="1">
        <f t="shared" si="7"/>
        <v>3261</v>
      </c>
      <c r="I27" s="1">
        <f t="shared" si="7"/>
        <v>638465</v>
      </c>
      <c r="K27" s="9">
        <f t="shared" si="8"/>
        <v>1986</v>
      </c>
      <c r="L27" s="1">
        <f t="shared" si="5"/>
        <v>8.343776172694128</v>
      </c>
      <c r="M27" s="1">
        <f t="shared" si="5"/>
        <v>30.665440049064706</v>
      </c>
      <c r="N27" s="1">
        <f t="shared" si="5"/>
        <v>8.457785469837814</v>
      </c>
    </row>
    <row r="28" spans="1:14" ht="12.75">
      <c r="A28" s="9">
        <v>1987</v>
      </c>
      <c r="B28">
        <v>53</v>
      </c>
      <c r="C28">
        <v>0</v>
      </c>
      <c r="D28">
        <v>53</v>
      </c>
      <c r="F28" s="9">
        <f t="shared" si="6"/>
        <v>1987</v>
      </c>
      <c r="G28" s="1">
        <f t="shared" si="7"/>
        <v>626190</v>
      </c>
      <c r="H28" s="1">
        <f t="shared" si="7"/>
        <v>3329</v>
      </c>
      <c r="I28" s="1">
        <f t="shared" si="7"/>
        <v>629519</v>
      </c>
      <c r="K28" s="9">
        <f t="shared" si="8"/>
        <v>1987</v>
      </c>
      <c r="L28" s="1">
        <f aca="true" t="shared" si="9" ref="L28:L40">(B28/G28)*100000</f>
        <v>8.463884763410467</v>
      </c>
      <c r="M28" s="1">
        <f aca="true" t="shared" si="10" ref="M28:M40">(C28/H28)*100000</f>
        <v>0</v>
      </c>
      <c r="N28" s="1">
        <f aca="true" t="shared" si="11" ref="N28:N40">(D28/I28)*100000</f>
        <v>8.419126348847294</v>
      </c>
    </row>
    <row r="29" spans="1:14" ht="12.75">
      <c r="A29" s="9">
        <v>1988</v>
      </c>
      <c r="B29">
        <v>58</v>
      </c>
      <c r="C29">
        <v>1</v>
      </c>
      <c r="D29">
        <v>59</v>
      </c>
      <c r="F29" s="9">
        <f t="shared" si="6"/>
        <v>1988</v>
      </c>
      <c r="G29" s="1">
        <f t="shared" si="7"/>
        <v>619426</v>
      </c>
      <c r="H29" s="1">
        <f t="shared" si="7"/>
        <v>3427</v>
      </c>
      <c r="I29" s="1">
        <f t="shared" si="7"/>
        <v>622853</v>
      </c>
      <c r="K29" s="9">
        <f t="shared" si="8"/>
        <v>1988</v>
      </c>
      <c r="L29" s="1">
        <f t="shared" si="9"/>
        <v>9.363507505335585</v>
      </c>
      <c r="M29" s="1">
        <f t="shared" si="10"/>
        <v>29.18004085205719</v>
      </c>
      <c r="N29" s="1">
        <f t="shared" si="11"/>
        <v>9.472540069647254</v>
      </c>
    </row>
    <row r="30" spans="1:14" ht="12.75">
      <c r="A30" s="9">
        <v>1989</v>
      </c>
      <c r="B30">
        <v>35</v>
      </c>
      <c r="C30">
        <v>3</v>
      </c>
      <c r="D30">
        <v>38</v>
      </c>
      <c r="F30" s="9">
        <f t="shared" si="6"/>
        <v>1989</v>
      </c>
      <c r="G30" s="1">
        <f t="shared" si="7"/>
        <v>609834</v>
      </c>
      <c r="H30" s="1">
        <f t="shared" si="7"/>
        <v>3452</v>
      </c>
      <c r="I30" s="1">
        <f t="shared" si="7"/>
        <v>613286</v>
      </c>
      <c r="K30" s="9">
        <f t="shared" si="8"/>
        <v>1989</v>
      </c>
      <c r="L30" s="1">
        <f t="shared" si="9"/>
        <v>5.739266751279857</v>
      </c>
      <c r="M30" s="1">
        <f t="shared" si="10"/>
        <v>86.90614136732329</v>
      </c>
      <c r="N30" s="1">
        <f t="shared" si="11"/>
        <v>6.196130353538154</v>
      </c>
    </row>
    <row r="31" spans="1:14" ht="12.75">
      <c r="A31" s="9">
        <v>1990</v>
      </c>
      <c r="B31">
        <v>35</v>
      </c>
      <c r="C31">
        <v>1</v>
      </c>
      <c r="D31">
        <v>36</v>
      </c>
      <c r="F31" s="9">
        <f t="shared" si="6"/>
        <v>1990</v>
      </c>
      <c r="G31" s="1">
        <f t="shared" si="7"/>
        <v>600513</v>
      </c>
      <c r="H31" s="1">
        <f t="shared" si="7"/>
        <v>3431</v>
      </c>
      <c r="I31" s="1">
        <f t="shared" si="7"/>
        <v>603944</v>
      </c>
      <c r="K31" s="9">
        <f t="shared" si="8"/>
        <v>1990</v>
      </c>
      <c r="L31" s="1">
        <f t="shared" si="9"/>
        <v>5.8283500940029604</v>
      </c>
      <c r="M31" s="1">
        <f t="shared" si="10"/>
        <v>29.146021568055964</v>
      </c>
      <c r="N31" s="1">
        <f t="shared" si="11"/>
        <v>5.960817559243903</v>
      </c>
    </row>
    <row r="32" spans="1:14" ht="12.75">
      <c r="A32" s="9">
        <v>1991</v>
      </c>
      <c r="B32">
        <v>60</v>
      </c>
      <c r="C32">
        <v>0</v>
      </c>
      <c r="D32">
        <v>60</v>
      </c>
      <c r="F32" s="9">
        <f t="shared" si="6"/>
        <v>1991</v>
      </c>
      <c r="G32" s="1">
        <f t="shared" si="7"/>
        <v>595933</v>
      </c>
      <c r="H32" s="1">
        <f t="shared" si="7"/>
        <v>3511</v>
      </c>
      <c r="I32" s="1">
        <f t="shared" si="7"/>
        <v>599444</v>
      </c>
      <c r="K32" s="9">
        <f t="shared" si="8"/>
        <v>1991</v>
      </c>
      <c r="L32" s="1">
        <f t="shared" si="9"/>
        <v>10.068245926975013</v>
      </c>
      <c r="M32" s="1">
        <f t="shared" si="10"/>
        <v>0</v>
      </c>
      <c r="N32" s="1">
        <f t="shared" si="11"/>
        <v>10.009275261742548</v>
      </c>
    </row>
    <row r="33" spans="1:14" ht="12.75">
      <c r="A33" s="9">
        <v>1992</v>
      </c>
      <c r="B33">
        <v>41</v>
      </c>
      <c r="C33">
        <v>1</v>
      </c>
      <c r="D33">
        <v>42</v>
      </c>
      <c r="F33" s="9">
        <f t="shared" si="6"/>
        <v>1992</v>
      </c>
      <c r="G33" s="1">
        <f t="shared" si="7"/>
        <v>596163</v>
      </c>
      <c r="H33" s="1">
        <f t="shared" si="7"/>
        <v>3587</v>
      </c>
      <c r="I33" s="1">
        <f t="shared" si="7"/>
        <v>599750</v>
      </c>
      <c r="K33" s="9">
        <f t="shared" si="8"/>
        <v>1992</v>
      </c>
      <c r="L33" s="1">
        <f t="shared" si="9"/>
        <v>6.877313754795249</v>
      </c>
      <c r="M33" s="1">
        <f t="shared" si="10"/>
        <v>27.878449958182326</v>
      </c>
      <c r="N33" s="1">
        <f t="shared" si="11"/>
        <v>7.002917882451022</v>
      </c>
    </row>
    <row r="34" spans="1:14" ht="12.75">
      <c r="A34" s="9">
        <v>1993</v>
      </c>
      <c r="B34">
        <v>44</v>
      </c>
      <c r="C34">
        <v>2</v>
      </c>
      <c r="D34">
        <v>46</v>
      </c>
      <c r="F34" s="9">
        <f t="shared" si="6"/>
        <v>1993</v>
      </c>
      <c r="G34" s="1">
        <f t="shared" si="7"/>
        <v>597376</v>
      </c>
      <c r="H34" s="1">
        <f t="shared" si="7"/>
        <v>3507</v>
      </c>
      <c r="I34" s="1">
        <f t="shared" si="7"/>
        <v>600883</v>
      </c>
      <c r="K34" s="9">
        <f t="shared" si="8"/>
        <v>1993</v>
      </c>
      <c r="L34" s="1">
        <f t="shared" si="9"/>
        <v>7.3655453181915576</v>
      </c>
      <c r="M34" s="1">
        <f t="shared" si="10"/>
        <v>57.02879954376961</v>
      </c>
      <c r="N34" s="1">
        <f t="shared" si="11"/>
        <v>7.655400468976489</v>
      </c>
    </row>
    <row r="35" spans="1:14" ht="12.75">
      <c r="A35" s="9">
        <v>1994</v>
      </c>
      <c r="B35">
        <v>49</v>
      </c>
      <c r="C35">
        <v>3</v>
      </c>
      <c r="D35">
        <v>52</v>
      </c>
      <c r="F35" s="9">
        <f t="shared" si="6"/>
        <v>1994</v>
      </c>
      <c r="G35" s="1">
        <f t="shared" si="7"/>
        <v>599238</v>
      </c>
      <c r="H35" s="1">
        <f t="shared" si="7"/>
        <v>3478</v>
      </c>
      <c r="I35" s="1">
        <f t="shared" si="7"/>
        <v>602716</v>
      </c>
      <c r="K35" s="9">
        <f t="shared" si="8"/>
        <v>1994</v>
      </c>
      <c r="L35" s="1">
        <f t="shared" si="9"/>
        <v>8.177051522099733</v>
      </c>
      <c r="M35" s="1">
        <f t="shared" si="10"/>
        <v>86.25646923519264</v>
      </c>
      <c r="N35" s="1">
        <f t="shared" si="11"/>
        <v>8.627612341467623</v>
      </c>
    </row>
    <row r="36" spans="1:14" ht="12.75">
      <c r="A36" s="9">
        <v>1995</v>
      </c>
      <c r="B36">
        <v>41</v>
      </c>
      <c r="C36">
        <v>1</v>
      </c>
      <c r="D36">
        <v>42</v>
      </c>
      <c r="F36" s="9">
        <f t="shared" si="6"/>
        <v>1995</v>
      </c>
      <c r="G36" s="1">
        <f t="shared" si="7"/>
        <v>599761</v>
      </c>
      <c r="H36" s="1">
        <f t="shared" si="7"/>
        <v>3358</v>
      </c>
      <c r="I36" s="1">
        <f t="shared" si="7"/>
        <v>603119</v>
      </c>
      <c r="K36" s="9">
        <f t="shared" si="8"/>
        <v>1995</v>
      </c>
      <c r="L36" s="1">
        <f t="shared" si="9"/>
        <v>6.836056362451043</v>
      </c>
      <c r="M36" s="1">
        <f t="shared" si="10"/>
        <v>29.77963073257892</v>
      </c>
      <c r="N36" s="1">
        <f t="shared" si="11"/>
        <v>6.963799847128013</v>
      </c>
    </row>
    <row r="37" spans="1:14" ht="12.75">
      <c r="A37" s="9">
        <v>1996</v>
      </c>
      <c r="B37">
        <v>44</v>
      </c>
      <c r="C37">
        <v>1</v>
      </c>
      <c r="D37">
        <v>45</v>
      </c>
      <c r="F37" s="9">
        <f t="shared" si="6"/>
        <v>1996</v>
      </c>
      <c r="G37" s="1">
        <f t="shared" si="7"/>
        <v>599467</v>
      </c>
      <c r="H37" s="1">
        <f t="shared" si="7"/>
        <v>3558</v>
      </c>
      <c r="I37" s="1">
        <f t="shared" si="7"/>
        <v>603025</v>
      </c>
      <c r="K37" s="9">
        <f t="shared" si="8"/>
        <v>1996</v>
      </c>
      <c r="L37" s="1">
        <f t="shared" si="9"/>
        <v>7.339853569921281</v>
      </c>
      <c r="M37" s="1">
        <f t="shared" si="10"/>
        <v>28.10567734682406</v>
      </c>
      <c r="N37" s="1">
        <f t="shared" si="11"/>
        <v>7.462377181708884</v>
      </c>
    </row>
    <row r="38" spans="1:14" ht="12.75">
      <c r="A38" s="9">
        <v>1997</v>
      </c>
      <c r="B38">
        <v>45</v>
      </c>
      <c r="C38">
        <v>0</v>
      </c>
      <c r="D38">
        <v>45</v>
      </c>
      <c r="F38" s="9">
        <f t="shared" si="6"/>
        <v>1997</v>
      </c>
      <c r="G38" s="1">
        <f t="shared" si="7"/>
        <v>596693</v>
      </c>
      <c r="H38" s="1">
        <f t="shared" si="7"/>
        <v>3463</v>
      </c>
      <c r="I38" s="1">
        <f t="shared" si="7"/>
        <v>600156</v>
      </c>
      <c r="K38" s="9">
        <f t="shared" si="8"/>
        <v>1997</v>
      </c>
      <c r="L38" s="1">
        <f t="shared" si="9"/>
        <v>7.54156660125056</v>
      </c>
      <c r="M38" s="1">
        <f t="shared" si="10"/>
        <v>0</v>
      </c>
      <c r="N38" s="1">
        <f t="shared" si="11"/>
        <v>7.498050506868214</v>
      </c>
    </row>
    <row r="39" spans="1:14" ht="12.75">
      <c r="A39" s="9">
        <v>1998</v>
      </c>
      <c r="B39">
        <v>46</v>
      </c>
      <c r="C39">
        <v>2</v>
      </c>
      <c r="D39">
        <v>48</v>
      </c>
      <c r="F39" s="9">
        <f t="shared" si="6"/>
        <v>1998</v>
      </c>
      <c r="G39" s="1">
        <f t="shared" si="7"/>
        <v>592527</v>
      </c>
      <c r="H39" s="1">
        <f t="shared" si="7"/>
        <v>3621</v>
      </c>
      <c r="I39" s="1">
        <f t="shared" si="7"/>
        <v>596148</v>
      </c>
      <c r="K39" s="9">
        <f t="shared" si="8"/>
        <v>1998</v>
      </c>
      <c r="L39" s="1">
        <f t="shared" si="9"/>
        <v>7.763359306833275</v>
      </c>
      <c r="M39" s="1">
        <f t="shared" si="10"/>
        <v>55.23336095001381</v>
      </c>
      <c r="N39" s="1">
        <f t="shared" si="11"/>
        <v>8.05169186175245</v>
      </c>
    </row>
    <row r="40" spans="1:14" ht="12.75">
      <c r="A40" s="9">
        <v>1999</v>
      </c>
      <c r="B40">
        <v>46</v>
      </c>
      <c r="C40">
        <v>2</v>
      </c>
      <c r="D40">
        <v>48</v>
      </c>
      <c r="F40" s="9">
        <f t="shared" si="6"/>
        <v>1999</v>
      </c>
      <c r="G40" s="1">
        <f t="shared" si="7"/>
        <v>587625</v>
      </c>
      <c r="H40" s="1">
        <f t="shared" si="7"/>
        <v>3775</v>
      </c>
      <c r="I40" s="1">
        <f t="shared" si="7"/>
        <v>591400</v>
      </c>
      <c r="K40" s="9">
        <f t="shared" si="8"/>
        <v>1999</v>
      </c>
      <c r="L40" s="1">
        <f t="shared" si="9"/>
        <v>7.828121676239099</v>
      </c>
      <c r="M40" s="1">
        <f t="shared" si="10"/>
        <v>52.980132450331126</v>
      </c>
      <c r="N40" s="1">
        <f t="shared" si="11"/>
        <v>8.116334122421373</v>
      </c>
    </row>
    <row r="42" spans="1:14" ht="29.25" customHeight="1">
      <c r="A42" s="31" t="str">
        <f>CONCATENATE("New Admissions for Larceny / Theft Offenses, BW Only: ",$A$1)</f>
        <v>New Admissions for Larceny / Theft Offenses, BW Only: NORTH DAKOTA</v>
      </c>
      <c r="B42" s="31"/>
      <c r="C42" s="31"/>
      <c r="D42" s="31"/>
      <c r="F42" s="31" t="str">
        <f>CONCATENATE("Total Population, BW Only: ",$A$1)</f>
        <v>Total Population, BW Only: NORTH DAKOTA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NORTH DAKOTA</v>
      </c>
      <c r="L42" s="31"/>
      <c r="M42" s="31"/>
      <c r="N42" s="31"/>
    </row>
    <row r="43" spans="1:14" ht="12.75">
      <c r="A43" s="24" t="s">
        <v>141</v>
      </c>
      <c r="B43" s="25" t="s">
        <v>127</v>
      </c>
      <c r="C43" s="25" t="s">
        <v>128</v>
      </c>
      <c r="D43" s="25" t="s">
        <v>129</v>
      </c>
      <c r="F43" s="24" t="s">
        <v>141</v>
      </c>
      <c r="G43" s="25" t="s">
        <v>127</v>
      </c>
      <c r="H43" s="25" t="s">
        <v>128</v>
      </c>
      <c r="I43" s="25" t="s">
        <v>129</v>
      </c>
      <c r="K43" s="24" t="s">
        <v>141</v>
      </c>
      <c r="L43" s="25" t="s">
        <v>127</v>
      </c>
      <c r="M43" s="25" t="s">
        <v>128</v>
      </c>
      <c r="N43" s="25" t="s">
        <v>129</v>
      </c>
    </row>
    <row r="44" spans="1:14" ht="12.75">
      <c r="A44" s="9">
        <v>1983</v>
      </c>
      <c r="B44">
        <v>70</v>
      </c>
      <c r="C44">
        <v>3</v>
      </c>
      <c r="D44">
        <v>73</v>
      </c>
      <c r="F44" s="9">
        <f>F4</f>
        <v>1983</v>
      </c>
      <c r="G44" s="1">
        <f>G4</f>
        <v>644967</v>
      </c>
      <c r="H44" s="1">
        <f>H4</f>
        <v>2961</v>
      </c>
      <c r="I44" s="1">
        <f>I4</f>
        <v>647928</v>
      </c>
      <c r="K44" s="9">
        <f>F44</f>
        <v>1983</v>
      </c>
      <c r="L44" s="1">
        <f aca="true" t="shared" si="12" ref="L44:N47">(B44/G44)*100000</f>
        <v>10.85326846179727</v>
      </c>
      <c r="M44" s="1">
        <f t="shared" si="12"/>
        <v>101.31712259371835</v>
      </c>
      <c r="N44" s="1">
        <f t="shared" si="12"/>
        <v>11.266683952537935</v>
      </c>
    </row>
    <row r="45" spans="1:14" ht="12.75">
      <c r="A45" s="9">
        <v>1984</v>
      </c>
      <c r="B45">
        <v>80</v>
      </c>
      <c r="C45">
        <v>1</v>
      </c>
      <c r="D45">
        <v>81</v>
      </c>
      <c r="F45" s="9">
        <f aca="true" t="shared" si="13" ref="F45:F60">F5</f>
        <v>1984</v>
      </c>
      <c r="G45" s="1">
        <f aca="true" t="shared" si="14" ref="G45:I60">G5</f>
        <v>647526</v>
      </c>
      <c r="H45" s="1">
        <f t="shared" si="14"/>
        <v>3062</v>
      </c>
      <c r="I45" s="1">
        <f t="shared" si="14"/>
        <v>650588</v>
      </c>
      <c r="K45" s="9">
        <f aca="true" t="shared" si="15" ref="K45:K60">F45</f>
        <v>1984</v>
      </c>
      <c r="L45" s="1">
        <f t="shared" si="12"/>
        <v>12.354716258497728</v>
      </c>
      <c r="M45" s="1">
        <f t="shared" si="12"/>
        <v>32.65839320705422</v>
      </c>
      <c r="N45" s="1">
        <f t="shared" si="12"/>
        <v>12.450275750551807</v>
      </c>
    </row>
    <row r="46" spans="1:14" ht="12.75">
      <c r="A46" s="9">
        <v>1985</v>
      </c>
      <c r="B46">
        <v>64</v>
      </c>
      <c r="C46">
        <v>1</v>
      </c>
      <c r="D46">
        <v>65</v>
      </c>
      <c r="F46" s="9">
        <f t="shared" si="13"/>
        <v>1985</v>
      </c>
      <c r="G46" s="1">
        <f t="shared" si="14"/>
        <v>643229</v>
      </c>
      <c r="H46" s="1">
        <f t="shared" si="14"/>
        <v>3209</v>
      </c>
      <c r="I46" s="1">
        <f t="shared" si="14"/>
        <v>646438</v>
      </c>
      <c r="K46" s="9">
        <f t="shared" si="15"/>
        <v>1985</v>
      </c>
      <c r="L46" s="1">
        <f t="shared" si="12"/>
        <v>9.94980014893607</v>
      </c>
      <c r="M46" s="1">
        <f t="shared" si="12"/>
        <v>31.162355874104083</v>
      </c>
      <c r="N46" s="1">
        <f t="shared" si="12"/>
        <v>10.055101958733863</v>
      </c>
    </row>
    <row r="47" spans="1:14" ht="12.75">
      <c r="A47" s="9">
        <v>1986</v>
      </c>
      <c r="B47">
        <v>51</v>
      </c>
      <c r="C47">
        <v>0</v>
      </c>
      <c r="D47">
        <v>51</v>
      </c>
      <c r="F47" s="9">
        <f t="shared" si="13"/>
        <v>1986</v>
      </c>
      <c r="G47" s="1">
        <f t="shared" si="14"/>
        <v>635204</v>
      </c>
      <c r="H47" s="1">
        <f t="shared" si="14"/>
        <v>3261</v>
      </c>
      <c r="I47" s="1">
        <f t="shared" si="14"/>
        <v>638465</v>
      </c>
      <c r="K47" s="9">
        <f t="shared" si="15"/>
        <v>1986</v>
      </c>
      <c r="L47" s="1">
        <f t="shared" si="12"/>
        <v>8.028916694479253</v>
      </c>
      <c r="M47" s="1">
        <f t="shared" si="12"/>
        <v>0</v>
      </c>
      <c r="N47" s="1">
        <f t="shared" si="12"/>
        <v>7.987908499291269</v>
      </c>
    </row>
    <row r="48" spans="1:14" ht="12.75">
      <c r="A48" s="9">
        <v>1987</v>
      </c>
      <c r="B48">
        <v>52</v>
      </c>
      <c r="C48">
        <v>0</v>
      </c>
      <c r="D48">
        <v>52</v>
      </c>
      <c r="F48" s="9">
        <f t="shared" si="13"/>
        <v>1987</v>
      </c>
      <c r="G48" s="1">
        <f t="shared" si="14"/>
        <v>626190</v>
      </c>
      <c r="H48" s="1">
        <f t="shared" si="14"/>
        <v>3329</v>
      </c>
      <c r="I48" s="1">
        <f t="shared" si="14"/>
        <v>629519</v>
      </c>
      <c r="K48" s="9">
        <f t="shared" si="15"/>
        <v>1987</v>
      </c>
      <c r="L48" s="1">
        <f aca="true" t="shared" si="16" ref="L48:L60">(B48/G48)*100000</f>
        <v>8.304188824478194</v>
      </c>
      <c r="M48" s="1">
        <f aca="true" t="shared" si="17" ref="M48:M60">(C48/H48)*100000</f>
        <v>0</v>
      </c>
      <c r="N48" s="1">
        <f aca="true" t="shared" si="18" ref="N48:N60">(D48/I48)*100000</f>
        <v>8.260274908303005</v>
      </c>
    </row>
    <row r="49" spans="1:14" ht="12.75">
      <c r="A49" s="9">
        <v>1988</v>
      </c>
      <c r="B49">
        <v>43</v>
      </c>
      <c r="C49">
        <v>2</v>
      </c>
      <c r="D49">
        <v>45</v>
      </c>
      <c r="F49" s="9">
        <f t="shared" si="13"/>
        <v>1988</v>
      </c>
      <c r="G49" s="1">
        <f t="shared" si="14"/>
        <v>619426</v>
      </c>
      <c r="H49" s="1">
        <f t="shared" si="14"/>
        <v>3427</v>
      </c>
      <c r="I49" s="1">
        <f t="shared" si="14"/>
        <v>622853</v>
      </c>
      <c r="K49" s="9">
        <f t="shared" si="15"/>
        <v>1988</v>
      </c>
      <c r="L49" s="1">
        <f t="shared" si="16"/>
        <v>6.941910736714313</v>
      </c>
      <c r="M49" s="1">
        <f t="shared" si="17"/>
        <v>58.36008170411438</v>
      </c>
      <c r="N49" s="1">
        <f t="shared" si="18"/>
        <v>7.224818697188582</v>
      </c>
    </row>
    <row r="50" spans="1:14" ht="12.75">
      <c r="A50" s="9">
        <v>1989</v>
      </c>
      <c r="B50">
        <v>67</v>
      </c>
      <c r="C50">
        <v>1</v>
      </c>
      <c r="D50">
        <v>68</v>
      </c>
      <c r="F50" s="9">
        <f t="shared" si="13"/>
        <v>1989</v>
      </c>
      <c r="G50" s="1">
        <f t="shared" si="14"/>
        <v>609834</v>
      </c>
      <c r="H50" s="1">
        <f t="shared" si="14"/>
        <v>3452</v>
      </c>
      <c r="I50" s="1">
        <f t="shared" si="14"/>
        <v>613286</v>
      </c>
      <c r="K50" s="9">
        <f t="shared" si="15"/>
        <v>1989</v>
      </c>
      <c r="L50" s="1">
        <f t="shared" si="16"/>
        <v>10.986596352450011</v>
      </c>
      <c r="M50" s="1">
        <f t="shared" si="17"/>
        <v>28.968713789107763</v>
      </c>
      <c r="N50" s="1">
        <f t="shared" si="18"/>
        <v>11.08781221159459</v>
      </c>
    </row>
    <row r="51" spans="1:14" ht="12.75">
      <c r="A51" s="9">
        <v>1990</v>
      </c>
      <c r="B51">
        <v>53</v>
      </c>
      <c r="C51">
        <v>2</v>
      </c>
      <c r="D51">
        <v>55</v>
      </c>
      <c r="F51" s="9">
        <f t="shared" si="13"/>
        <v>1990</v>
      </c>
      <c r="G51" s="1">
        <f t="shared" si="14"/>
        <v>600513</v>
      </c>
      <c r="H51" s="1">
        <f t="shared" si="14"/>
        <v>3431</v>
      </c>
      <c r="I51" s="1">
        <f t="shared" si="14"/>
        <v>603944</v>
      </c>
      <c r="K51" s="9">
        <f t="shared" si="15"/>
        <v>1990</v>
      </c>
      <c r="L51" s="1">
        <f t="shared" si="16"/>
        <v>8.825787285204484</v>
      </c>
      <c r="M51" s="1">
        <f t="shared" si="17"/>
        <v>58.29204313611193</v>
      </c>
      <c r="N51" s="1">
        <f t="shared" si="18"/>
        <v>9.106804604400407</v>
      </c>
    </row>
    <row r="52" spans="1:14" ht="12.75">
      <c r="A52" s="9">
        <v>1991</v>
      </c>
      <c r="B52">
        <v>56</v>
      </c>
      <c r="C52">
        <v>2</v>
      </c>
      <c r="D52">
        <v>58</v>
      </c>
      <c r="F52" s="9">
        <f t="shared" si="13"/>
        <v>1991</v>
      </c>
      <c r="G52" s="1">
        <f t="shared" si="14"/>
        <v>595933</v>
      </c>
      <c r="H52" s="1">
        <f t="shared" si="14"/>
        <v>3511</v>
      </c>
      <c r="I52" s="1">
        <f t="shared" si="14"/>
        <v>599444</v>
      </c>
      <c r="K52" s="9">
        <f t="shared" si="15"/>
        <v>1991</v>
      </c>
      <c r="L52" s="1">
        <f t="shared" si="16"/>
        <v>9.397029531843346</v>
      </c>
      <c r="M52" s="1">
        <f t="shared" si="17"/>
        <v>56.96382796923954</v>
      </c>
      <c r="N52" s="1">
        <f t="shared" si="18"/>
        <v>9.675632753017796</v>
      </c>
    </row>
    <row r="53" spans="1:14" ht="12.75">
      <c r="A53" s="9">
        <v>1992</v>
      </c>
      <c r="B53">
        <v>38</v>
      </c>
      <c r="C53">
        <v>4</v>
      </c>
      <c r="D53">
        <v>42</v>
      </c>
      <c r="F53" s="9">
        <f t="shared" si="13"/>
        <v>1992</v>
      </c>
      <c r="G53" s="1">
        <f t="shared" si="14"/>
        <v>596163</v>
      </c>
      <c r="H53" s="1">
        <f t="shared" si="14"/>
        <v>3587</v>
      </c>
      <c r="I53" s="1">
        <f t="shared" si="14"/>
        <v>599750</v>
      </c>
      <c r="K53" s="9">
        <f t="shared" si="15"/>
        <v>1992</v>
      </c>
      <c r="L53" s="1">
        <f t="shared" si="16"/>
        <v>6.374095675176084</v>
      </c>
      <c r="M53" s="1">
        <f t="shared" si="17"/>
        <v>111.5137998327293</v>
      </c>
      <c r="N53" s="1">
        <f t="shared" si="18"/>
        <v>7.002917882451022</v>
      </c>
    </row>
    <row r="54" spans="1:14" ht="12.75">
      <c r="A54" s="9">
        <v>1993</v>
      </c>
      <c r="B54">
        <v>42</v>
      </c>
      <c r="C54">
        <v>2</v>
      </c>
      <c r="D54">
        <v>44</v>
      </c>
      <c r="F54" s="9">
        <f t="shared" si="13"/>
        <v>1993</v>
      </c>
      <c r="G54" s="1">
        <f t="shared" si="14"/>
        <v>597376</v>
      </c>
      <c r="H54" s="1">
        <f t="shared" si="14"/>
        <v>3507</v>
      </c>
      <c r="I54" s="1">
        <f t="shared" si="14"/>
        <v>600883</v>
      </c>
      <c r="K54" s="9">
        <f t="shared" si="15"/>
        <v>1993</v>
      </c>
      <c r="L54" s="1">
        <f t="shared" si="16"/>
        <v>7.030747803728305</v>
      </c>
      <c r="M54" s="1">
        <f t="shared" si="17"/>
        <v>57.02879954376961</v>
      </c>
      <c r="N54" s="1">
        <f t="shared" si="18"/>
        <v>7.322556970325338</v>
      </c>
    </row>
    <row r="55" spans="1:14" ht="12.75">
      <c r="A55" s="9">
        <v>1994</v>
      </c>
      <c r="B55">
        <v>49</v>
      </c>
      <c r="C55">
        <v>4</v>
      </c>
      <c r="D55">
        <v>53</v>
      </c>
      <c r="F55" s="9">
        <f t="shared" si="13"/>
        <v>1994</v>
      </c>
      <c r="G55" s="1">
        <f t="shared" si="14"/>
        <v>599238</v>
      </c>
      <c r="H55" s="1">
        <f t="shared" si="14"/>
        <v>3478</v>
      </c>
      <c r="I55" s="1">
        <f t="shared" si="14"/>
        <v>602716</v>
      </c>
      <c r="K55" s="9">
        <f t="shared" si="15"/>
        <v>1994</v>
      </c>
      <c r="L55" s="1">
        <f t="shared" si="16"/>
        <v>8.177051522099733</v>
      </c>
      <c r="M55" s="1">
        <f t="shared" si="17"/>
        <v>115.00862564692352</v>
      </c>
      <c r="N55" s="1">
        <f t="shared" si="18"/>
        <v>8.793527963418924</v>
      </c>
    </row>
    <row r="56" spans="1:14" ht="12.75">
      <c r="A56" s="9">
        <v>1995</v>
      </c>
      <c r="B56">
        <v>52</v>
      </c>
      <c r="C56">
        <v>2</v>
      </c>
      <c r="D56">
        <v>54</v>
      </c>
      <c r="F56" s="9">
        <f t="shared" si="13"/>
        <v>1995</v>
      </c>
      <c r="G56" s="1">
        <f t="shared" si="14"/>
        <v>599761</v>
      </c>
      <c r="H56" s="1">
        <f t="shared" si="14"/>
        <v>3358</v>
      </c>
      <c r="I56" s="1">
        <f t="shared" si="14"/>
        <v>603119</v>
      </c>
      <c r="K56" s="9">
        <f t="shared" si="15"/>
        <v>1995</v>
      </c>
      <c r="L56" s="1">
        <f t="shared" si="16"/>
        <v>8.670120264572054</v>
      </c>
      <c r="M56" s="1">
        <f t="shared" si="17"/>
        <v>59.55926146515784</v>
      </c>
      <c r="N56" s="1">
        <f t="shared" si="18"/>
        <v>8.953456946307444</v>
      </c>
    </row>
    <row r="57" spans="1:14" ht="12.75">
      <c r="A57" s="9">
        <v>1996</v>
      </c>
      <c r="B57">
        <v>69</v>
      </c>
      <c r="C57">
        <v>4</v>
      </c>
      <c r="D57">
        <v>73</v>
      </c>
      <c r="F57" s="9">
        <f t="shared" si="13"/>
        <v>1996</v>
      </c>
      <c r="G57" s="1">
        <f t="shared" si="14"/>
        <v>599467</v>
      </c>
      <c r="H57" s="1">
        <f t="shared" si="14"/>
        <v>3558</v>
      </c>
      <c r="I57" s="1">
        <f t="shared" si="14"/>
        <v>603025</v>
      </c>
      <c r="K57" s="9">
        <f t="shared" si="15"/>
        <v>1996</v>
      </c>
      <c r="L57" s="1">
        <f t="shared" si="16"/>
        <v>11.510224916467463</v>
      </c>
      <c r="M57" s="1">
        <f t="shared" si="17"/>
        <v>112.42270938729624</v>
      </c>
      <c r="N57" s="1">
        <f t="shared" si="18"/>
        <v>12.10563409477219</v>
      </c>
    </row>
    <row r="58" spans="1:14" ht="12.75">
      <c r="A58" s="9">
        <v>1997</v>
      </c>
      <c r="B58">
        <v>59</v>
      </c>
      <c r="C58">
        <v>2</v>
      </c>
      <c r="D58">
        <v>61</v>
      </c>
      <c r="F58" s="9">
        <f t="shared" si="13"/>
        <v>1997</v>
      </c>
      <c r="G58" s="1">
        <f t="shared" si="14"/>
        <v>596693</v>
      </c>
      <c r="H58" s="1">
        <f t="shared" si="14"/>
        <v>3463</v>
      </c>
      <c r="I58" s="1">
        <f t="shared" si="14"/>
        <v>600156</v>
      </c>
      <c r="K58" s="9">
        <f t="shared" si="15"/>
        <v>1997</v>
      </c>
      <c r="L58" s="1">
        <f t="shared" si="16"/>
        <v>9.887831766084066</v>
      </c>
      <c r="M58" s="1">
        <f t="shared" si="17"/>
        <v>57.75339301183945</v>
      </c>
      <c r="N58" s="1">
        <f t="shared" si="18"/>
        <v>10.164024020421357</v>
      </c>
    </row>
    <row r="59" spans="1:14" ht="12.75">
      <c r="A59" s="9">
        <v>1998</v>
      </c>
      <c r="B59">
        <v>69</v>
      </c>
      <c r="C59">
        <v>2</v>
      </c>
      <c r="D59">
        <v>71</v>
      </c>
      <c r="F59" s="9">
        <f t="shared" si="13"/>
        <v>1998</v>
      </c>
      <c r="G59" s="1">
        <f t="shared" si="14"/>
        <v>592527</v>
      </c>
      <c r="H59" s="1">
        <f t="shared" si="14"/>
        <v>3621</v>
      </c>
      <c r="I59" s="1">
        <f t="shared" si="14"/>
        <v>596148</v>
      </c>
      <c r="K59" s="9">
        <f t="shared" si="15"/>
        <v>1998</v>
      </c>
      <c r="L59" s="1">
        <f t="shared" si="16"/>
        <v>11.645038960249913</v>
      </c>
      <c r="M59" s="1">
        <f t="shared" si="17"/>
        <v>55.23336095001381</v>
      </c>
      <c r="N59" s="1">
        <f t="shared" si="18"/>
        <v>11.9097942121755</v>
      </c>
    </row>
    <row r="60" spans="1:14" ht="12.75">
      <c r="A60" s="9">
        <v>1999</v>
      </c>
      <c r="B60">
        <v>59</v>
      </c>
      <c r="C60">
        <v>1</v>
      </c>
      <c r="D60">
        <v>60</v>
      </c>
      <c r="F60" s="9">
        <f t="shared" si="13"/>
        <v>1999</v>
      </c>
      <c r="G60" s="1">
        <f t="shared" si="14"/>
        <v>587625</v>
      </c>
      <c r="H60" s="1">
        <f t="shared" si="14"/>
        <v>3775</v>
      </c>
      <c r="I60" s="1">
        <f t="shared" si="14"/>
        <v>591400</v>
      </c>
      <c r="K60" s="9">
        <f t="shared" si="15"/>
        <v>1999</v>
      </c>
      <c r="L60" s="1">
        <f t="shared" si="16"/>
        <v>10.040416932567538</v>
      </c>
      <c r="M60" s="1">
        <f t="shared" si="17"/>
        <v>26.490066225165563</v>
      </c>
      <c r="N60" s="1">
        <f t="shared" si="18"/>
        <v>10.145417653026717</v>
      </c>
    </row>
    <row r="63" spans="1:14" ht="30.75" customHeight="1">
      <c r="A63" s="31" t="str">
        <f>CONCATENATE("New Admissions for Drug Offenses, BW Only: ",$A$1)</f>
        <v>New Admissions for Drug Offenses, BW Only: NORTH DAKOTA</v>
      </c>
      <c r="B63" s="31"/>
      <c r="C63" s="31"/>
      <c r="D63" s="31"/>
      <c r="F63" s="31" t="str">
        <f>CONCATENATE("Total Population, BW Only: ",$A$1)</f>
        <v>Total Population, BW Only: NORTH DAKOTA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NORTH DAKOTA</v>
      </c>
      <c r="L63" s="31"/>
      <c r="M63" s="31"/>
      <c r="N63" s="31"/>
    </row>
    <row r="64" spans="1:14" ht="12.75">
      <c r="A64" s="24" t="s">
        <v>141</v>
      </c>
      <c r="B64" s="25" t="s">
        <v>127</v>
      </c>
      <c r="C64" s="25" t="s">
        <v>128</v>
      </c>
      <c r="D64" s="25" t="s">
        <v>129</v>
      </c>
      <c r="F64" s="24" t="s">
        <v>141</v>
      </c>
      <c r="G64" s="25" t="s">
        <v>127</v>
      </c>
      <c r="H64" s="25" t="s">
        <v>128</v>
      </c>
      <c r="I64" s="25" t="s">
        <v>129</v>
      </c>
      <c r="K64" s="24" t="s">
        <v>141</v>
      </c>
      <c r="L64" s="25" t="s">
        <v>127</v>
      </c>
      <c r="M64" s="25" t="s">
        <v>128</v>
      </c>
      <c r="N64" s="25" t="s">
        <v>129</v>
      </c>
    </row>
    <row r="65" spans="1:14" ht="12.75">
      <c r="A65" s="9">
        <v>1983</v>
      </c>
      <c r="B65">
        <v>61</v>
      </c>
      <c r="C65">
        <v>1</v>
      </c>
      <c r="D65">
        <v>62</v>
      </c>
      <c r="F65" s="9">
        <f>F4</f>
        <v>1983</v>
      </c>
      <c r="G65" s="1">
        <f>G4</f>
        <v>644967</v>
      </c>
      <c r="H65" s="1">
        <f>H4</f>
        <v>2961</v>
      </c>
      <c r="I65" s="1">
        <f>I4</f>
        <v>647928</v>
      </c>
      <c r="K65" s="9">
        <f>F65</f>
        <v>1983</v>
      </c>
      <c r="L65" s="1">
        <f aca="true" t="shared" si="19" ref="L65:N68">(B65/G65)*100000</f>
        <v>9.457848230994763</v>
      </c>
      <c r="M65" s="1">
        <f t="shared" si="19"/>
        <v>33.77237419790612</v>
      </c>
      <c r="N65" s="1">
        <f t="shared" si="19"/>
        <v>9.568964452840438</v>
      </c>
    </row>
    <row r="66" spans="1:14" ht="12.75">
      <c r="A66" s="9">
        <v>1984</v>
      </c>
      <c r="B66">
        <v>46</v>
      </c>
      <c r="C66">
        <v>2</v>
      </c>
      <c r="D66">
        <v>48</v>
      </c>
      <c r="F66" s="9">
        <f aca="true" t="shared" si="20" ref="F66:I81">F5</f>
        <v>1984</v>
      </c>
      <c r="G66" s="1">
        <f t="shared" si="20"/>
        <v>647526</v>
      </c>
      <c r="H66" s="1">
        <f t="shared" si="20"/>
        <v>3062</v>
      </c>
      <c r="I66" s="1">
        <f t="shared" si="20"/>
        <v>650588</v>
      </c>
      <c r="K66" s="9">
        <f aca="true" t="shared" si="21" ref="K66:K81">F66</f>
        <v>1984</v>
      </c>
      <c r="L66" s="1">
        <f t="shared" si="19"/>
        <v>7.103961848636193</v>
      </c>
      <c r="M66" s="1">
        <f t="shared" si="19"/>
        <v>65.31678641410844</v>
      </c>
      <c r="N66" s="1">
        <f t="shared" si="19"/>
        <v>7.377941185512182</v>
      </c>
    </row>
    <row r="67" spans="1:14" ht="12.75">
      <c r="A67" s="9">
        <v>1985</v>
      </c>
      <c r="B67">
        <v>14</v>
      </c>
      <c r="C67">
        <v>0</v>
      </c>
      <c r="D67">
        <v>14</v>
      </c>
      <c r="F67" s="9">
        <f t="shared" si="20"/>
        <v>1985</v>
      </c>
      <c r="G67" s="1">
        <f t="shared" si="20"/>
        <v>643229</v>
      </c>
      <c r="H67" s="1">
        <f t="shared" si="20"/>
        <v>3209</v>
      </c>
      <c r="I67" s="1">
        <f t="shared" si="20"/>
        <v>646438</v>
      </c>
      <c r="K67" s="9">
        <f t="shared" si="21"/>
        <v>1985</v>
      </c>
      <c r="L67" s="1">
        <f t="shared" si="19"/>
        <v>2.1765187825797656</v>
      </c>
      <c r="M67" s="1">
        <f t="shared" si="19"/>
        <v>0</v>
      </c>
      <c r="N67" s="1">
        <f t="shared" si="19"/>
        <v>2.1657142680349857</v>
      </c>
    </row>
    <row r="68" spans="1:14" ht="12.75">
      <c r="A68" s="9">
        <v>1986</v>
      </c>
      <c r="B68">
        <v>32</v>
      </c>
      <c r="C68">
        <v>0</v>
      </c>
      <c r="D68">
        <v>32</v>
      </c>
      <c r="F68" s="9">
        <f t="shared" si="20"/>
        <v>1986</v>
      </c>
      <c r="G68" s="1">
        <f t="shared" si="20"/>
        <v>635204</v>
      </c>
      <c r="H68" s="1">
        <f t="shared" si="20"/>
        <v>3261</v>
      </c>
      <c r="I68" s="1">
        <f t="shared" si="20"/>
        <v>638465</v>
      </c>
      <c r="K68" s="9">
        <f t="shared" si="21"/>
        <v>1986</v>
      </c>
      <c r="L68" s="1">
        <f t="shared" si="19"/>
        <v>5.037751651437963</v>
      </c>
      <c r="M68" s="1">
        <f t="shared" si="19"/>
        <v>0</v>
      </c>
      <c r="N68" s="1">
        <f t="shared" si="19"/>
        <v>5.012021019163149</v>
      </c>
    </row>
    <row r="69" spans="1:14" ht="12.75">
      <c r="A69" s="9">
        <v>1987</v>
      </c>
      <c r="B69">
        <v>32</v>
      </c>
      <c r="C69">
        <v>0</v>
      </c>
      <c r="D69">
        <v>32</v>
      </c>
      <c r="F69" s="9">
        <f t="shared" si="20"/>
        <v>1987</v>
      </c>
      <c r="G69" s="1">
        <f t="shared" si="20"/>
        <v>626190</v>
      </c>
      <c r="H69" s="1">
        <f t="shared" si="20"/>
        <v>3329</v>
      </c>
      <c r="I69" s="1">
        <f t="shared" si="20"/>
        <v>629519</v>
      </c>
      <c r="K69" s="9">
        <f t="shared" si="21"/>
        <v>1987</v>
      </c>
      <c r="L69" s="1">
        <f aca="true" t="shared" si="22" ref="L69:L81">(B69/G69)*100000</f>
        <v>5.110270045832735</v>
      </c>
      <c r="M69" s="1">
        <f aca="true" t="shared" si="23" ref="M69:M81">(C69/H69)*100000</f>
        <v>0</v>
      </c>
      <c r="N69" s="1">
        <f aca="true" t="shared" si="24" ref="N69:N81">(D69/I69)*100000</f>
        <v>5.083246097417234</v>
      </c>
    </row>
    <row r="70" spans="1:14" ht="12.75">
      <c r="A70" s="9">
        <v>1988</v>
      </c>
      <c r="B70">
        <v>41</v>
      </c>
      <c r="C70">
        <v>1</v>
      </c>
      <c r="D70">
        <v>42</v>
      </c>
      <c r="F70" s="9">
        <f t="shared" si="20"/>
        <v>1988</v>
      </c>
      <c r="G70" s="1">
        <f t="shared" si="20"/>
        <v>619426</v>
      </c>
      <c r="H70" s="1">
        <f t="shared" si="20"/>
        <v>3427</v>
      </c>
      <c r="I70" s="1">
        <f t="shared" si="20"/>
        <v>622853</v>
      </c>
      <c r="K70" s="9">
        <f t="shared" si="21"/>
        <v>1988</v>
      </c>
      <c r="L70" s="1">
        <f t="shared" si="22"/>
        <v>6.61903116756481</v>
      </c>
      <c r="M70" s="1">
        <f t="shared" si="23"/>
        <v>29.18004085205719</v>
      </c>
      <c r="N70" s="1">
        <f t="shared" si="24"/>
        <v>6.74316411737601</v>
      </c>
    </row>
    <row r="71" spans="1:14" ht="12.75">
      <c r="A71" s="9">
        <v>1989</v>
      </c>
      <c r="B71">
        <v>37</v>
      </c>
      <c r="C71">
        <v>0</v>
      </c>
      <c r="D71">
        <v>37</v>
      </c>
      <c r="F71" s="9">
        <f t="shared" si="20"/>
        <v>1989</v>
      </c>
      <c r="G71" s="1">
        <f t="shared" si="20"/>
        <v>609834</v>
      </c>
      <c r="H71" s="1">
        <f t="shared" si="20"/>
        <v>3452</v>
      </c>
      <c r="I71" s="1">
        <f t="shared" si="20"/>
        <v>613286</v>
      </c>
      <c r="K71" s="9">
        <f t="shared" si="21"/>
        <v>1989</v>
      </c>
      <c r="L71" s="1">
        <f t="shared" si="22"/>
        <v>6.067224851352991</v>
      </c>
      <c r="M71" s="1">
        <f t="shared" si="23"/>
        <v>0</v>
      </c>
      <c r="N71" s="1">
        <f t="shared" si="24"/>
        <v>6.033074291602939</v>
      </c>
    </row>
    <row r="72" spans="1:14" ht="12.75">
      <c r="A72" s="9">
        <v>1990</v>
      </c>
      <c r="B72">
        <v>41</v>
      </c>
      <c r="C72">
        <v>0</v>
      </c>
      <c r="D72">
        <v>41</v>
      </c>
      <c r="F72" s="9">
        <f t="shared" si="20"/>
        <v>1990</v>
      </c>
      <c r="G72" s="1">
        <f t="shared" si="20"/>
        <v>600513</v>
      </c>
      <c r="H72" s="1">
        <f t="shared" si="20"/>
        <v>3431</v>
      </c>
      <c r="I72" s="1">
        <f t="shared" si="20"/>
        <v>603944</v>
      </c>
      <c r="K72" s="9">
        <f t="shared" si="21"/>
        <v>1990</v>
      </c>
      <c r="L72" s="1">
        <f t="shared" si="22"/>
        <v>6.827495824403469</v>
      </c>
      <c r="M72" s="1">
        <f t="shared" si="23"/>
        <v>0</v>
      </c>
      <c r="N72" s="1">
        <f t="shared" si="24"/>
        <v>6.788708886916667</v>
      </c>
    </row>
    <row r="73" spans="1:14" ht="12.75">
      <c r="A73" s="9">
        <v>1991</v>
      </c>
      <c r="B73">
        <v>28</v>
      </c>
      <c r="C73">
        <v>0</v>
      </c>
      <c r="D73">
        <v>28</v>
      </c>
      <c r="F73" s="9">
        <f t="shared" si="20"/>
        <v>1991</v>
      </c>
      <c r="G73" s="1">
        <f t="shared" si="20"/>
        <v>595933</v>
      </c>
      <c r="H73" s="1">
        <f t="shared" si="20"/>
        <v>3511</v>
      </c>
      <c r="I73" s="1">
        <f t="shared" si="20"/>
        <v>599444</v>
      </c>
      <c r="K73" s="9">
        <f t="shared" si="21"/>
        <v>1991</v>
      </c>
      <c r="L73" s="1">
        <f t="shared" si="22"/>
        <v>4.698514765921673</v>
      </c>
      <c r="M73" s="1">
        <f t="shared" si="23"/>
        <v>0</v>
      </c>
      <c r="N73" s="1">
        <f t="shared" si="24"/>
        <v>4.670995122146523</v>
      </c>
    </row>
    <row r="74" spans="1:14" ht="12.75">
      <c r="A74" s="9">
        <v>1992</v>
      </c>
      <c r="B74">
        <v>22</v>
      </c>
      <c r="C74">
        <v>0</v>
      </c>
      <c r="D74">
        <v>22</v>
      </c>
      <c r="F74" s="9">
        <f t="shared" si="20"/>
        <v>1992</v>
      </c>
      <c r="G74" s="1">
        <f t="shared" si="20"/>
        <v>596163</v>
      </c>
      <c r="H74" s="1">
        <f t="shared" si="20"/>
        <v>3587</v>
      </c>
      <c r="I74" s="1">
        <f t="shared" si="20"/>
        <v>599750</v>
      </c>
      <c r="K74" s="9">
        <f t="shared" si="21"/>
        <v>1992</v>
      </c>
      <c r="L74" s="1">
        <f t="shared" si="22"/>
        <v>3.6902659172072068</v>
      </c>
      <c r="M74" s="1">
        <f t="shared" si="23"/>
        <v>0</v>
      </c>
      <c r="N74" s="1">
        <f t="shared" si="24"/>
        <v>3.6681950812838684</v>
      </c>
    </row>
    <row r="75" spans="1:14" ht="12.75">
      <c r="A75" s="9">
        <v>1993</v>
      </c>
      <c r="B75">
        <v>14</v>
      </c>
      <c r="C75">
        <v>1</v>
      </c>
      <c r="D75">
        <v>15</v>
      </c>
      <c r="F75" s="9">
        <f t="shared" si="20"/>
        <v>1993</v>
      </c>
      <c r="G75" s="1">
        <f t="shared" si="20"/>
        <v>597376</v>
      </c>
      <c r="H75" s="1">
        <f t="shared" si="20"/>
        <v>3507</v>
      </c>
      <c r="I75" s="1">
        <f t="shared" si="20"/>
        <v>600883</v>
      </c>
      <c r="K75" s="9">
        <f t="shared" si="21"/>
        <v>1993</v>
      </c>
      <c r="L75" s="1">
        <f t="shared" si="22"/>
        <v>2.343582601242768</v>
      </c>
      <c r="M75" s="1">
        <f t="shared" si="23"/>
        <v>28.514399771884804</v>
      </c>
      <c r="N75" s="1">
        <f t="shared" si="24"/>
        <v>2.4963262398836377</v>
      </c>
    </row>
    <row r="76" spans="1:14" ht="12.75">
      <c r="A76" s="9">
        <v>1994</v>
      </c>
      <c r="B76">
        <v>27</v>
      </c>
      <c r="C76">
        <v>1</v>
      </c>
      <c r="D76">
        <v>28</v>
      </c>
      <c r="F76" s="9">
        <f t="shared" si="20"/>
        <v>1994</v>
      </c>
      <c r="G76" s="1">
        <f t="shared" si="20"/>
        <v>599238</v>
      </c>
      <c r="H76" s="1">
        <f t="shared" si="20"/>
        <v>3478</v>
      </c>
      <c r="I76" s="1">
        <f t="shared" si="20"/>
        <v>602716</v>
      </c>
      <c r="K76" s="9">
        <f t="shared" si="21"/>
        <v>1994</v>
      </c>
      <c r="L76" s="1">
        <f t="shared" si="22"/>
        <v>4.505722267279444</v>
      </c>
      <c r="M76" s="1">
        <f t="shared" si="23"/>
        <v>28.75215641173088</v>
      </c>
      <c r="N76" s="1">
        <f t="shared" si="24"/>
        <v>4.645637414636412</v>
      </c>
    </row>
    <row r="77" spans="1:14" ht="12.75">
      <c r="A77" s="9">
        <v>1995</v>
      </c>
      <c r="B77">
        <v>35</v>
      </c>
      <c r="C77">
        <v>0</v>
      </c>
      <c r="D77">
        <v>35</v>
      </c>
      <c r="F77" s="9">
        <f t="shared" si="20"/>
        <v>1995</v>
      </c>
      <c r="G77" s="1">
        <f t="shared" si="20"/>
        <v>599761</v>
      </c>
      <c r="H77" s="1">
        <f t="shared" si="20"/>
        <v>3358</v>
      </c>
      <c r="I77" s="1">
        <f t="shared" si="20"/>
        <v>603119</v>
      </c>
      <c r="K77" s="9">
        <f t="shared" si="21"/>
        <v>1995</v>
      </c>
      <c r="L77" s="1">
        <f t="shared" si="22"/>
        <v>5.835657870385036</v>
      </c>
      <c r="M77" s="1">
        <f t="shared" si="23"/>
        <v>0</v>
      </c>
      <c r="N77" s="1">
        <f t="shared" si="24"/>
        <v>5.803166539273344</v>
      </c>
    </row>
    <row r="78" spans="1:14" ht="12.75">
      <c r="A78" s="9">
        <v>1996</v>
      </c>
      <c r="B78">
        <v>52</v>
      </c>
      <c r="C78">
        <v>2</v>
      </c>
      <c r="D78">
        <v>54</v>
      </c>
      <c r="F78" s="9">
        <f t="shared" si="20"/>
        <v>1996</v>
      </c>
      <c r="G78" s="1">
        <f t="shared" si="20"/>
        <v>599467</v>
      </c>
      <c r="H78" s="1">
        <f t="shared" si="20"/>
        <v>3558</v>
      </c>
      <c r="I78" s="1">
        <f t="shared" si="20"/>
        <v>603025</v>
      </c>
      <c r="K78" s="9">
        <f t="shared" si="21"/>
        <v>1996</v>
      </c>
      <c r="L78" s="1">
        <f t="shared" si="22"/>
        <v>8.67437240081606</v>
      </c>
      <c r="M78" s="1">
        <f t="shared" si="23"/>
        <v>56.21135469364812</v>
      </c>
      <c r="N78" s="1">
        <f t="shared" si="24"/>
        <v>8.954852618050662</v>
      </c>
    </row>
    <row r="79" spans="1:14" ht="12.75">
      <c r="A79" s="9">
        <v>1997</v>
      </c>
      <c r="B79">
        <v>56</v>
      </c>
      <c r="C79">
        <v>1</v>
      </c>
      <c r="D79">
        <v>57</v>
      </c>
      <c r="F79" s="9">
        <f t="shared" si="20"/>
        <v>1997</v>
      </c>
      <c r="G79" s="1">
        <f t="shared" si="20"/>
        <v>596693</v>
      </c>
      <c r="H79" s="1">
        <f t="shared" si="20"/>
        <v>3463</v>
      </c>
      <c r="I79" s="1">
        <f t="shared" si="20"/>
        <v>600156</v>
      </c>
      <c r="K79" s="9">
        <f t="shared" si="21"/>
        <v>1997</v>
      </c>
      <c r="L79" s="1">
        <f t="shared" si="22"/>
        <v>9.38506065933403</v>
      </c>
      <c r="M79" s="1">
        <f t="shared" si="23"/>
        <v>28.876696505919725</v>
      </c>
      <c r="N79" s="1">
        <f t="shared" si="24"/>
        <v>9.497530642033071</v>
      </c>
    </row>
    <row r="80" spans="1:14" ht="12.75">
      <c r="A80" s="9">
        <v>1998</v>
      </c>
      <c r="B80">
        <v>93</v>
      </c>
      <c r="C80">
        <v>3</v>
      </c>
      <c r="D80">
        <v>96</v>
      </c>
      <c r="F80" s="9">
        <f t="shared" si="20"/>
        <v>1998</v>
      </c>
      <c r="G80" s="1">
        <f t="shared" si="20"/>
        <v>592527</v>
      </c>
      <c r="H80" s="1">
        <f t="shared" si="20"/>
        <v>3621</v>
      </c>
      <c r="I80" s="1">
        <f t="shared" si="20"/>
        <v>596148</v>
      </c>
      <c r="K80" s="9">
        <f t="shared" si="21"/>
        <v>1998</v>
      </c>
      <c r="L80" s="1">
        <f t="shared" si="22"/>
        <v>15.695487294249883</v>
      </c>
      <c r="M80" s="1">
        <f t="shared" si="23"/>
        <v>82.8500414250207</v>
      </c>
      <c r="N80" s="1">
        <f t="shared" si="24"/>
        <v>16.1033837235049</v>
      </c>
    </row>
    <row r="81" spans="1:14" ht="12.75">
      <c r="A81" s="9">
        <v>1999</v>
      </c>
      <c r="B81">
        <v>95</v>
      </c>
      <c r="C81">
        <v>0</v>
      </c>
      <c r="D81">
        <v>95</v>
      </c>
      <c r="F81" s="9">
        <f t="shared" si="20"/>
        <v>1999</v>
      </c>
      <c r="G81" s="1">
        <f t="shared" si="20"/>
        <v>587625</v>
      </c>
      <c r="H81" s="1">
        <f t="shared" si="20"/>
        <v>3775</v>
      </c>
      <c r="I81" s="1">
        <f t="shared" si="20"/>
        <v>591400</v>
      </c>
      <c r="K81" s="9">
        <f t="shared" si="21"/>
        <v>1999</v>
      </c>
      <c r="L81" s="1">
        <f t="shared" si="22"/>
        <v>16.16677302701553</v>
      </c>
      <c r="M81" s="1">
        <f t="shared" si="23"/>
        <v>0</v>
      </c>
      <c r="N81" s="1">
        <f t="shared" si="24"/>
        <v>16.063577950625636</v>
      </c>
    </row>
    <row r="83" spans="1:14" ht="27" customHeight="1">
      <c r="A83" s="31" t="str">
        <f>CONCATENATE("New Admissions for Other / Unknown Offenses, BW Only: ",$A$1)</f>
        <v>New Admissions for Other / Unknown Offenses, BW Only: NORTH DAKOTA</v>
      </c>
      <c r="B83" s="31"/>
      <c r="C83" s="31"/>
      <c r="D83" s="31"/>
      <c r="F83" s="31" t="str">
        <f>CONCATENATE("Total Population, BW Only: ",$A$1)</f>
        <v>Total Population, BW Only: NORTH DAKOTA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NORTH DAKOTA</v>
      </c>
      <c r="L83" s="31"/>
      <c r="M83" s="31"/>
      <c r="N83" s="31"/>
    </row>
    <row r="84" spans="1:14" ht="12.75">
      <c r="A84" s="24" t="s">
        <v>141</v>
      </c>
      <c r="B84" s="25" t="s">
        <v>127</v>
      </c>
      <c r="C84" s="25" t="s">
        <v>128</v>
      </c>
      <c r="D84" s="25" t="s">
        <v>129</v>
      </c>
      <c r="F84" s="24" t="s">
        <v>141</v>
      </c>
      <c r="G84" s="25" t="s">
        <v>127</v>
      </c>
      <c r="H84" s="25" t="s">
        <v>128</v>
      </c>
      <c r="I84" s="25" t="s">
        <v>129</v>
      </c>
      <c r="K84" s="24" t="s">
        <v>141</v>
      </c>
      <c r="L84" s="25" t="s">
        <v>127</v>
      </c>
      <c r="M84" s="25" t="s">
        <v>128</v>
      </c>
      <c r="N84" s="25" t="s">
        <v>129</v>
      </c>
    </row>
    <row r="85" spans="1:14" ht="12.75">
      <c r="A85" s="9">
        <v>1983</v>
      </c>
      <c r="B85">
        <v>37</v>
      </c>
      <c r="C85">
        <v>0</v>
      </c>
      <c r="D85">
        <v>37</v>
      </c>
      <c r="F85" s="9">
        <f aca="true" t="shared" si="25" ref="F85:I99">F4</f>
        <v>1983</v>
      </c>
      <c r="G85" s="1">
        <f t="shared" si="25"/>
        <v>644967</v>
      </c>
      <c r="H85" s="1">
        <f t="shared" si="25"/>
        <v>2961</v>
      </c>
      <c r="I85" s="1">
        <f t="shared" si="25"/>
        <v>647928</v>
      </c>
      <c r="K85" s="9">
        <f>F85</f>
        <v>1983</v>
      </c>
      <c r="L85" s="1">
        <f aca="true" t="shared" si="26" ref="L85:N88">(B85/G85)*100000</f>
        <v>5.736727615521414</v>
      </c>
      <c r="M85" s="1">
        <f t="shared" si="26"/>
        <v>0</v>
      </c>
      <c r="N85" s="1">
        <f t="shared" si="26"/>
        <v>5.710511044437036</v>
      </c>
    </row>
    <row r="86" spans="1:14" ht="12.75">
      <c r="A86" s="9">
        <v>1984</v>
      </c>
      <c r="B86">
        <v>51</v>
      </c>
      <c r="C86">
        <v>1</v>
      </c>
      <c r="D86">
        <v>52</v>
      </c>
      <c r="F86" s="9">
        <f t="shared" si="25"/>
        <v>1984</v>
      </c>
      <c r="G86" s="1">
        <f t="shared" si="25"/>
        <v>647526</v>
      </c>
      <c r="H86" s="1">
        <f t="shared" si="25"/>
        <v>3062</v>
      </c>
      <c r="I86" s="1">
        <f t="shared" si="25"/>
        <v>650588</v>
      </c>
      <c r="K86" s="9">
        <f aca="true" t="shared" si="27" ref="K86:K101">F86</f>
        <v>1984</v>
      </c>
      <c r="L86" s="1">
        <f t="shared" si="26"/>
        <v>7.8761316147923015</v>
      </c>
      <c r="M86" s="1">
        <f t="shared" si="26"/>
        <v>32.65839320705422</v>
      </c>
      <c r="N86" s="1">
        <f t="shared" si="26"/>
        <v>7.992769617638198</v>
      </c>
    </row>
    <row r="87" spans="1:14" ht="12.75">
      <c r="A87" s="9">
        <v>1985</v>
      </c>
      <c r="B87">
        <v>20</v>
      </c>
      <c r="C87">
        <v>0</v>
      </c>
      <c r="D87">
        <v>20</v>
      </c>
      <c r="F87" s="9">
        <f t="shared" si="25"/>
        <v>1985</v>
      </c>
      <c r="G87" s="1">
        <f t="shared" si="25"/>
        <v>643229</v>
      </c>
      <c r="H87" s="1">
        <f t="shared" si="25"/>
        <v>3209</v>
      </c>
      <c r="I87" s="1">
        <f t="shared" si="25"/>
        <v>646438</v>
      </c>
      <c r="K87" s="9">
        <f t="shared" si="27"/>
        <v>1985</v>
      </c>
      <c r="L87" s="1">
        <f t="shared" si="26"/>
        <v>3.109312546542522</v>
      </c>
      <c r="M87" s="1">
        <f t="shared" si="26"/>
        <v>0</v>
      </c>
      <c r="N87" s="1">
        <f t="shared" si="26"/>
        <v>3.093877525764265</v>
      </c>
    </row>
    <row r="88" spans="1:14" ht="12.75">
      <c r="A88" s="9">
        <v>1986</v>
      </c>
      <c r="B88">
        <v>22</v>
      </c>
      <c r="C88">
        <v>1</v>
      </c>
      <c r="D88">
        <v>23</v>
      </c>
      <c r="F88" s="9">
        <f t="shared" si="25"/>
        <v>1986</v>
      </c>
      <c r="G88" s="1">
        <f t="shared" si="25"/>
        <v>635204</v>
      </c>
      <c r="H88" s="1">
        <f t="shared" si="25"/>
        <v>3261</v>
      </c>
      <c r="I88" s="1">
        <f t="shared" si="25"/>
        <v>638465</v>
      </c>
      <c r="K88" s="9">
        <f t="shared" si="27"/>
        <v>1986</v>
      </c>
      <c r="L88" s="1">
        <f t="shared" si="26"/>
        <v>3.4634542603636</v>
      </c>
      <c r="M88" s="1">
        <f t="shared" si="26"/>
        <v>30.665440049064706</v>
      </c>
      <c r="N88" s="1">
        <f t="shared" si="26"/>
        <v>3.6023901075235134</v>
      </c>
    </row>
    <row r="89" spans="1:14" ht="12.75">
      <c r="A89" s="9">
        <v>1987</v>
      </c>
      <c r="B89">
        <v>22</v>
      </c>
      <c r="C89">
        <v>0</v>
      </c>
      <c r="D89">
        <v>22</v>
      </c>
      <c r="F89" s="9">
        <f t="shared" si="25"/>
        <v>1987</v>
      </c>
      <c r="G89" s="1">
        <f t="shared" si="25"/>
        <v>626190</v>
      </c>
      <c r="H89" s="1">
        <f t="shared" si="25"/>
        <v>3329</v>
      </c>
      <c r="I89" s="1">
        <f t="shared" si="25"/>
        <v>629519</v>
      </c>
      <c r="K89" s="9">
        <f t="shared" si="27"/>
        <v>1987</v>
      </c>
      <c r="L89" s="1">
        <f aca="true" t="shared" si="28" ref="L89:L101">(B89/G89)*100000</f>
        <v>3.513310656510005</v>
      </c>
      <c r="M89" s="1">
        <f aca="true" t="shared" si="29" ref="M89:M101">(C89/H89)*100000</f>
        <v>0</v>
      </c>
      <c r="N89" s="1">
        <f aca="true" t="shared" si="30" ref="N89:N101">(D89/I89)*100000</f>
        <v>3.4947316919743487</v>
      </c>
    </row>
    <row r="90" spans="1:14" ht="12.75">
      <c r="A90" s="9">
        <v>1988</v>
      </c>
      <c r="B90">
        <v>19</v>
      </c>
      <c r="C90">
        <v>0</v>
      </c>
      <c r="D90">
        <v>19</v>
      </c>
      <c r="F90" s="9">
        <f t="shared" si="25"/>
        <v>1988</v>
      </c>
      <c r="G90" s="1">
        <f t="shared" si="25"/>
        <v>619426</v>
      </c>
      <c r="H90" s="1">
        <f t="shared" si="25"/>
        <v>3427</v>
      </c>
      <c r="I90" s="1">
        <f t="shared" si="25"/>
        <v>622853</v>
      </c>
      <c r="K90" s="9">
        <f t="shared" si="27"/>
        <v>1988</v>
      </c>
      <c r="L90" s="1">
        <f t="shared" si="28"/>
        <v>3.067355906920278</v>
      </c>
      <c r="M90" s="1">
        <f t="shared" si="29"/>
        <v>0</v>
      </c>
      <c r="N90" s="1">
        <f t="shared" si="30"/>
        <v>3.0504790054796236</v>
      </c>
    </row>
    <row r="91" spans="1:14" ht="12.75">
      <c r="A91" s="9">
        <v>1989</v>
      </c>
      <c r="B91">
        <v>17</v>
      </c>
      <c r="C91">
        <v>0</v>
      </c>
      <c r="D91">
        <v>17</v>
      </c>
      <c r="F91" s="9">
        <f t="shared" si="25"/>
        <v>1989</v>
      </c>
      <c r="G91" s="1">
        <f t="shared" si="25"/>
        <v>609834</v>
      </c>
      <c r="H91" s="1">
        <f t="shared" si="25"/>
        <v>3452</v>
      </c>
      <c r="I91" s="1">
        <f t="shared" si="25"/>
        <v>613286</v>
      </c>
      <c r="K91" s="9">
        <f t="shared" si="27"/>
        <v>1989</v>
      </c>
      <c r="L91" s="1">
        <f t="shared" si="28"/>
        <v>2.7876438506216443</v>
      </c>
      <c r="M91" s="1">
        <f t="shared" si="29"/>
        <v>0</v>
      </c>
      <c r="N91" s="1">
        <f t="shared" si="30"/>
        <v>2.7719530528986476</v>
      </c>
    </row>
    <row r="92" spans="1:14" ht="12.75">
      <c r="A92" s="9">
        <v>1990</v>
      </c>
      <c r="B92">
        <v>15</v>
      </c>
      <c r="C92">
        <v>0</v>
      </c>
      <c r="D92">
        <v>15</v>
      </c>
      <c r="F92" s="9">
        <f t="shared" si="25"/>
        <v>1990</v>
      </c>
      <c r="G92" s="1">
        <f t="shared" si="25"/>
        <v>600513</v>
      </c>
      <c r="H92" s="1">
        <f t="shared" si="25"/>
        <v>3431</v>
      </c>
      <c r="I92" s="1">
        <f t="shared" si="25"/>
        <v>603944</v>
      </c>
      <c r="K92" s="9">
        <f t="shared" si="27"/>
        <v>1990</v>
      </c>
      <c r="L92" s="1">
        <f t="shared" si="28"/>
        <v>2.497864326001269</v>
      </c>
      <c r="M92" s="1">
        <f t="shared" si="29"/>
        <v>0</v>
      </c>
      <c r="N92" s="1">
        <f t="shared" si="30"/>
        <v>2.483673983018293</v>
      </c>
    </row>
    <row r="93" spans="1:14" ht="12.75">
      <c r="A93" s="9">
        <v>1991</v>
      </c>
      <c r="B93">
        <v>16</v>
      </c>
      <c r="C93">
        <v>0</v>
      </c>
      <c r="D93">
        <v>16</v>
      </c>
      <c r="F93" s="9">
        <f t="shared" si="25"/>
        <v>1991</v>
      </c>
      <c r="G93" s="1">
        <f t="shared" si="25"/>
        <v>595933</v>
      </c>
      <c r="H93" s="1">
        <f t="shared" si="25"/>
        <v>3511</v>
      </c>
      <c r="I93" s="1">
        <f t="shared" si="25"/>
        <v>599444</v>
      </c>
      <c r="K93" s="9">
        <f t="shared" si="27"/>
        <v>1991</v>
      </c>
      <c r="L93" s="1">
        <f t="shared" si="28"/>
        <v>2.68486558052667</v>
      </c>
      <c r="M93" s="1">
        <f t="shared" si="29"/>
        <v>0</v>
      </c>
      <c r="N93" s="1">
        <f t="shared" si="30"/>
        <v>2.6691400697980128</v>
      </c>
    </row>
    <row r="94" spans="1:14" ht="12.75">
      <c r="A94" s="9">
        <v>1992</v>
      </c>
      <c r="B94">
        <v>13</v>
      </c>
      <c r="C94">
        <v>1</v>
      </c>
      <c r="D94">
        <v>14</v>
      </c>
      <c r="F94" s="9">
        <f t="shared" si="25"/>
        <v>1992</v>
      </c>
      <c r="G94" s="1">
        <f t="shared" si="25"/>
        <v>596163</v>
      </c>
      <c r="H94" s="1">
        <f t="shared" si="25"/>
        <v>3587</v>
      </c>
      <c r="I94" s="1">
        <f t="shared" si="25"/>
        <v>599750</v>
      </c>
      <c r="K94" s="9">
        <f t="shared" si="27"/>
        <v>1992</v>
      </c>
      <c r="L94" s="1">
        <f t="shared" si="28"/>
        <v>2.180611678349713</v>
      </c>
      <c r="M94" s="1">
        <f t="shared" si="29"/>
        <v>27.878449958182326</v>
      </c>
      <c r="N94" s="1">
        <f t="shared" si="30"/>
        <v>2.334305960817007</v>
      </c>
    </row>
    <row r="95" spans="1:14" ht="12.75">
      <c r="A95" s="9">
        <v>1993</v>
      </c>
      <c r="B95">
        <v>21</v>
      </c>
      <c r="C95">
        <v>0</v>
      </c>
      <c r="D95">
        <v>21</v>
      </c>
      <c r="F95" s="9">
        <f t="shared" si="25"/>
        <v>1993</v>
      </c>
      <c r="G95" s="1">
        <f t="shared" si="25"/>
        <v>597376</v>
      </c>
      <c r="H95" s="1">
        <f t="shared" si="25"/>
        <v>3507</v>
      </c>
      <c r="I95" s="1">
        <f t="shared" si="25"/>
        <v>600883</v>
      </c>
      <c r="K95" s="9">
        <f t="shared" si="27"/>
        <v>1993</v>
      </c>
      <c r="L95" s="1">
        <f t="shared" si="28"/>
        <v>3.5153739018641526</v>
      </c>
      <c r="M95" s="1">
        <f t="shared" si="29"/>
        <v>0</v>
      </c>
      <c r="N95" s="1">
        <f t="shared" si="30"/>
        <v>3.494856735837093</v>
      </c>
    </row>
    <row r="96" spans="1:14" ht="12.75">
      <c r="A96" s="9">
        <v>1994</v>
      </c>
      <c r="B96">
        <v>23</v>
      </c>
      <c r="C96">
        <v>0</v>
      </c>
      <c r="D96">
        <v>23</v>
      </c>
      <c r="F96" s="9">
        <f t="shared" si="25"/>
        <v>1994</v>
      </c>
      <c r="G96" s="1">
        <f t="shared" si="25"/>
        <v>599238</v>
      </c>
      <c r="H96" s="1">
        <f t="shared" si="25"/>
        <v>3478</v>
      </c>
      <c r="I96" s="1">
        <f t="shared" si="25"/>
        <v>602716</v>
      </c>
      <c r="K96" s="9">
        <f t="shared" si="27"/>
        <v>1994</v>
      </c>
      <c r="L96" s="1">
        <f t="shared" si="28"/>
        <v>3.838207857312119</v>
      </c>
      <c r="M96" s="1">
        <f t="shared" si="29"/>
        <v>0</v>
      </c>
      <c r="N96" s="1">
        <f t="shared" si="30"/>
        <v>3.8160593048799103</v>
      </c>
    </row>
    <row r="97" spans="1:14" ht="12.75">
      <c r="A97" s="9">
        <v>1995</v>
      </c>
      <c r="B97">
        <v>30</v>
      </c>
      <c r="C97">
        <v>0</v>
      </c>
      <c r="D97">
        <v>30</v>
      </c>
      <c r="F97" s="9">
        <f t="shared" si="25"/>
        <v>1995</v>
      </c>
      <c r="G97" s="1">
        <f t="shared" si="25"/>
        <v>599761</v>
      </c>
      <c r="H97" s="1">
        <f t="shared" si="25"/>
        <v>3358</v>
      </c>
      <c r="I97" s="1">
        <f t="shared" si="25"/>
        <v>603119</v>
      </c>
      <c r="K97" s="9">
        <f t="shared" si="27"/>
        <v>1995</v>
      </c>
      <c r="L97" s="1">
        <f t="shared" si="28"/>
        <v>5.001992460330031</v>
      </c>
      <c r="M97" s="1">
        <f t="shared" si="29"/>
        <v>0</v>
      </c>
      <c r="N97" s="1">
        <f t="shared" si="30"/>
        <v>4.974142747948581</v>
      </c>
    </row>
    <row r="98" spans="1:14" ht="12.75">
      <c r="A98" s="9">
        <v>1996</v>
      </c>
      <c r="B98">
        <v>22</v>
      </c>
      <c r="C98">
        <v>0</v>
      </c>
      <c r="D98">
        <v>22</v>
      </c>
      <c r="F98" s="9">
        <f t="shared" si="25"/>
        <v>1996</v>
      </c>
      <c r="G98" s="1">
        <f t="shared" si="25"/>
        <v>599467</v>
      </c>
      <c r="H98" s="1">
        <f t="shared" si="25"/>
        <v>3558</v>
      </c>
      <c r="I98" s="1">
        <f t="shared" si="25"/>
        <v>603025</v>
      </c>
      <c r="K98" s="9">
        <f t="shared" si="27"/>
        <v>1996</v>
      </c>
      <c r="L98" s="1">
        <f t="shared" si="28"/>
        <v>3.6699267849606403</v>
      </c>
      <c r="M98" s="1">
        <f t="shared" si="29"/>
        <v>0</v>
      </c>
      <c r="N98" s="1">
        <f t="shared" si="30"/>
        <v>3.6482732888354543</v>
      </c>
    </row>
    <row r="99" spans="1:14" ht="12.75">
      <c r="A99" s="9">
        <v>1997</v>
      </c>
      <c r="B99">
        <v>37</v>
      </c>
      <c r="C99">
        <v>2</v>
      </c>
      <c r="D99">
        <v>39</v>
      </c>
      <c r="F99" s="9">
        <f t="shared" si="25"/>
        <v>1997</v>
      </c>
      <c r="G99" s="1">
        <f t="shared" si="25"/>
        <v>596693</v>
      </c>
      <c r="H99" s="1">
        <f t="shared" si="25"/>
        <v>3463</v>
      </c>
      <c r="I99" s="1">
        <f t="shared" si="25"/>
        <v>600156</v>
      </c>
      <c r="K99" s="9">
        <f t="shared" si="27"/>
        <v>1997</v>
      </c>
      <c r="L99" s="1">
        <f t="shared" si="28"/>
        <v>6.200843649917126</v>
      </c>
      <c r="M99" s="1">
        <f t="shared" si="29"/>
        <v>57.75339301183945</v>
      </c>
      <c r="N99" s="1">
        <f t="shared" si="30"/>
        <v>6.4983104392857856</v>
      </c>
    </row>
    <row r="100" spans="1:14" ht="12.75">
      <c r="A100" s="9">
        <v>1998</v>
      </c>
      <c r="B100">
        <v>62</v>
      </c>
      <c r="C100">
        <v>4</v>
      </c>
      <c r="D100">
        <v>66</v>
      </c>
      <c r="F100" s="9">
        <f aca="true" t="shared" si="31" ref="F100:I101">F19</f>
        <v>1998</v>
      </c>
      <c r="G100" s="1">
        <f t="shared" si="31"/>
        <v>592527</v>
      </c>
      <c r="H100" s="1">
        <f t="shared" si="31"/>
        <v>3621</v>
      </c>
      <c r="I100" s="1">
        <f t="shared" si="31"/>
        <v>596148</v>
      </c>
      <c r="K100" s="9">
        <f t="shared" si="27"/>
        <v>1998</v>
      </c>
      <c r="L100" s="1">
        <f t="shared" si="28"/>
        <v>10.46365819616659</v>
      </c>
      <c r="M100" s="1">
        <f t="shared" si="29"/>
        <v>110.46672190002762</v>
      </c>
      <c r="N100" s="1">
        <f t="shared" si="30"/>
        <v>11.07107630990962</v>
      </c>
    </row>
    <row r="101" spans="1:14" ht="12.75">
      <c r="A101" s="9">
        <v>1999</v>
      </c>
      <c r="B101">
        <v>51</v>
      </c>
      <c r="C101">
        <v>4</v>
      </c>
      <c r="D101">
        <v>55</v>
      </c>
      <c r="F101" s="9">
        <f t="shared" si="31"/>
        <v>1999</v>
      </c>
      <c r="G101" s="1">
        <f t="shared" si="31"/>
        <v>587625</v>
      </c>
      <c r="H101" s="1">
        <f t="shared" si="31"/>
        <v>3775</v>
      </c>
      <c r="I101" s="1">
        <f t="shared" si="31"/>
        <v>591400</v>
      </c>
      <c r="K101" s="9">
        <f t="shared" si="27"/>
        <v>1999</v>
      </c>
      <c r="L101" s="1">
        <f t="shared" si="28"/>
        <v>8.679004467134652</v>
      </c>
      <c r="M101" s="1">
        <f t="shared" si="29"/>
        <v>105.96026490066225</v>
      </c>
      <c r="N101" s="1">
        <f t="shared" si="30"/>
        <v>9.299966181941157</v>
      </c>
    </row>
    <row r="103" spans="1:14" ht="31.5" customHeight="1">
      <c r="A103" s="31" t="str">
        <f>CONCATENATE("New Admissions for All Offenses, BW Only: ",$A$1)</f>
        <v>New Admissions for All Offenses, BW Only: NORTH DAKOTA</v>
      </c>
      <c r="B103" s="31"/>
      <c r="C103" s="31"/>
      <c r="D103" s="31"/>
      <c r="F103" s="31" t="str">
        <f>CONCATENATE("Total Population, BW Only: ",$A$1)</f>
        <v>Total Population, BW Only: NORTH DAKOTA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NORTH DAKOTA</v>
      </c>
      <c r="L103" s="31"/>
      <c r="M103" s="31"/>
      <c r="N103" s="31"/>
    </row>
    <row r="104" spans="1:14" ht="12.75">
      <c r="A104" s="24" t="s">
        <v>141</v>
      </c>
      <c r="B104" s="25" t="s">
        <v>127</v>
      </c>
      <c r="C104" s="25" t="s">
        <v>128</v>
      </c>
      <c r="D104" s="25" t="s">
        <v>129</v>
      </c>
      <c r="F104" s="24" t="s">
        <v>141</v>
      </c>
      <c r="G104" s="25" t="s">
        <v>127</v>
      </c>
      <c r="H104" s="25" t="s">
        <v>128</v>
      </c>
      <c r="I104" s="25" t="s">
        <v>129</v>
      </c>
      <c r="K104" s="24" t="s">
        <v>141</v>
      </c>
      <c r="L104" s="25" t="s">
        <v>127</v>
      </c>
      <c r="M104" s="25" t="s">
        <v>128</v>
      </c>
      <c r="N104" s="25" t="s">
        <v>129</v>
      </c>
    </row>
    <row r="105" spans="1:14" ht="12.75">
      <c r="A105" s="9">
        <v>1983</v>
      </c>
      <c r="B105">
        <v>279</v>
      </c>
      <c r="C105">
        <v>7</v>
      </c>
      <c r="D105">
        <v>286</v>
      </c>
      <c r="E105" s="2"/>
      <c r="F105" s="9">
        <f>F4</f>
        <v>1983</v>
      </c>
      <c r="G105" s="1">
        <f>G4</f>
        <v>644967</v>
      </c>
      <c r="H105" s="1">
        <f>H4</f>
        <v>2961</v>
      </c>
      <c r="I105" s="1">
        <f>I4</f>
        <v>647928</v>
      </c>
      <c r="K105" s="9">
        <f>F105</f>
        <v>1983</v>
      </c>
      <c r="L105" s="1">
        <f aca="true" t="shared" si="32" ref="L105:N108">(B105/G105)*100000</f>
        <v>43.25802715487769</v>
      </c>
      <c r="M105" s="1">
        <f t="shared" si="32"/>
        <v>236.4066193853428</v>
      </c>
      <c r="N105" s="1">
        <f t="shared" si="32"/>
        <v>44.14070699213493</v>
      </c>
    </row>
    <row r="106" spans="1:14" ht="12.75">
      <c r="A106" s="9">
        <v>1984</v>
      </c>
      <c r="B106">
        <v>288</v>
      </c>
      <c r="C106">
        <v>4</v>
      </c>
      <c r="D106">
        <v>292</v>
      </c>
      <c r="F106" s="9">
        <f aca="true" t="shared" si="33" ref="F106:I121">F5</f>
        <v>1984</v>
      </c>
      <c r="G106" s="1">
        <f t="shared" si="33"/>
        <v>647526</v>
      </c>
      <c r="H106" s="1">
        <f t="shared" si="33"/>
        <v>3062</v>
      </c>
      <c r="I106" s="1">
        <f t="shared" si="33"/>
        <v>650588</v>
      </c>
      <c r="K106" s="9">
        <f aca="true" t="shared" si="34" ref="K106:K121">F106</f>
        <v>1984</v>
      </c>
      <c r="L106" s="1">
        <f t="shared" si="32"/>
        <v>44.47697853059182</v>
      </c>
      <c r="M106" s="1">
        <f t="shared" si="32"/>
        <v>130.63357282821687</v>
      </c>
      <c r="N106" s="1">
        <f t="shared" si="32"/>
        <v>44.882475545199114</v>
      </c>
    </row>
    <row r="107" spans="1:14" ht="12.75">
      <c r="A107" s="9">
        <v>1985</v>
      </c>
      <c r="B107">
        <v>181</v>
      </c>
      <c r="C107">
        <v>1</v>
      </c>
      <c r="D107">
        <v>182</v>
      </c>
      <c r="F107" s="9">
        <f t="shared" si="33"/>
        <v>1985</v>
      </c>
      <c r="G107" s="1">
        <f t="shared" si="33"/>
        <v>643229</v>
      </c>
      <c r="H107" s="1">
        <f t="shared" si="33"/>
        <v>3209</v>
      </c>
      <c r="I107" s="1">
        <f t="shared" si="33"/>
        <v>646438</v>
      </c>
      <c r="K107" s="9">
        <f t="shared" si="34"/>
        <v>1985</v>
      </c>
      <c r="L107" s="1">
        <f t="shared" si="32"/>
        <v>28.139278546209823</v>
      </c>
      <c r="M107" s="1">
        <f t="shared" si="32"/>
        <v>31.162355874104083</v>
      </c>
      <c r="N107" s="1">
        <f t="shared" si="32"/>
        <v>28.154285484454814</v>
      </c>
    </row>
    <row r="108" spans="1:14" ht="12.75">
      <c r="A108" s="9">
        <v>1986</v>
      </c>
      <c r="B108">
        <v>188</v>
      </c>
      <c r="C108">
        <v>3</v>
      </c>
      <c r="D108">
        <v>191</v>
      </c>
      <c r="F108" s="9">
        <f t="shared" si="33"/>
        <v>1986</v>
      </c>
      <c r="G108" s="1">
        <f t="shared" si="33"/>
        <v>635204</v>
      </c>
      <c r="H108" s="1">
        <f t="shared" si="33"/>
        <v>3261</v>
      </c>
      <c r="I108" s="1">
        <f t="shared" si="33"/>
        <v>638465</v>
      </c>
      <c r="K108" s="9">
        <f t="shared" si="34"/>
        <v>1986</v>
      </c>
      <c r="L108" s="1">
        <f t="shared" si="32"/>
        <v>29.596790952198035</v>
      </c>
      <c r="M108" s="1">
        <f t="shared" si="32"/>
        <v>91.99632014719411</v>
      </c>
      <c r="N108" s="1">
        <f t="shared" si="32"/>
        <v>29.915500458130047</v>
      </c>
    </row>
    <row r="109" spans="1:14" ht="12.75">
      <c r="A109" s="9">
        <v>1987</v>
      </c>
      <c r="B109">
        <v>203</v>
      </c>
      <c r="C109">
        <v>0</v>
      </c>
      <c r="D109">
        <v>203</v>
      </c>
      <c r="F109" s="9">
        <f t="shared" si="33"/>
        <v>1987</v>
      </c>
      <c r="G109" s="1">
        <f t="shared" si="33"/>
        <v>626190</v>
      </c>
      <c r="H109" s="1">
        <f t="shared" si="33"/>
        <v>3329</v>
      </c>
      <c r="I109" s="1">
        <f t="shared" si="33"/>
        <v>629519</v>
      </c>
      <c r="K109" s="9">
        <f t="shared" si="34"/>
        <v>1987</v>
      </c>
      <c r="L109" s="1">
        <f aca="true" t="shared" si="35" ref="L109:L121">(B109/G109)*100000</f>
        <v>32.41827560325141</v>
      </c>
      <c r="M109" s="1">
        <f aca="true" t="shared" si="36" ref="M109:M121">(C109/H109)*100000</f>
        <v>0</v>
      </c>
      <c r="N109" s="1">
        <f aca="true" t="shared" si="37" ref="N109:N121">(D109/I109)*100000</f>
        <v>32.24684243049058</v>
      </c>
    </row>
    <row r="110" spans="1:14" ht="12.75">
      <c r="A110" s="9">
        <v>1988</v>
      </c>
      <c r="B110">
        <v>213</v>
      </c>
      <c r="C110">
        <v>6</v>
      </c>
      <c r="D110">
        <v>219</v>
      </c>
      <c r="F110" s="9">
        <f t="shared" si="33"/>
        <v>1988</v>
      </c>
      <c r="G110" s="1">
        <f t="shared" si="33"/>
        <v>619426</v>
      </c>
      <c r="H110" s="1">
        <f t="shared" si="33"/>
        <v>3427</v>
      </c>
      <c r="I110" s="1">
        <f t="shared" si="33"/>
        <v>622853</v>
      </c>
      <c r="K110" s="9">
        <f t="shared" si="34"/>
        <v>1988</v>
      </c>
      <c r="L110" s="1">
        <f t="shared" si="35"/>
        <v>34.386674114422064</v>
      </c>
      <c r="M110" s="1">
        <f t="shared" si="36"/>
        <v>175.08024511234316</v>
      </c>
      <c r="N110" s="1">
        <f t="shared" si="37"/>
        <v>35.16078432631777</v>
      </c>
    </row>
    <row r="111" spans="1:14" ht="12.75">
      <c r="A111" s="9">
        <v>1989</v>
      </c>
      <c r="B111">
        <v>193</v>
      </c>
      <c r="C111">
        <v>5</v>
      </c>
      <c r="D111">
        <v>198</v>
      </c>
      <c r="F111" s="9">
        <f t="shared" si="33"/>
        <v>1989</v>
      </c>
      <c r="G111" s="1">
        <f t="shared" si="33"/>
        <v>609834</v>
      </c>
      <c r="H111" s="1">
        <f t="shared" si="33"/>
        <v>3452</v>
      </c>
      <c r="I111" s="1">
        <f t="shared" si="33"/>
        <v>613286</v>
      </c>
      <c r="K111" s="9">
        <f t="shared" si="34"/>
        <v>1989</v>
      </c>
      <c r="L111" s="1">
        <f t="shared" si="35"/>
        <v>31.647956657057495</v>
      </c>
      <c r="M111" s="1">
        <f t="shared" si="36"/>
        <v>144.84356894553883</v>
      </c>
      <c r="N111" s="1">
        <f t="shared" si="37"/>
        <v>32.28510026317248</v>
      </c>
    </row>
    <row r="112" spans="1:14" ht="12.75">
      <c r="A112" s="9">
        <v>1990</v>
      </c>
      <c r="B112">
        <v>193</v>
      </c>
      <c r="C112">
        <v>4</v>
      </c>
      <c r="D112">
        <v>197</v>
      </c>
      <c r="F112" s="9">
        <f t="shared" si="33"/>
        <v>1990</v>
      </c>
      <c r="G112" s="1">
        <f t="shared" si="33"/>
        <v>600513</v>
      </c>
      <c r="H112" s="1">
        <f t="shared" si="33"/>
        <v>3431</v>
      </c>
      <c r="I112" s="1">
        <f t="shared" si="33"/>
        <v>603944</v>
      </c>
      <c r="K112" s="9">
        <f t="shared" si="34"/>
        <v>1990</v>
      </c>
      <c r="L112" s="1">
        <f t="shared" si="35"/>
        <v>32.139187661216326</v>
      </c>
      <c r="M112" s="1">
        <f t="shared" si="36"/>
        <v>116.58408627222386</v>
      </c>
      <c r="N112" s="1">
        <f t="shared" si="37"/>
        <v>32.61891831030692</v>
      </c>
    </row>
    <row r="113" spans="1:14" ht="12.75">
      <c r="A113" s="9">
        <v>1991</v>
      </c>
      <c r="B113">
        <v>196</v>
      </c>
      <c r="C113">
        <v>3</v>
      </c>
      <c r="D113">
        <v>199</v>
      </c>
      <c r="F113" s="9">
        <f t="shared" si="33"/>
        <v>1991</v>
      </c>
      <c r="G113" s="1">
        <f t="shared" si="33"/>
        <v>595933</v>
      </c>
      <c r="H113" s="1">
        <f t="shared" si="33"/>
        <v>3511</v>
      </c>
      <c r="I113" s="1">
        <f t="shared" si="33"/>
        <v>599444</v>
      </c>
      <c r="K113" s="9">
        <f t="shared" si="34"/>
        <v>1991</v>
      </c>
      <c r="L113" s="1">
        <f t="shared" si="35"/>
        <v>32.889603361451705</v>
      </c>
      <c r="M113" s="1">
        <f t="shared" si="36"/>
        <v>85.4457419538593</v>
      </c>
      <c r="N113" s="1">
        <f t="shared" si="37"/>
        <v>33.197429618112785</v>
      </c>
    </row>
    <row r="114" spans="1:14" ht="12.75">
      <c r="A114" s="9">
        <v>1992</v>
      </c>
      <c r="B114">
        <v>149</v>
      </c>
      <c r="C114">
        <v>6</v>
      </c>
      <c r="D114">
        <v>155</v>
      </c>
      <c r="F114" s="9">
        <f t="shared" si="33"/>
        <v>1992</v>
      </c>
      <c r="G114" s="1">
        <f t="shared" si="33"/>
        <v>596163</v>
      </c>
      <c r="H114" s="1">
        <f t="shared" si="33"/>
        <v>3587</v>
      </c>
      <c r="I114" s="1">
        <f t="shared" si="33"/>
        <v>599750</v>
      </c>
      <c r="K114" s="9">
        <f t="shared" si="34"/>
        <v>1992</v>
      </c>
      <c r="L114" s="1">
        <f t="shared" si="35"/>
        <v>24.99316462108517</v>
      </c>
      <c r="M114" s="1">
        <f t="shared" si="36"/>
        <v>167.27069974909395</v>
      </c>
      <c r="N114" s="1">
        <f t="shared" si="37"/>
        <v>25.844101709045436</v>
      </c>
    </row>
    <row r="115" spans="1:14" ht="12.75">
      <c r="A115" s="9">
        <v>1993</v>
      </c>
      <c r="B115">
        <v>162</v>
      </c>
      <c r="C115">
        <v>9</v>
      </c>
      <c r="D115">
        <v>171</v>
      </c>
      <c r="F115" s="9">
        <f t="shared" si="33"/>
        <v>1993</v>
      </c>
      <c r="G115" s="1">
        <f t="shared" si="33"/>
        <v>597376</v>
      </c>
      <c r="H115" s="1">
        <f t="shared" si="33"/>
        <v>3507</v>
      </c>
      <c r="I115" s="1">
        <f t="shared" si="33"/>
        <v>600883</v>
      </c>
      <c r="K115" s="9">
        <f t="shared" si="34"/>
        <v>1993</v>
      </c>
      <c r="L115" s="1">
        <f t="shared" si="35"/>
        <v>27.118598671523465</v>
      </c>
      <c r="M115" s="1">
        <f t="shared" si="36"/>
        <v>256.6295979469632</v>
      </c>
      <c r="N115" s="1">
        <f t="shared" si="37"/>
        <v>28.458119134673474</v>
      </c>
    </row>
    <row r="116" spans="1:14" ht="12.75">
      <c r="A116" s="9">
        <v>1994</v>
      </c>
      <c r="B116">
        <v>190</v>
      </c>
      <c r="C116">
        <v>13</v>
      </c>
      <c r="D116">
        <v>203</v>
      </c>
      <c r="F116" s="9">
        <f t="shared" si="33"/>
        <v>1994</v>
      </c>
      <c r="G116" s="1">
        <f t="shared" si="33"/>
        <v>599238</v>
      </c>
      <c r="H116" s="1">
        <f t="shared" si="33"/>
        <v>3478</v>
      </c>
      <c r="I116" s="1">
        <f t="shared" si="33"/>
        <v>602716</v>
      </c>
      <c r="K116" s="9">
        <f t="shared" si="34"/>
        <v>1994</v>
      </c>
      <c r="L116" s="1">
        <f t="shared" si="35"/>
        <v>31.706934473447948</v>
      </c>
      <c r="M116" s="1">
        <f t="shared" si="36"/>
        <v>373.77803335250144</v>
      </c>
      <c r="N116" s="1">
        <f t="shared" si="37"/>
        <v>33.68087125611399</v>
      </c>
    </row>
    <row r="117" spans="1:14" ht="12.75">
      <c r="A117" s="9">
        <v>1995</v>
      </c>
      <c r="B117">
        <v>196</v>
      </c>
      <c r="C117">
        <v>4</v>
      </c>
      <c r="D117">
        <v>200</v>
      </c>
      <c r="F117" s="9">
        <f t="shared" si="33"/>
        <v>1995</v>
      </c>
      <c r="G117" s="1">
        <f t="shared" si="33"/>
        <v>599761</v>
      </c>
      <c r="H117" s="1">
        <f t="shared" si="33"/>
        <v>3358</v>
      </c>
      <c r="I117" s="1">
        <f t="shared" si="33"/>
        <v>603119</v>
      </c>
      <c r="K117" s="9">
        <f t="shared" si="34"/>
        <v>1995</v>
      </c>
      <c r="L117" s="1">
        <f t="shared" si="35"/>
        <v>32.67968407415621</v>
      </c>
      <c r="M117" s="1">
        <f t="shared" si="36"/>
        <v>119.11852293031568</v>
      </c>
      <c r="N117" s="1">
        <f t="shared" si="37"/>
        <v>33.16095165299054</v>
      </c>
    </row>
    <row r="118" spans="1:14" ht="12.75">
      <c r="A118" s="9">
        <v>1996</v>
      </c>
      <c r="B118">
        <v>232</v>
      </c>
      <c r="C118">
        <v>8</v>
      </c>
      <c r="D118">
        <v>240</v>
      </c>
      <c r="F118" s="9">
        <f t="shared" si="33"/>
        <v>1996</v>
      </c>
      <c r="G118" s="1">
        <f t="shared" si="33"/>
        <v>599467</v>
      </c>
      <c r="H118" s="1">
        <f t="shared" si="33"/>
        <v>3558</v>
      </c>
      <c r="I118" s="1">
        <f t="shared" si="33"/>
        <v>603025</v>
      </c>
      <c r="K118" s="9">
        <f t="shared" si="34"/>
        <v>1996</v>
      </c>
      <c r="L118" s="1">
        <f t="shared" si="35"/>
        <v>38.70104609594857</v>
      </c>
      <c r="M118" s="1">
        <f t="shared" si="36"/>
        <v>224.84541877459247</v>
      </c>
      <c r="N118" s="1">
        <f t="shared" si="37"/>
        <v>39.79934496911405</v>
      </c>
    </row>
    <row r="119" spans="1:14" ht="12.75">
      <c r="A119" s="9">
        <v>1997</v>
      </c>
      <c r="B119">
        <v>239</v>
      </c>
      <c r="C119">
        <v>8</v>
      </c>
      <c r="D119">
        <v>247</v>
      </c>
      <c r="F119" s="9">
        <f t="shared" si="33"/>
        <v>1997</v>
      </c>
      <c r="G119" s="1">
        <f t="shared" si="33"/>
        <v>596693</v>
      </c>
      <c r="H119" s="1">
        <f t="shared" si="33"/>
        <v>3463</v>
      </c>
      <c r="I119" s="1">
        <f t="shared" si="33"/>
        <v>600156</v>
      </c>
      <c r="K119" s="9">
        <f t="shared" si="34"/>
        <v>1997</v>
      </c>
      <c r="L119" s="1">
        <f t="shared" si="35"/>
        <v>40.0540981710863</v>
      </c>
      <c r="M119" s="1">
        <f t="shared" si="36"/>
        <v>231.0135720473578</v>
      </c>
      <c r="N119" s="1">
        <f t="shared" si="37"/>
        <v>41.155966115476645</v>
      </c>
    </row>
    <row r="120" spans="1:14" ht="12.75">
      <c r="A120" s="9">
        <v>1998</v>
      </c>
      <c r="B120">
        <v>325</v>
      </c>
      <c r="C120">
        <v>14</v>
      </c>
      <c r="D120">
        <v>339</v>
      </c>
      <c r="F120" s="9">
        <f t="shared" si="33"/>
        <v>1998</v>
      </c>
      <c r="G120" s="1">
        <f t="shared" si="33"/>
        <v>592527</v>
      </c>
      <c r="H120" s="1">
        <f t="shared" si="33"/>
        <v>3621</v>
      </c>
      <c r="I120" s="1">
        <f t="shared" si="33"/>
        <v>596148</v>
      </c>
      <c r="K120" s="9">
        <f t="shared" si="34"/>
        <v>1998</v>
      </c>
      <c r="L120" s="1">
        <f t="shared" si="35"/>
        <v>54.849821189582926</v>
      </c>
      <c r="M120" s="1">
        <f t="shared" si="36"/>
        <v>386.63352665009666</v>
      </c>
      <c r="N120" s="1">
        <f t="shared" si="37"/>
        <v>56.865073773626676</v>
      </c>
    </row>
    <row r="121" spans="1:14" ht="12.75">
      <c r="A121" s="9">
        <v>1999</v>
      </c>
      <c r="B121">
        <v>302</v>
      </c>
      <c r="C121">
        <v>10</v>
      </c>
      <c r="D121">
        <v>312</v>
      </c>
      <c r="F121" s="9">
        <f t="shared" si="33"/>
        <v>1999</v>
      </c>
      <c r="G121" s="1">
        <f t="shared" si="33"/>
        <v>587625</v>
      </c>
      <c r="H121" s="1">
        <f t="shared" si="33"/>
        <v>3775</v>
      </c>
      <c r="I121" s="1">
        <f t="shared" si="33"/>
        <v>591400</v>
      </c>
      <c r="K121" s="9">
        <f t="shared" si="34"/>
        <v>1999</v>
      </c>
      <c r="L121" s="1">
        <f t="shared" si="35"/>
        <v>51.39332057009147</v>
      </c>
      <c r="M121" s="1">
        <f t="shared" si="36"/>
        <v>264.9006622516556</v>
      </c>
      <c r="N121" s="1">
        <f t="shared" si="37"/>
        <v>52.75617179573892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F88">
      <selection activeCell="AH88" sqref="AH88:AL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11</v>
      </c>
      <c r="B1" s="30" t="s">
        <v>119</v>
      </c>
      <c r="C1" s="30"/>
      <c r="D1" s="30"/>
      <c r="E1" s="30"/>
      <c r="F1" s="30"/>
      <c r="G1" s="30"/>
      <c r="J1" s="30" t="s">
        <v>119</v>
      </c>
      <c r="K1" s="30"/>
      <c r="L1" s="30"/>
      <c r="M1" s="30"/>
      <c r="N1" s="30"/>
      <c r="O1" s="30"/>
      <c r="R1" s="30" t="s">
        <v>119</v>
      </c>
      <c r="S1" s="30"/>
      <c r="T1" s="30"/>
      <c r="U1" s="30"/>
      <c r="V1" s="30"/>
      <c r="W1" s="30"/>
      <c r="Z1" s="30" t="s">
        <v>119</v>
      </c>
      <c r="AA1" s="30"/>
      <c r="AB1" s="30"/>
      <c r="AC1" s="30"/>
      <c r="AD1" s="30"/>
      <c r="AE1" s="30"/>
      <c r="AH1" s="30" t="s">
        <v>119</v>
      </c>
      <c r="AI1" s="30"/>
      <c r="AJ1" s="30"/>
      <c r="AK1" s="30"/>
      <c r="AL1" s="30"/>
      <c r="AM1" s="30"/>
      <c r="AP1" s="30" t="s">
        <v>119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NORTH DAKOTA</v>
      </c>
      <c r="C2" s="30"/>
      <c r="D2" s="30"/>
      <c r="E2" s="30"/>
      <c r="F2" s="30"/>
      <c r="G2" s="30"/>
      <c r="J2" s="30" t="str">
        <f>CONCATENATE("Black, Non-Hispanics:  ",$A$1)</f>
        <v>Black, Non-Hispanics:  NORTH DAKOTA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NORTH DAKOTA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NORTH DAKOTA</v>
      </c>
      <c r="AA2" s="30"/>
      <c r="AB2" s="30"/>
      <c r="AC2" s="30"/>
      <c r="AD2" s="30"/>
      <c r="AE2" s="30"/>
      <c r="AH2" s="30" t="str">
        <f>CONCATENATE("Hispanics:  ",$A$1)</f>
        <v>Hispanics:  NORTH DAKOTA</v>
      </c>
      <c r="AI2" s="30"/>
      <c r="AJ2" s="30"/>
      <c r="AK2" s="30"/>
      <c r="AL2" s="30"/>
      <c r="AM2" s="30"/>
      <c r="AP2" s="30" t="str">
        <f>CONCATENATE("Other Race / Not Known:  ",$A$1)</f>
        <v>Other Race / Not Known:  NORTH DAKOTA</v>
      </c>
      <c r="AQ2" s="30"/>
      <c r="AR2" s="30"/>
      <c r="AS2" s="30"/>
      <c r="AT2" s="30"/>
      <c r="AU2" s="30"/>
    </row>
    <row r="3" spans="1:47" ht="12.75">
      <c r="A3" s="4" t="s">
        <v>123</v>
      </c>
      <c r="B3" s="12" t="s">
        <v>116</v>
      </c>
      <c r="C3" s="12" t="s">
        <v>121</v>
      </c>
      <c r="D3" s="12" t="s">
        <v>122</v>
      </c>
      <c r="E3" s="12" t="s">
        <v>117</v>
      </c>
      <c r="F3" s="12" t="s">
        <v>120</v>
      </c>
      <c r="G3" s="12" t="s">
        <v>129</v>
      </c>
      <c r="I3" s="4" t="s">
        <v>140</v>
      </c>
      <c r="J3" s="12" t="s">
        <v>116</v>
      </c>
      <c r="K3" s="12" t="s">
        <v>121</v>
      </c>
      <c r="L3" s="12" t="s">
        <v>122</v>
      </c>
      <c r="M3" s="12" t="s">
        <v>117</v>
      </c>
      <c r="N3" s="12" t="s">
        <v>120</v>
      </c>
      <c r="O3" s="12" t="s">
        <v>129</v>
      </c>
      <c r="Q3" s="4" t="s">
        <v>140</v>
      </c>
      <c r="R3" s="12" t="s">
        <v>116</v>
      </c>
      <c r="S3" s="12" t="s">
        <v>121</v>
      </c>
      <c r="T3" s="12" t="s">
        <v>122</v>
      </c>
      <c r="U3" s="12" t="s">
        <v>117</v>
      </c>
      <c r="V3" s="12" t="s">
        <v>120</v>
      </c>
      <c r="W3" s="12" t="s">
        <v>129</v>
      </c>
      <c r="Y3" s="4" t="s">
        <v>140</v>
      </c>
      <c r="Z3" s="12" t="s">
        <v>116</v>
      </c>
      <c r="AA3" s="12" t="s">
        <v>121</v>
      </c>
      <c r="AB3" s="12" t="s">
        <v>122</v>
      </c>
      <c r="AC3" s="12" t="s">
        <v>117</v>
      </c>
      <c r="AD3" s="12" t="s">
        <v>120</v>
      </c>
      <c r="AE3" s="12" t="s">
        <v>129</v>
      </c>
      <c r="AG3" s="4" t="s">
        <v>140</v>
      </c>
      <c r="AH3" s="12" t="s">
        <v>116</v>
      </c>
      <c r="AI3" s="12" t="s">
        <v>121</v>
      </c>
      <c r="AJ3" s="12" t="s">
        <v>122</v>
      </c>
      <c r="AK3" s="12" t="s">
        <v>117</v>
      </c>
      <c r="AL3" s="12" t="s">
        <v>120</v>
      </c>
      <c r="AM3" s="12" t="s">
        <v>129</v>
      </c>
      <c r="AO3" s="4" t="s">
        <v>140</v>
      </c>
      <c r="AP3" s="12" t="s">
        <v>116</v>
      </c>
      <c r="AQ3" s="12" t="s">
        <v>121</v>
      </c>
      <c r="AR3" s="12" t="s">
        <v>122</v>
      </c>
      <c r="AS3" s="12" t="s">
        <v>117</v>
      </c>
      <c r="AT3" s="12" t="s">
        <v>120</v>
      </c>
      <c r="AU3" s="12" t="s">
        <v>129</v>
      </c>
    </row>
    <row r="4" spans="1:47" ht="12.75">
      <c r="A4" s="4">
        <v>1983</v>
      </c>
      <c r="B4">
        <v>48</v>
      </c>
      <c r="C4">
        <v>63</v>
      </c>
      <c r="D4">
        <v>70</v>
      </c>
      <c r="E4">
        <v>61</v>
      </c>
      <c r="F4">
        <v>37</v>
      </c>
      <c r="G4">
        <f>SUM(B4:F4)</f>
        <v>279</v>
      </c>
      <c r="I4" s="4">
        <v>1983</v>
      </c>
      <c r="J4">
        <v>2</v>
      </c>
      <c r="K4">
        <v>1</v>
      </c>
      <c r="L4">
        <v>3</v>
      </c>
      <c r="M4">
        <v>1</v>
      </c>
      <c r="O4">
        <f>SUM(J4:N4)</f>
        <v>7</v>
      </c>
      <c r="Q4" s="4">
        <v>1983</v>
      </c>
      <c r="R4">
        <v>5</v>
      </c>
      <c r="S4">
        <v>23</v>
      </c>
      <c r="T4">
        <v>15</v>
      </c>
      <c r="V4">
        <v>7</v>
      </c>
      <c r="W4">
        <f>SUM(R4:V4)</f>
        <v>50</v>
      </c>
      <c r="Y4" s="4">
        <v>1983</v>
      </c>
      <c r="AE4">
        <f>SUM(Z4:AD4)</f>
        <v>0</v>
      </c>
      <c r="AG4" s="4">
        <v>1983</v>
      </c>
      <c r="AH4">
        <v>1</v>
      </c>
      <c r="AK4">
        <v>6</v>
      </c>
      <c r="AL4">
        <v>1</v>
      </c>
      <c r="AM4">
        <f>SUM(AH4:AL4)</f>
        <v>8</v>
      </c>
      <c r="AO4" s="4">
        <v>1983</v>
      </c>
      <c r="AU4">
        <f>SUM(AP4:AT4)</f>
        <v>0</v>
      </c>
    </row>
    <row r="5" spans="1:47" ht="12.75">
      <c r="A5" s="4">
        <v>1984</v>
      </c>
      <c r="B5">
        <v>37</v>
      </c>
      <c r="C5">
        <v>74</v>
      </c>
      <c r="D5">
        <v>80</v>
      </c>
      <c r="E5">
        <v>46</v>
      </c>
      <c r="F5">
        <v>51</v>
      </c>
      <c r="G5">
        <f aca="true" t="shared" si="0" ref="G5:G20">SUM(B5:F5)</f>
        <v>288</v>
      </c>
      <c r="I5" s="4">
        <v>1984</v>
      </c>
      <c r="L5">
        <v>1</v>
      </c>
      <c r="M5">
        <v>2</v>
      </c>
      <c r="N5">
        <v>1</v>
      </c>
      <c r="O5">
        <f aca="true" t="shared" si="1" ref="O5:O20">SUM(J5:N5)</f>
        <v>4</v>
      </c>
      <c r="Q5" s="4">
        <v>1984</v>
      </c>
      <c r="R5">
        <v>6</v>
      </c>
      <c r="S5">
        <v>19</v>
      </c>
      <c r="T5">
        <v>9</v>
      </c>
      <c r="U5">
        <v>4</v>
      </c>
      <c r="V5">
        <v>11</v>
      </c>
      <c r="W5">
        <f aca="true" t="shared" si="2" ref="W5:W20">SUM(R5:V5)</f>
        <v>49</v>
      </c>
      <c r="Y5" s="4">
        <v>1984</v>
      </c>
      <c r="AE5">
        <f aca="true" t="shared" si="3" ref="AE5:AE20">SUM(Z5:AD5)</f>
        <v>0</v>
      </c>
      <c r="AG5" s="4">
        <v>1984</v>
      </c>
      <c r="AH5">
        <v>1</v>
      </c>
      <c r="AK5">
        <v>3</v>
      </c>
      <c r="AM5">
        <f aca="true" t="shared" si="4" ref="AM5:AM20">SUM(AH5:AL5)</f>
        <v>4</v>
      </c>
      <c r="AO5" s="4">
        <v>1984</v>
      </c>
      <c r="AU5">
        <f aca="true" t="shared" si="5" ref="AU5:AU20">SUM(AP5:AT5)</f>
        <v>0</v>
      </c>
    </row>
    <row r="6" spans="1:47" ht="12.75">
      <c r="A6" s="4">
        <v>1985</v>
      </c>
      <c r="B6">
        <v>35</v>
      </c>
      <c r="C6">
        <v>48</v>
      </c>
      <c r="D6">
        <v>64</v>
      </c>
      <c r="E6">
        <v>14</v>
      </c>
      <c r="F6">
        <v>20</v>
      </c>
      <c r="G6">
        <f t="shared" si="0"/>
        <v>181</v>
      </c>
      <c r="I6" s="4">
        <v>1985</v>
      </c>
      <c r="L6">
        <v>1</v>
      </c>
      <c r="O6">
        <f t="shared" si="1"/>
        <v>1</v>
      </c>
      <c r="Q6" s="4">
        <v>1985</v>
      </c>
      <c r="R6">
        <v>8</v>
      </c>
      <c r="S6">
        <v>10</v>
      </c>
      <c r="T6">
        <v>8</v>
      </c>
      <c r="U6">
        <v>2</v>
      </c>
      <c r="V6">
        <v>6</v>
      </c>
      <c r="W6">
        <f t="shared" si="2"/>
        <v>34</v>
      </c>
      <c r="Y6" s="4">
        <v>1985</v>
      </c>
      <c r="AB6">
        <v>1</v>
      </c>
      <c r="AE6">
        <f t="shared" si="3"/>
        <v>1</v>
      </c>
      <c r="AG6" s="4">
        <v>1985</v>
      </c>
      <c r="AJ6">
        <v>1</v>
      </c>
      <c r="AM6">
        <f t="shared" si="4"/>
        <v>1</v>
      </c>
      <c r="AO6" s="4">
        <v>1985</v>
      </c>
      <c r="AU6">
        <f t="shared" si="5"/>
        <v>0</v>
      </c>
    </row>
    <row r="7" spans="1:47" ht="12.75">
      <c r="A7" s="4">
        <v>1986</v>
      </c>
      <c r="B7">
        <v>30</v>
      </c>
      <c r="C7">
        <v>53</v>
      </c>
      <c r="D7">
        <v>51</v>
      </c>
      <c r="E7">
        <v>32</v>
      </c>
      <c r="F7">
        <v>22</v>
      </c>
      <c r="G7">
        <f t="shared" si="0"/>
        <v>188</v>
      </c>
      <c r="I7" s="4">
        <v>1986</v>
      </c>
      <c r="J7">
        <v>1</v>
      </c>
      <c r="K7">
        <v>1</v>
      </c>
      <c r="N7">
        <v>1</v>
      </c>
      <c r="O7">
        <f t="shared" si="1"/>
        <v>3</v>
      </c>
      <c r="Q7" s="4">
        <v>1986</v>
      </c>
      <c r="R7">
        <v>10</v>
      </c>
      <c r="S7">
        <v>7</v>
      </c>
      <c r="T7">
        <v>9</v>
      </c>
      <c r="U7">
        <v>1</v>
      </c>
      <c r="V7">
        <v>3</v>
      </c>
      <c r="W7">
        <f t="shared" si="2"/>
        <v>30</v>
      </c>
      <c r="Y7" s="4">
        <v>1986</v>
      </c>
      <c r="AB7">
        <v>1</v>
      </c>
      <c r="AE7">
        <f t="shared" si="3"/>
        <v>1</v>
      </c>
      <c r="AG7" s="4">
        <v>1986</v>
      </c>
      <c r="AH7">
        <v>1</v>
      </c>
      <c r="AM7">
        <f t="shared" si="4"/>
        <v>1</v>
      </c>
      <c r="AO7" s="4">
        <v>1986</v>
      </c>
      <c r="AU7">
        <f t="shared" si="5"/>
        <v>0</v>
      </c>
    </row>
    <row r="8" spans="1:47" ht="12.75">
      <c r="A8" s="4">
        <v>1987</v>
      </c>
      <c r="B8">
        <v>44</v>
      </c>
      <c r="C8">
        <v>53</v>
      </c>
      <c r="D8">
        <v>52</v>
      </c>
      <c r="E8">
        <v>32</v>
      </c>
      <c r="F8">
        <v>22</v>
      </c>
      <c r="G8">
        <f t="shared" si="0"/>
        <v>203</v>
      </c>
      <c r="I8" s="4">
        <v>1987</v>
      </c>
      <c r="O8">
        <f t="shared" si="1"/>
        <v>0</v>
      </c>
      <c r="Q8" s="4">
        <v>1987</v>
      </c>
      <c r="R8">
        <v>10</v>
      </c>
      <c r="S8">
        <v>17</v>
      </c>
      <c r="T8">
        <v>9</v>
      </c>
      <c r="U8">
        <v>6</v>
      </c>
      <c r="V8">
        <v>8</v>
      </c>
      <c r="W8">
        <f t="shared" si="2"/>
        <v>50</v>
      </c>
      <c r="Y8" s="4">
        <v>1987</v>
      </c>
      <c r="AA8">
        <v>1</v>
      </c>
      <c r="AE8">
        <f t="shared" si="3"/>
        <v>1</v>
      </c>
      <c r="AG8" s="4">
        <v>1987</v>
      </c>
      <c r="AH8">
        <v>1</v>
      </c>
      <c r="AI8">
        <v>1</v>
      </c>
      <c r="AJ8">
        <v>1</v>
      </c>
      <c r="AK8">
        <v>2</v>
      </c>
      <c r="AM8">
        <f t="shared" si="4"/>
        <v>5</v>
      </c>
      <c r="AO8" s="4">
        <v>1987</v>
      </c>
      <c r="AU8">
        <f t="shared" si="5"/>
        <v>0</v>
      </c>
    </row>
    <row r="9" spans="1:47" ht="12.75">
      <c r="A9" s="4">
        <v>1988</v>
      </c>
      <c r="B9">
        <v>52</v>
      </c>
      <c r="C9">
        <v>58</v>
      </c>
      <c r="D9">
        <v>43</v>
      </c>
      <c r="E9">
        <v>41</v>
      </c>
      <c r="F9">
        <v>19</v>
      </c>
      <c r="G9">
        <f t="shared" si="0"/>
        <v>213</v>
      </c>
      <c r="I9" s="4">
        <v>1988</v>
      </c>
      <c r="J9">
        <v>2</v>
      </c>
      <c r="K9">
        <v>1</v>
      </c>
      <c r="L9">
        <v>2</v>
      </c>
      <c r="M9">
        <v>1</v>
      </c>
      <c r="O9">
        <f t="shared" si="1"/>
        <v>6</v>
      </c>
      <c r="Q9" s="4">
        <v>1988</v>
      </c>
      <c r="R9">
        <v>16</v>
      </c>
      <c r="S9">
        <v>15</v>
      </c>
      <c r="T9">
        <v>8</v>
      </c>
      <c r="V9">
        <v>9</v>
      </c>
      <c r="W9">
        <f t="shared" si="2"/>
        <v>48</v>
      </c>
      <c r="Y9" s="4">
        <v>1988</v>
      </c>
      <c r="AB9">
        <v>2</v>
      </c>
      <c r="AE9">
        <f t="shared" si="3"/>
        <v>2</v>
      </c>
      <c r="AG9" s="4">
        <v>1988</v>
      </c>
      <c r="AH9">
        <v>2</v>
      </c>
      <c r="AJ9">
        <v>1</v>
      </c>
      <c r="AM9">
        <f t="shared" si="4"/>
        <v>3</v>
      </c>
      <c r="AO9" s="4">
        <v>1988</v>
      </c>
      <c r="AU9">
        <f t="shared" si="5"/>
        <v>0</v>
      </c>
    </row>
    <row r="10" spans="1:47" ht="12.75">
      <c r="A10" s="4">
        <v>1989</v>
      </c>
      <c r="B10">
        <v>37</v>
      </c>
      <c r="C10">
        <v>35</v>
      </c>
      <c r="D10">
        <v>67</v>
      </c>
      <c r="E10">
        <v>37</v>
      </c>
      <c r="F10">
        <v>17</v>
      </c>
      <c r="G10">
        <f t="shared" si="0"/>
        <v>193</v>
      </c>
      <c r="I10" s="4">
        <v>1989</v>
      </c>
      <c r="J10">
        <v>1</v>
      </c>
      <c r="K10">
        <v>3</v>
      </c>
      <c r="L10">
        <v>1</v>
      </c>
      <c r="O10">
        <f t="shared" si="1"/>
        <v>5</v>
      </c>
      <c r="Q10" s="4">
        <v>1989</v>
      </c>
      <c r="R10">
        <v>6</v>
      </c>
      <c r="S10">
        <v>7</v>
      </c>
      <c r="T10">
        <v>3</v>
      </c>
      <c r="U10">
        <v>5</v>
      </c>
      <c r="V10">
        <v>5</v>
      </c>
      <c r="W10">
        <f t="shared" si="2"/>
        <v>26</v>
      </c>
      <c r="Y10" s="4">
        <v>1989</v>
      </c>
      <c r="AA10">
        <v>1</v>
      </c>
      <c r="AB10">
        <v>1</v>
      </c>
      <c r="AE10">
        <f t="shared" si="3"/>
        <v>2</v>
      </c>
      <c r="AG10" s="4">
        <v>1989</v>
      </c>
      <c r="AI10">
        <v>1</v>
      </c>
      <c r="AK10">
        <v>1</v>
      </c>
      <c r="AM10">
        <f t="shared" si="4"/>
        <v>2</v>
      </c>
      <c r="AO10" s="4">
        <v>1989</v>
      </c>
      <c r="AU10">
        <f t="shared" si="5"/>
        <v>0</v>
      </c>
    </row>
    <row r="11" spans="1:47" ht="12.75">
      <c r="A11" s="4">
        <v>1990</v>
      </c>
      <c r="B11">
        <v>49</v>
      </c>
      <c r="C11">
        <v>35</v>
      </c>
      <c r="D11">
        <v>53</v>
      </c>
      <c r="E11">
        <v>41</v>
      </c>
      <c r="F11">
        <v>15</v>
      </c>
      <c r="G11">
        <f t="shared" si="0"/>
        <v>193</v>
      </c>
      <c r="I11" s="4">
        <v>1990</v>
      </c>
      <c r="J11">
        <v>1</v>
      </c>
      <c r="K11">
        <v>1</v>
      </c>
      <c r="L11">
        <v>2</v>
      </c>
      <c r="O11">
        <f t="shared" si="1"/>
        <v>4</v>
      </c>
      <c r="Q11" s="4">
        <v>1990</v>
      </c>
      <c r="R11">
        <v>14</v>
      </c>
      <c r="S11">
        <v>14</v>
      </c>
      <c r="T11">
        <v>6</v>
      </c>
      <c r="U11">
        <v>1</v>
      </c>
      <c r="V11">
        <v>3</v>
      </c>
      <c r="W11">
        <f t="shared" si="2"/>
        <v>38</v>
      </c>
      <c r="Y11" s="4">
        <v>1990</v>
      </c>
      <c r="AA11">
        <v>1</v>
      </c>
      <c r="AE11">
        <f t="shared" si="3"/>
        <v>1</v>
      </c>
      <c r="AG11" s="4">
        <v>1990</v>
      </c>
      <c r="AI11">
        <v>1</v>
      </c>
      <c r="AK11">
        <v>2</v>
      </c>
      <c r="AL11">
        <v>1</v>
      </c>
      <c r="AM11">
        <f t="shared" si="4"/>
        <v>4</v>
      </c>
      <c r="AO11" s="4">
        <v>1990</v>
      </c>
      <c r="AQ11">
        <v>1</v>
      </c>
      <c r="AU11">
        <f t="shared" si="5"/>
        <v>1</v>
      </c>
    </row>
    <row r="12" spans="1:47" ht="12.75">
      <c r="A12" s="4">
        <v>1991</v>
      </c>
      <c r="B12">
        <v>36</v>
      </c>
      <c r="C12">
        <v>60</v>
      </c>
      <c r="D12">
        <v>56</v>
      </c>
      <c r="E12">
        <v>28</v>
      </c>
      <c r="F12">
        <v>16</v>
      </c>
      <c r="G12">
        <f t="shared" si="0"/>
        <v>196</v>
      </c>
      <c r="I12" s="4">
        <v>1991</v>
      </c>
      <c r="J12">
        <v>1</v>
      </c>
      <c r="L12">
        <v>2</v>
      </c>
      <c r="O12">
        <f t="shared" si="1"/>
        <v>3</v>
      </c>
      <c r="Q12" s="4">
        <v>1991</v>
      </c>
      <c r="R12">
        <v>8</v>
      </c>
      <c r="S12">
        <v>19</v>
      </c>
      <c r="T12">
        <v>9</v>
      </c>
      <c r="V12">
        <v>2</v>
      </c>
      <c r="W12">
        <f t="shared" si="2"/>
        <v>38</v>
      </c>
      <c r="Y12" s="4">
        <v>1991</v>
      </c>
      <c r="AB12">
        <v>1</v>
      </c>
      <c r="AC12">
        <v>1</v>
      </c>
      <c r="AE12">
        <f t="shared" si="3"/>
        <v>2</v>
      </c>
      <c r="AG12" s="4">
        <v>1991</v>
      </c>
      <c r="AH12">
        <v>2</v>
      </c>
      <c r="AI12">
        <v>2</v>
      </c>
      <c r="AJ12">
        <v>1</v>
      </c>
      <c r="AK12">
        <v>3</v>
      </c>
      <c r="AL12">
        <v>1</v>
      </c>
      <c r="AM12">
        <f t="shared" si="4"/>
        <v>9</v>
      </c>
      <c r="AO12" s="4">
        <v>1991</v>
      </c>
      <c r="AU12">
        <f t="shared" si="5"/>
        <v>0</v>
      </c>
    </row>
    <row r="13" spans="1:47" ht="12.75">
      <c r="A13" s="4">
        <v>1992</v>
      </c>
      <c r="B13">
        <v>35</v>
      </c>
      <c r="C13">
        <v>41</v>
      </c>
      <c r="D13">
        <v>38</v>
      </c>
      <c r="E13">
        <v>22</v>
      </c>
      <c r="F13">
        <v>13</v>
      </c>
      <c r="G13">
        <f t="shared" si="0"/>
        <v>149</v>
      </c>
      <c r="I13" s="4">
        <v>1992</v>
      </c>
      <c r="K13">
        <v>1</v>
      </c>
      <c r="L13">
        <v>4</v>
      </c>
      <c r="N13">
        <v>1</v>
      </c>
      <c r="O13">
        <f t="shared" si="1"/>
        <v>6</v>
      </c>
      <c r="Q13" s="4">
        <v>1992</v>
      </c>
      <c r="R13">
        <v>11</v>
      </c>
      <c r="S13">
        <v>12</v>
      </c>
      <c r="T13">
        <v>5</v>
      </c>
      <c r="U13">
        <v>5</v>
      </c>
      <c r="V13">
        <v>6</v>
      </c>
      <c r="W13">
        <f t="shared" si="2"/>
        <v>39</v>
      </c>
      <c r="Y13" s="4">
        <v>1992</v>
      </c>
      <c r="AE13">
        <f t="shared" si="3"/>
        <v>0</v>
      </c>
      <c r="AG13" s="4">
        <v>1992</v>
      </c>
      <c r="AH13">
        <v>1</v>
      </c>
      <c r="AK13">
        <v>1</v>
      </c>
      <c r="AL13">
        <v>1</v>
      </c>
      <c r="AM13">
        <f t="shared" si="4"/>
        <v>3</v>
      </c>
      <c r="AO13" s="4">
        <v>1992</v>
      </c>
      <c r="AP13">
        <v>1</v>
      </c>
      <c r="AT13">
        <v>1</v>
      </c>
      <c r="AU13">
        <f t="shared" si="5"/>
        <v>2</v>
      </c>
    </row>
    <row r="14" spans="1:47" ht="12.75">
      <c r="A14" s="4">
        <v>1993</v>
      </c>
      <c r="B14">
        <v>41</v>
      </c>
      <c r="C14">
        <v>44</v>
      </c>
      <c r="D14">
        <v>42</v>
      </c>
      <c r="E14">
        <v>14</v>
      </c>
      <c r="F14">
        <v>21</v>
      </c>
      <c r="G14">
        <f t="shared" si="0"/>
        <v>162</v>
      </c>
      <c r="I14" s="4">
        <v>1993</v>
      </c>
      <c r="J14">
        <v>4</v>
      </c>
      <c r="K14">
        <v>2</v>
      </c>
      <c r="L14">
        <v>2</v>
      </c>
      <c r="M14">
        <v>1</v>
      </c>
      <c r="O14">
        <f t="shared" si="1"/>
        <v>9</v>
      </c>
      <c r="Q14" s="4">
        <v>1993</v>
      </c>
      <c r="R14">
        <v>9</v>
      </c>
      <c r="S14">
        <v>8</v>
      </c>
      <c r="T14">
        <v>8</v>
      </c>
      <c r="U14">
        <v>2</v>
      </c>
      <c r="V14">
        <v>3</v>
      </c>
      <c r="W14">
        <f t="shared" si="2"/>
        <v>30</v>
      </c>
      <c r="Y14" s="4">
        <v>1993</v>
      </c>
      <c r="AB14">
        <v>1</v>
      </c>
      <c r="AC14">
        <v>1</v>
      </c>
      <c r="AE14">
        <f t="shared" si="3"/>
        <v>2</v>
      </c>
      <c r="AG14" s="4">
        <v>1993</v>
      </c>
      <c r="AH14">
        <v>3</v>
      </c>
      <c r="AI14">
        <v>3</v>
      </c>
      <c r="AJ14">
        <v>2</v>
      </c>
      <c r="AL14">
        <v>4</v>
      </c>
      <c r="AM14">
        <f t="shared" si="4"/>
        <v>12</v>
      </c>
      <c r="AO14" s="4">
        <v>1993</v>
      </c>
      <c r="AU14">
        <f t="shared" si="5"/>
        <v>0</v>
      </c>
    </row>
    <row r="15" spans="1:47" ht="12.75">
      <c r="A15" s="4">
        <v>1994</v>
      </c>
      <c r="B15">
        <v>42</v>
      </c>
      <c r="C15">
        <v>49</v>
      </c>
      <c r="D15">
        <v>49</v>
      </c>
      <c r="E15">
        <v>27</v>
      </c>
      <c r="F15">
        <v>23</v>
      </c>
      <c r="G15">
        <f t="shared" si="0"/>
        <v>190</v>
      </c>
      <c r="I15" s="4">
        <v>1994</v>
      </c>
      <c r="J15">
        <v>5</v>
      </c>
      <c r="K15">
        <v>3</v>
      </c>
      <c r="L15">
        <v>4</v>
      </c>
      <c r="M15">
        <v>1</v>
      </c>
      <c r="O15">
        <f t="shared" si="1"/>
        <v>13</v>
      </c>
      <c r="Q15" s="4">
        <v>1994</v>
      </c>
      <c r="R15">
        <v>12</v>
      </c>
      <c r="S15">
        <v>6</v>
      </c>
      <c r="T15">
        <v>9</v>
      </c>
      <c r="U15">
        <v>2</v>
      </c>
      <c r="V15">
        <v>7</v>
      </c>
      <c r="W15">
        <f t="shared" si="2"/>
        <v>36</v>
      </c>
      <c r="Y15" s="4">
        <v>1994</v>
      </c>
      <c r="Z15">
        <v>1</v>
      </c>
      <c r="AE15">
        <f t="shared" si="3"/>
        <v>1</v>
      </c>
      <c r="AG15" s="4">
        <v>1994</v>
      </c>
      <c r="AH15">
        <v>3</v>
      </c>
      <c r="AI15">
        <v>1</v>
      </c>
      <c r="AJ15">
        <v>1</v>
      </c>
      <c r="AK15">
        <v>1</v>
      </c>
      <c r="AL15">
        <v>1</v>
      </c>
      <c r="AM15">
        <f t="shared" si="4"/>
        <v>7</v>
      </c>
      <c r="AO15" s="4">
        <v>1994</v>
      </c>
      <c r="AU15">
        <f t="shared" si="5"/>
        <v>0</v>
      </c>
    </row>
    <row r="16" spans="1:47" ht="12.75">
      <c r="A16" s="4">
        <v>1995</v>
      </c>
      <c r="B16">
        <v>38</v>
      </c>
      <c r="C16">
        <v>41</v>
      </c>
      <c r="D16">
        <v>52</v>
      </c>
      <c r="E16">
        <v>35</v>
      </c>
      <c r="F16">
        <v>30</v>
      </c>
      <c r="G16">
        <f t="shared" si="0"/>
        <v>196</v>
      </c>
      <c r="I16" s="4">
        <v>1995</v>
      </c>
      <c r="J16">
        <v>1</v>
      </c>
      <c r="K16">
        <v>1</v>
      </c>
      <c r="L16">
        <v>2</v>
      </c>
      <c r="O16">
        <f t="shared" si="1"/>
        <v>4</v>
      </c>
      <c r="Q16" s="4">
        <v>1995</v>
      </c>
      <c r="R16">
        <v>12</v>
      </c>
      <c r="S16">
        <v>16</v>
      </c>
      <c r="T16">
        <v>5</v>
      </c>
      <c r="U16">
        <v>6</v>
      </c>
      <c r="V16">
        <v>12</v>
      </c>
      <c r="W16">
        <f t="shared" si="2"/>
        <v>51</v>
      </c>
      <c r="Y16" s="4">
        <v>1995</v>
      </c>
      <c r="AB16">
        <v>1</v>
      </c>
      <c r="AE16">
        <f t="shared" si="3"/>
        <v>1</v>
      </c>
      <c r="AG16" s="4">
        <v>1995</v>
      </c>
      <c r="AH16">
        <v>2</v>
      </c>
      <c r="AJ16">
        <v>4</v>
      </c>
      <c r="AK16">
        <v>8</v>
      </c>
      <c r="AL16">
        <v>1</v>
      </c>
      <c r="AM16">
        <f t="shared" si="4"/>
        <v>15</v>
      </c>
      <c r="AO16" s="4">
        <v>1995</v>
      </c>
      <c r="AU16">
        <f t="shared" si="5"/>
        <v>0</v>
      </c>
    </row>
    <row r="17" spans="1:47" ht="12.75">
      <c r="A17" s="4">
        <v>1996</v>
      </c>
      <c r="B17">
        <v>45</v>
      </c>
      <c r="C17">
        <v>44</v>
      </c>
      <c r="D17">
        <v>69</v>
      </c>
      <c r="E17">
        <v>52</v>
      </c>
      <c r="F17">
        <v>22</v>
      </c>
      <c r="G17">
        <f t="shared" si="0"/>
        <v>232</v>
      </c>
      <c r="I17" s="4">
        <v>1996</v>
      </c>
      <c r="J17">
        <v>1</v>
      </c>
      <c r="K17">
        <v>1</v>
      </c>
      <c r="L17">
        <v>4</v>
      </c>
      <c r="M17">
        <v>2</v>
      </c>
      <c r="O17">
        <f t="shared" si="1"/>
        <v>8</v>
      </c>
      <c r="Q17" s="4">
        <v>1996</v>
      </c>
      <c r="R17">
        <v>20</v>
      </c>
      <c r="S17">
        <v>18</v>
      </c>
      <c r="T17">
        <v>13</v>
      </c>
      <c r="U17">
        <v>7</v>
      </c>
      <c r="V17">
        <v>14</v>
      </c>
      <c r="W17">
        <f t="shared" si="2"/>
        <v>72</v>
      </c>
      <c r="Y17" s="4">
        <v>1996</v>
      </c>
      <c r="Z17">
        <v>2</v>
      </c>
      <c r="AA17">
        <v>1</v>
      </c>
      <c r="AB17">
        <v>1</v>
      </c>
      <c r="AD17">
        <v>1</v>
      </c>
      <c r="AE17">
        <f t="shared" si="3"/>
        <v>5</v>
      </c>
      <c r="AG17" s="4">
        <v>1996</v>
      </c>
      <c r="AH17">
        <v>6</v>
      </c>
      <c r="AI17">
        <v>2</v>
      </c>
      <c r="AK17">
        <v>13</v>
      </c>
      <c r="AL17">
        <v>3</v>
      </c>
      <c r="AM17">
        <f t="shared" si="4"/>
        <v>24</v>
      </c>
      <c r="AO17" s="4">
        <v>1996</v>
      </c>
      <c r="AU17">
        <f t="shared" si="5"/>
        <v>0</v>
      </c>
    </row>
    <row r="18" spans="1:47" ht="12.75">
      <c r="A18" s="4">
        <v>1997</v>
      </c>
      <c r="B18">
        <v>42</v>
      </c>
      <c r="C18">
        <v>45</v>
      </c>
      <c r="D18">
        <v>59</v>
      </c>
      <c r="E18">
        <v>56</v>
      </c>
      <c r="F18">
        <v>37</v>
      </c>
      <c r="G18">
        <f t="shared" si="0"/>
        <v>239</v>
      </c>
      <c r="I18" s="4">
        <v>1997</v>
      </c>
      <c r="J18">
        <v>3</v>
      </c>
      <c r="L18">
        <v>2</v>
      </c>
      <c r="M18">
        <v>1</v>
      </c>
      <c r="N18">
        <v>2</v>
      </c>
      <c r="O18">
        <f t="shared" si="1"/>
        <v>8</v>
      </c>
      <c r="Q18" s="4">
        <v>1997</v>
      </c>
      <c r="R18">
        <v>16</v>
      </c>
      <c r="S18">
        <v>13</v>
      </c>
      <c r="T18">
        <v>6</v>
      </c>
      <c r="U18">
        <v>11</v>
      </c>
      <c r="V18">
        <v>16</v>
      </c>
      <c r="W18">
        <f t="shared" si="2"/>
        <v>62</v>
      </c>
      <c r="Y18" s="4">
        <v>1997</v>
      </c>
      <c r="Z18">
        <v>1</v>
      </c>
      <c r="AC18">
        <v>1</v>
      </c>
      <c r="AE18">
        <f t="shared" si="3"/>
        <v>2</v>
      </c>
      <c r="AG18" s="4">
        <v>1997</v>
      </c>
      <c r="AI18">
        <v>5</v>
      </c>
      <c r="AK18">
        <v>11</v>
      </c>
      <c r="AL18">
        <v>5</v>
      </c>
      <c r="AM18">
        <f t="shared" si="4"/>
        <v>21</v>
      </c>
      <c r="AO18" s="4">
        <v>1997</v>
      </c>
      <c r="AU18">
        <f t="shared" si="5"/>
        <v>0</v>
      </c>
    </row>
    <row r="19" spans="1:47" ht="12.75">
      <c r="A19" s="4">
        <v>1998</v>
      </c>
      <c r="B19">
        <v>55</v>
      </c>
      <c r="C19">
        <v>46</v>
      </c>
      <c r="D19">
        <v>69</v>
      </c>
      <c r="E19">
        <v>93</v>
      </c>
      <c r="F19">
        <v>62</v>
      </c>
      <c r="G19">
        <f t="shared" si="0"/>
        <v>325</v>
      </c>
      <c r="I19" s="4">
        <v>1998</v>
      </c>
      <c r="J19">
        <v>3</v>
      </c>
      <c r="K19">
        <v>2</v>
      </c>
      <c r="L19">
        <v>2</v>
      </c>
      <c r="M19">
        <v>3</v>
      </c>
      <c r="N19">
        <v>4</v>
      </c>
      <c r="O19">
        <f t="shared" si="1"/>
        <v>14</v>
      </c>
      <c r="Q19" s="4">
        <v>1998</v>
      </c>
      <c r="R19">
        <v>13</v>
      </c>
      <c r="S19">
        <v>9</v>
      </c>
      <c r="T19">
        <v>8</v>
      </c>
      <c r="U19">
        <v>13</v>
      </c>
      <c r="V19">
        <v>15</v>
      </c>
      <c r="W19">
        <f t="shared" si="2"/>
        <v>58</v>
      </c>
      <c r="Y19" s="4">
        <v>1998</v>
      </c>
      <c r="Z19">
        <v>2</v>
      </c>
      <c r="AA19">
        <v>1</v>
      </c>
      <c r="AB19">
        <v>2</v>
      </c>
      <c r="AC19">
        <v>1</v>
      </c>
      <c r="AE19">
        <f t="shared" si="3"/>
        <v>6</v>
      </c>
      <c r="AG19" s="4">
        <v>1998</v>
      </c>
      <c r="AH19">
        <v>3</v>
      </c>
      <c r="AI19">
        <v>3</v>
      </c>
      <c r="AJ19">
        <v>4</v>
      </c>
      <c r="AK19">
        <v>16</v>
      </c>
      <c r="AL19">
        <v>1</v>
      </c>
      <c r="AM19">
        <f t="shared" si="4"/>
        <v>27</v>
      </c>
      <c r="AO19" s="4">
        <v>1998</v>
      </c>
      <c r="AU19">
        <f t="shared" si="5"/>
        <v>0</v>
      </c>
    </row>
    <row r="20" spans="1:47" ht="12.75">
      <c r="A20" s="4">
        <v>1999</v>
      </c>
      <c r="B20">
        <v>51</v>
      </c>
      <c r="C20">
        <v>46</v>
      </c>
      <c r="D20">
        <v>59</v>
      </c>
      <c r="E20">
        <v>95</v>
      </c>
      <c r="F20">
        <v>51</v>
      </c>
      <c r="G20">
        <f t="shared" si="0"/>
        <v>302</v>
      </c>
      <c r="I20" s="4">
        <v>1999</v>
      </c>
      <c r="J20">
        <v>3</v>
      </c>
      <c r="K20">
        <v>2</v>
      </c>
      <c r="L20">
        <v>1</v>
      </c>
      <c r="N20">
        <v>4</v>
      </c>
      <c r="O20">
        <f t="shared" si="1"/>
        <v>10</v>
      </c>
      <c r="Q20" s="4">
        <v>1999</v>
      </c>
      <c r="R20">
        <v>20</v>
      </c>
      <c r="S20">
        <v>3</v>
      </c>
      <c r="T20">
        <v>15</v>
      </c>
      <c r="U20">
        <v>9</v>
      </c>
      <c r="V20">
        <v>9</v>
      </c>
      <c r="W20">
        <f t="shared" si="2"/>
        <v>56</v>
      </c>
      <c r="Y20" s="4">
        <v>1999</v>
      </c>
      <c r="AB20">
        <v>1</v>
      </c>
      <c r="AE20">
        <f t="shared" si="3"/>
        <v>1</v>
      </c>
      <c r="AG20" s="4">
        <v>1999</v>
      </c>
      <c r="AH20">
        <v>2</v>
      </c>
      <c r="AJ20">
        <v>1</v>
      </c>
      <c r="AK20">
        <v>15</v>
      </c>
      <c r="AL20">
        <v>3</v>
      </c>
      <c r="AM20">
        <f t="shared" si="4"/>
        <v>21</v>
      </c>
      <c r="AO20" s="4">
        <v>1999</v>
      </c>
      <c r="AU20">
        <f t="shared" si="5"/>
        <v>0</v>
      </c>
    </row>
    <row r="21" spans="1:47" ht="12.75">
      <c r="A21" s="4" t="s">
        <v>129</v>
      </c>
      <c r="B21" s="2">
        <f>SUM(B4:B20)</f>
        <v>717</v>
      </c>
      <c r="C21" s="2">
        <f>SUM(C4:C20)</f>
        <v>835</v>
      </c>
      <c r="D21" s="2">
        <f>SUM(D4:D20)</f>
        <v>973</v>
      </c>
      <c r="E21" s="2">
        <f>SUM(E4:E20)</f>
        <v>726</v>
      </c>
      <c r="F21" s="2">
        <f>SUM(F4:F20)</f>
        <v>478</v>
      </c>
      <c r="G21">
        <f>SUM(B21:F21)</f>
        <v>3729</v>
      </c>
      <c r="I21" s="4" t="s">
        <v>129</v>
      </c>
      <c r="J21" s="2">
        <f>SUM(J4:J20)</f>
        <v>28</v>
      </c>
      <c r="K21" s="2">
        <f>SUM(K4:K20)</f>
        <v>19</v>
      </c>
      <c r="L21" s="2">
        <f>SUM(L4:L20)</f>
        <v>33</v>
      </c>
      <c r="M21" s="2">
        <f>SUM(M4:M20)</f>
        <v>12</v>
      </c>
      <c r="N21" s="2">
        <f>SUM(N4:N20)</f>
        <v>13</v>
      </c>
      <c r="O21">
        <f>SUM(J21:N21)</f>
        <v>105</v>
      </c>
      <c r="Q21" s="4" t="s">
        <v>129</v>
      </c>
      <c r="R21" s="2">
        <f>SUM(R4:R20)</f>
        <v>196</v>
      </c>
      <c r="S21" s="2">
        <f>SUM(S4:S20)</f>
        <v>216</v>
      </c>
      <c r="T21" s="2">
        <f>SUM(T4:T20)</f>
        <v>145</v>
      </c>
      <c r="U21" s="2">
        <f>SUM(U4:U20)</f>
        <v>74</v>
      </c>
      <c r="V21" s="2">
        <f>SUM(V4:V20)</f>
        <v>136</v>
      </c>
      <c r="W21">
        <f>SUM(R21:V21)</f>
        <v>767</v>
      </c>
      <c r="Y21" s="4" t="s">
        <v>129</v>
      </c>
      <c r="Z21" s="2">
        <f>SUM(Z4:Z20)</f>
        <v>6</v>
      </c>
      <c r="AA21" s="2">
        <f>SUM(AA4:AA20)</f>
        <v>5</v>
      </c>
      <c r="AB21" s="2">
        <f>SUM(AB4:AB20)</f>
        <v>12</v>
      </c>
      <c r="AC21" s="2">
        <f>SUM(AC4:AC20)</f>
        <v>4</v>
      </c>
      <c r="AD21" s="2">
        <f>SUM(AD4:AD20)</f>
        <v>1</v>
      </c>
      <c r="AE21">
        <f>SUM(Z21:AD21)</f>
        <v>28</v>
      </c>
      <c r="AG21" s="4" t="s">
        <v>129</v>
      </c>
      <c r="AH21" s="2">
        <f>SUM(AH4:AH20)</f>
        <v>28</v>
      </c>
      <c r="AI21" s="2">
        <f>SUM(AI4:AI20)</f>
        <v>19</v>
      </c>
      <c r="AJ21" s="2">
        <f>SUM(AJ4:AJ20)</f>
        <v>16</v>
      </c>
      <c r="AK21" s="2">
        <f>SUM(AK4:AK20)</f>
        <v>82</v>
      </c>
      <c r="AL21" s="2">
        <f>SUM(AL4:AL20)</f>
        <v>22</v>
      </c>
      <c r="AM21">
        <f>SUM(AH21:AL21)</f>
        <v>167</v>
      </c>
      <c r="AO21" s="4" t="s">
        <v>129</v>
      </c>
      <c r="AP21" s="2">
        <f>SUM(AP4:AP20)</f>
        <v>1</v>
      </c>
      <c r="AQ21" s="2">
        <f>SUM(AQ4:AQ20)</f>
        <v>1</v>
      </c>
      <c r="AR21" s="2">
        <f>SUM(AR4:AR20)</f>
        <v>0</v>
      </c>
      <c r="AS21" s="2">
        <f>SUM(AS4:AS20)</f>
        <v>0</v>
      </c>
      <c r="AT21" s="2">
        <f>SUM(AT4:AT20)</f>
        <v>1</v>
      </c>
      <c r="AU21">
        <f>SUM(AP21:AT21)</f>
        <v>3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127</v>
      </c>
      <c r="I23" s="4" t="s">
        <v>128</v>
      </c>
      <c r="Q23" s="4" t="s">
        <v>144</v>
      </c>
      <c r="Y23" s="4" t="s">
        <v>145</v>
      </c>
      <c r="AG23" s="4" t="s">
        <v>142</v>
      </c>
      <c r="AO23" s="4" t="s">
        <v>143</v>
      </c>
    </row>
    <row r="24" spans="1:47" ht="12.75">
      <c r="A24" s="4" t="s">
        <v>137</v>
      </c>
      <c r="B24" s="12" t="s">
        <v>116</v>
      </c>
      <c r="C24" s="12" t="s">
        <v>121</v>
      </c>
      <c r="D24" s="12" t="s">
        <v>122</v>
      </c>
      <c r="E24" s="12" t="s">
        <v>117</v>
      </c>
      <c r="F24" s="12" t="s">
        <v>120</v>
      </c>
      <c r="G24" s="12" t="s">
        <v>129</v>
      </c>
      <c r="I24" s="4" t="s">
        <v>137</v>
      </c>
      <c r="J24" s="12" t="s">
        <v>116</v>
      </c>
      <c r="K24" s="12" t="s">
        <v>121</v>
      </c>
      <c r="L24" s="12" t="s">
        <v>122</v>
      </c>
      <c r="M24" s="12" t="s">
        <v>117</v>
      </c>
      <c r="N24" s="12" t="s">
        <v>120</v>
      </c>
      <c r="O24" s="12" t="s">
        <v>129</v>
      </c>
      <c r="Q24" s="4" t="s">
        <v>137</v>
      </c>
      <c r="R24" s="12" t="s">
        <v>116</v>
      </c>
      <c r="S24" s="12" t="s">
        <v>121</v>
      </c>
      <c r="T24" s="12" t="s">
        <v>122</v>
      </c>
      <c r="U24" s="12" t="s">
        <v>117</v>
      </c>
      <c r="V24" s="12" t="s">
        <v>120</v>
      </c>
      <c r="W24" s="12" t="s">
        <v>129</v>
      </c>
      <c r="Y24" s="4" t="s">
        <v>137</v>
      </c>
      <c r="Z24" s="12" t="s">
        <v>116</v>
      </c>
      <c r="AA24" s="12" t="s">
        <v>121</v>
      </c>
      <c r="AB24" s="12" t="s">
        <v>122</v>
      </c>
      <c r="AC24" s="12" t="s">
        <v>117</v>
      </c>
      <c r="AD24" s="12" t="s">
        <v>120</v>
      </c>
      <c r="AE24" s="12" t="s">
        <v>129</v>
      </c>
      <c r="AG24" s="4" t="s">
        <v>137</v>
      </c>
      <c r="AH24" s="12" t="s">
        <v>116</v>
      </c>
      <c r="AI24" s="12" t="s">
        <v>121</v>
      </c>
      <c r="AJ24" s="12" t="s">
        <v>122</v>
      </c>
      <c r="AK24" s="12" t="s">
        <v>117</v>
      </c>
      <c r="AL24" s="12" t="s">
        <v>120</v>
      </c>
      <c r="AM24" s="12" t="s">
        <v>129</v>
      </c>
      <c r="AO24" s="4" t="s">
        <v>137</v>
      </c>
      <c r="AP24" s="12" t="s">
        <v>116</v>
      </c>
      <c r="AQ24" s="12" t="s">
        <v>121</v>
      </c>
      <c r="AR24" s="12" t="s">
        <v>122</v>
      </c>
      <c r="AS24" s="12" t="s">
        <v>117</v>
      </c>
      <c r="AT24" s="12" t="s">
        <v>120</v>
      </c>
      <c r="AU24" s="12" t="s">
        <v>129</v>
      </c>
    </row>
    <row r="25" spans="1:47" ht="12.75">
      <c r="A25" s="4">
        <v>1983</v>
      </c>
      <c r="B25">
        <v>1</v>
      </c>
      <c r="C25">
        <v>5</v>
      </c>
      <c r="D25">
        <v>6</v>
      </c>
      <c r="E25">
        <v>1</v>
      </c>
      <c r="G25">
        <f>SUM(B25:F25)</f>
        <v>13</v>
      </c>
      <c r="I25" s="4">
        <v>1983</v>
      </c>
      <c r="O25">
        <f>SUM(J25:N25)</f>
        <v>0</v>
      </c>
      <c r="Q25" s="4">
        <v>1983</v>
      </c>
      <c r="R25">
        <v>1</v>
      </c>
      <c r="T25">
        <v>1</v>
      </c>
      <c r="W25">
        <f>SUM(R25:V25)</f>
        <v>2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  <c r="AU25">
        <f>SUM(AP25:AT25)</f>
        <v>0</v>
      </c>
    </row>
    <row r="26" spans="1:47" ht="12.75">
      <c r="A26" s="4">
        <v>1984</v>
      </c>
      <c r="B26">
        <v>1</v>
      </c>
      <c r="C26">
        <v>6</v>
      </c>
      <c r="D26">
        <v>3</v>
      </c>
      <c r="F26">
        <v>1</v>
      </c>
      <c r="G26">
        <f aca="true" t="shared" si="6" ref="G26:G41">SUM(B26:F26)</f>
        <v>11</v>
      </c>
      <c r="I26" s="4">
        <v>1984</v>
      </c>
      <c r="O26">
        <f aca="true" t="shared" si="7" ref="O26:O41">SUM(J26:N26)</f>
        <v>0</v>
      </c>
      <c r="Q26" s="4">
        <v>1984</v>
      </c>
      <c r="W26">
        <f aca="true" t="shared" si="8" ref="W26:W41">SUM(R26:V26)</f>
        <v>0</v>
      </c>
      <c r="Y26" s="4">
        <v>1984</v>
      </c>
      <c r="AE26">
        <f aca="true" t="shared" si="9" ref="AE26:AE41">SUM(Z26:AD26)</f>
        <v>0</v>
      </c>
      <c r="AG26" s="4">
        <v>1984</v>
      </c>
      <c r="AM26">
        <f aca="true" t="shared" si="10" ref="AM26:AM41">SUM(AH26:AL26)</f>
        <v>0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B27">
        <v>2</v>
      </c>
      <c r="E27">
        <v>2</v>
      </c>
      <c r="G27">
        <f t="shared" si="6"/>
        <v>4</v>
      </c>
      <c r="I27" s="4">
        <v>1985</v>
      </c>
      <c r="O27">
        <f t="shared" si="7"/>
        <v>0</v>
      </c>
      <c r="Q27" s="4">
        <v>1985</v>
      </c>
      <c r="V27">
        <v>1</v>
      </c>
      <c r="W27">
        <f t="shared" si="8"/>
        <v>1</v>
      </c>
      <c r="Y27" s="4">
        <v>1985</v>
      </c>
      <c r="AE27">
        <f t="shared" si="9"/>
        <v>0</v>
      </c>
      <c r="AG27" s="4">
        <v>1985</v>
      </c>
      <c r="AM27">
        <f t="shared" si="10"/>
        <v>0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1</v>
      </c>
      <c r="C28">
        <v>3</v>
      </c>
      <c r="D28">
        <v>3</v>
      </c>
      <c r="E28">
        <v>1</v>
      </c>
      <c r="F28">
        <v>2</v>
      </c>
      <c r="G28">
        <f t="shared" si="6"/>
        <v>10</v>
      </c>
      <c r="I28" s="4">
        <v>1986</v>
      </c>
      <c r="O28">
        <f t="shared" si="7"/>
        <v>0</v>
      </c>
      <c r="Q28" s="4">
        <v>1986</v>
      </c>
      <c r="S28">
        <v>4</v>
      </c>
      <c r="W28">
        <f t="shared" si="8"/>
        <v>4</v>
      </c>
      <c r="Y28" s="4">
        <v>1986</v>
      </c>
      <c r="AE28">
        <f t="shared" si="9"/>
        <v>0</v>
      </c>
      <c r="AG28" s="4">
        <v>1986</v>
      </c>
      <c r="AK28">
        <v>1</v>
      </c>
      <c r="AM28">
        <f t="shared" si="10"/>
        <v>1</v>
      </c>
      <c r="AO28" s="4">
        <v>1986</v>
      </c>
      <c r="AU28">
        <f t="shared" si="11"/>
        <v>0</v>
      </c>
    </row>
    <row r="29" spans="1:47" ht="12.75">
      <c r="A29" s="4">
        <v>1987</v>
      </c>
      <c r="D29">
        <v>2</v>
      </c>
      <c r="E29">
        <v>3</v>
      </c>
      <c r="G29">
        <f t="shared" si="6"/>
        <v>5</v>
      </c>
      <c r="I29" s="4">
        <v>1987</v>
      </c>
      <c r="N29" s="32"/>
      <c r="O29">
        <f t="shared" si="7"/>
        <v>0</v>
      </c>
      <c r="Q29" s="4">
        <v>1987</v>
      </c>
      <c r="R29">
        <v>1</v>
      </c>
      <c r="S29">
        <v>1</v>
      </c>
      <c r="W29">
        <f t="shared" si="8"/>
        <v>2</v>
      </c>
      <c r="Y29" s="4">
        <v>1987</v>
      </c>
      <c r="AE29">
        <f t="shared" si="9"/>
        <v>0</v>
      </c>
      <c r="AG29" s="4">
        <v>1987</v>
      </c>
      <c r="AM29">
        <f t="shared" si="10"/>
        <v>0</v>
      </c>
      <c r="AO29" s="4">
        <v>1987</v>
      </c>
      <c r="AU29">
        <f t="shared" si="11"/>
        <v>0</v>
      </c>
    </row>
    <row r="30" spans="1:47" ht="12.75">
      <c r="A30" s="4">
        <v>1988</v>
      </c>
      <c r="C30">
        <v>1</v>
      </c>
      <c r="E30">
        <v>1</v>
      </c>
      <c r="F30">
        <v>1</v>
      </c>
      <c r="G30">
        <f t="shared" si="6"/>
        <v>3</v>
      </c>
      <c r="I30" s="4">
        <v>1988</v>
      </c>
      <c r="O30">
        <f t="shared" si="7"/>
        <v>0</v>
      </c>
      <c r="Q30" s="4">
        <v>1988</v>
      </c>
      <c r="S30">
        <v>1</v>
      </c>
      <c r="W30">
        <f t="shared" si="8"/>
        <v>1</v>
      </c>
      <c r="Y30" s="4">
        <v>1988</v>
      </c>
      <c r="AE30">
        <f t="shared" si="9"/>
        <v>0</v>
      </c>
      <c r="AG30" s="4">
        <v>1988</v>
      </c>
      <c r="AM30">
        <f t="shared" si="10"/>
        <v>0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2</v>
      </c>
      <c r="C31">
        <v>8</v>
      </c>
      <c r="D31">
        <v>3</v>
      </c>
      <c r="E31">
        <v>3</v>
      </c>
      <c r="F31">
        <v>2</v>
      </c>
      <c r="G31">
        <f t="shared" si="6"/>
        <v>18</v>
      </c>
      <c r="I31" s="4">
        <v>1989</v>
      </c>
      <c r="N31" s="32"/>
      <c r="O31">
        <f t="shared" si="7"/>
        <v>0</v>
      </c>
      <c r="Q31" s="4">
        <v>1989</v>
      </c>
      <c r="R31">
        <v>1</v>
      </c>
      <c r="S31">
        <v>1</v>
      </c>
      <c r="W31">
        <f t="shared" si="8"/>
        <v>2</v>
      </c>
      <c r="Y31" s="4">
        <v>1989</v>
      </c>
      <c r="AE31">
        <f t="shared" si="9"/>
        <v>0</v>
      </c>
      <c r="AG31" s="4">
        <v>1989</v>
      </c>
      <c r="AM31">
        <f t="shared" si="10"/>
        <v>0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4</v>
      </c>
      <c r="C32">
        <v>7</v>
      </c>
      <c r="D32">
        <v>2</v>
      </c>
      <c r="E32">
        <v>4</v>
      </c>
      <c r="F32">
        <v>2</v>
      </c>
      <c r="G32">
        <f t="shared" si="6"/>
        <v>19</v>
      </c>
      <c r="I32" s="4">
        <v>1990</v>
      </c>
      <c r="N32" s="32"/>
      <c r="O32">
        <f t="shared" si="7"/>
        <v>0</v>
      </c>
      <c r="Q32" s="4">
        <v>1990</v>
      </c>
      <c r="S32">
        <v>2</v>
      </c>
      <c r="U32">
        <v>2</v>
      </c>
      <c r="W32">
        <f t="shared" si="8"/>
        <v>4</v>
      </c>
      <c r="Y32" s="4">
        <v>1990</v>
      </c>
      <c r="AE32">
        <f t="shared" si="9"/>
        <v>0</v>
      </c>
      <c r="AG32" s="4">
        <v>1990</v>
      </c>
      <c r="AM32">
        <f t="shared" si="10"/>
        <v>0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1</v>
      </c>
      <c r="C33">
        <v>5</v>
      </c>
      <c r="D33">
        <v>7</v>
      </c>
      <c r="E33">
        <v>1</v>
      </c>
      <c r="F33">
        <v>1</v>
      </c>
      <c r="G33">
        <f t="shared" si="6"/>
        <v>15</v>
      </c>
      <c r="I33" s="4">
        <v>1991</v>
      </c>
      <c r="L33">
        <v>1</v>
      </c>
      <c r="N33" s="32"/>
      <c r="O33">
        <f t="shared" si="7"/>
        <v>1</v>
      </c>
      <c r="Q33" s="4">
        <v>1991</v>
      </c>
      <c r="R33">
        <v>2</v>
      </c>
      <c r="S33">
        <v>2</v>
      </c>
      <c r="T33">
        <v>2</v>
      </c>
      <c r="W33">
        <f t="shared" si="8"/>
        <v>6</v>
      </c>
      <c r="Y33" s="4">
        <v>1991</v>
      </c>
      <c r="AE33">
        <f t="shared" si="9"/>
        <v>0</v>
      </c>
      <c r="AG33" s="4">
        <v>1991</v>
      </c>
      <c r="AM33">
        <f t="shared" si="10"/>
        <v>0</v>
      </c>
      <c r="AO33" s="4">
        <v>1991</v>
      </c>
      <c r="AU33">
        <f t="shared" si="11"/>
        <v>0</v>
      </c>
    </row>
    <row r="34" spans="1:47" ht="12.75">
      <c r="A34" s="4">
        <v>1992</v>
      </c>
      <c r="B34">
        <v>1</v>
      </c>
      <c r="C34">
        <v>11</v>
      </c>
      <c r="D34">
        <v>4</v>
      </c>
      <c r="E34">
        <v>4</v>
      </c>
      <c r="G34">
        <f t="shared" si="6"/>
        <v>20</v>
      </c>
      <c r="I34" s="4">
        <v>1992</v>
      </c>
      <c r="L34">
        <v>3</v>
      </c>
      <c r="N34" s="32"/>
      <c r="O34">
        <f t="shared" si="7"/>
        <v>3</v>
      </c>
      <c r="Q34" s="4">
        <v>1992</v>
      </c>
      <c r="R34">
        <v>1</v>
      </c>
      <c r="S34">
        <v>3</v>
      </c>
      <c r="T34">
        <v>1</v>
      </c>
      <c r="U34">
        <v>1</v>
      </c>
      <c r="W34">
        <f t="shared" si="8"/>
        <v>6</v>
      </c>
      <c r="Y34" s="4">
        <v>1992</v>
      </c>
      <c r="AE34">
        <f t="shared" si="9"/>
        <v>0</v>
      </c>
      <c r="AG34" s="4">
        <v>1992</v>
      </c>
      <c r="AM34">
        <f t="shared" si="10"/>
        <v>0</v>
      </c>
      <c r="AO34" s="4">
        <v>1992</v>
      </c>
      <c r="AU34">
        <f t="shared" si="11"/>
        <v>0</v>
      </c>
    </row>
    <row r="35" spans="1:47" ht="12.75">
      <c r="A35" s="4">
        <v>1993</v>
      </c>
      <c r="B35">
        <v>3</v>
      </c>
      <c r="C35">
        <v>6</v>
      </c>
      <c r="D35">
        <v>13</v>
      </c>
      <c r="E35">
        <v>4</v>
      </c>
      <c r="F35">
        <v>4</v>
      </c>
      <c r="G35">
        <f t="shared" si="6"/>
        <v>30</v>
      </c>
      <c r="I35" s="4">
        <v>1993</v>
      </c>
      <c r="K35">
        <v>1</v>
      </c>
      <c r="N35" s="32"/>
      <c r="O35">
        <f t="shared" si="7"/>
        <v>1</v>
      </c>
      <c r="Q35" s="4">
        <v>1993</v>
      </c>
      <c r="R35">
        <v>1</v>
      </c>
      <c r="S35">
        <v>6</v>
      </c>
      <c r="U35">
        <v>1</v>
      </c>
      <c r="W35">
        <f t="shared" si="8"/>
        <v>8</v>
      </c>
      <c r="Y35" s="4">
        <v>1993</v>
      </c>
      <c r="AE35">
        <f t="shared" si="9"/>
        <v>0</v>
      </c>
      <c r="AG35" s="4">
        <v>1993</v>
      </c>
      <c r="AH35">
        <v>1</v>
      </c>
      <c r="AM35">
        <f t="shared" si="10"/>
        <v>1</v>
      </c>
      <c r="AO35" s="4">
        <v>1993</v>
      </c>
      <c r="AU35">
        <f t="shared" si="11"/>
        <v>0</v>
      </c>
    </row>
    <row r="36" spans="1:47" ht="12.75">
      <c r="A36" s="4">
        <v>1994</v>
      </c>
      <c r="B36">
        <v>1</v>
      </c>
      <c r="C36">
        <v>10</v>
      </c>
      <c r="D36">
        <v>5</v>
      </c>
      <c r="E36">
        <v>4</v>
      </c>
      <c r="F36">
        <v>2</v>
      </c>
      <c r="G36">
        <f t="shared" si="6"/>
        <v>22</v>
      </c>
      <c r="I36" s="4">
        <v>1994</v>
      </c>
      <c r="N36" s="32"/>
      <c r="O36">
        <f t="shared" si="7"/>
        <v>0</v>
      </c>
      <c r="Q36" s="4">
        <v>1994</v>
      </c>
      <c r="S36">
        <v>2</v>
      </c>
      <c r="T36">
        <v>1</v>
      </c>
      <c r="U36">
        <v>1</v>
      </c>
      <c r="V36">
        <v>3</v>
      </c>
      <c r="W36">
        <f t="shared" si="8"/>
        <v>7</v>
      </c>
      <c r="Y36" s="4">
        <v>1994</v>
      </c>
      <c r="AE36">
        <f t="shared" si="9"/>
        <v>0</v>
      </c>
      <c r="AG36" s="4">
        <v>1994</v>
      </c>
      <c r="AK36">
        <v>1</v>
      </c>
      <c r="AM36">
        <f t="shared" si="10"/>
        <v>1</v>
      </c>
      <c r="AO36" s="4">
        <v>1994</v>
      </c>
      <c r="AU36">
        <f t="shared" si="11"/>
        <v>0</v>
      </c>
    </row>
    <row r="37" spans="1:47" ht="12.75">
      <c r="A37" s="4">
        <v>1995</v>
      </c>
      <c r="C37">
        <v>4</v>
      </c>
      <c r="D37">
        <v>6</v>
      </c>
      <c r="E37">
        <v>2</v>
      </c>
      <c r="F37">
        <v>4</v>
      </c>
      <c r="G37">
        <f t="shared" si="6"/>
        <v>16</v>
      </c>
      <c r="I37" s="4">
        <v>1995</v>
      </c>
      <c r="M37">
        <v>1</v>
      </c>
      <c r="N37" s="32"/>
      <c r="O37">
        <f t="shared" si="7"/>
        <v>1</v>
      </c>
      <c r="Q37" s="4">
        <v>1995</v>
      </c>
      <c r="R37">
        <v>3</v>
      </c>
      <c r="T37">
        <v>1</v>
      </c>
      <c r="W37">
        <f t="shared" si="8"/>
        <v>4</v>
      </c>
      <c r="Y37" s="4">
        <v>1995</v>
      </c>
      <c r="AE37">
        <f t="shared" si="9"/>
        <v>0</v>
      </c>
      <c r="AG37" s="4">
        <v>1995</v>
      </c>
      <c r="AM37">
        <f t="shared" si="10"/>
        <v>0</v>
      </c>
      <c r="AO37" s="4">
        <v>1995</v>
      </c>
      <c r="AU37">
        <f t="shared" si="11"/>
        <v>0</v>
      </c>
    </row>
    <row r="38" spans="1:47" ht="12.75">
      <c r="A38" s="4">
        <v>1996</v>
      </c>
      <c r="B38">
        <v>1</v>
      </c>
      <c r="C38">
        <v>6</v>
      </c>
      <c r="D38">
        <v>11</v>
      </c>
      <c r="E38">
        <v>2</v>
      </c>
      <c r="F38">
        <v>3</v>
      </c>
      <c r="G38">
        <f t="shared" si="6"/>
        <v>23</v>
      </c>
      <c r="I38" s="4">
        <v>1996</v>
      </c>
      <c r="O38">
        <f t="shared" si="7"/>
        <v>0</v>
      </c>
      <c r="Q38" s="4">
        <v>1996</v>
      </c>
      <c r="R38">
        <v>3</v>
      </c>
      <c r="S38">
        <v>7</v>
      </c>
      <c r="T38">
        <v>2</v>
      </c>
      <c r="W38">
        <f t="shared" si="8"/>
        <v>12</v>
      </c>
      <c r="Y38" s="4">
        <v>1996</v>
      </c>
      <c r="AE38">
        <f t="shared" si="9"/>
        <v>0</v>
      </c>
      <c r="AG38" s="4">
        <v>1996</v>
      </c>
      <c r="AM38">
        <f t="shared" si="10"/>
        <v>0</v>
      </c>
      <c r="AO38" s="4">
        <v>1996</v>
      </c>
      <c r="AU38">
        <f t="shared" si="11"/>
        <v>0</v>
      </c>
    </row>
    <row r="39" spans="1:47" ht="12.75">
      <c r="A39" s="4">
        <v>1997</v>
      </c>
      <c r="B39">
        <v>3</v>
      </c>
      <c r="C39">
        <v>10</v>
      </c>
      <c r="D39">
        <v>11</v>
      </c>
      <c r="E39">
        <v>5</v>
      </c>
      <c r="F39">
        <v>1</v>
      </c>
      <c r="G39">
        <f t="shared" si="6"/>
        <v>30</v>
      </c>
      <c r="I39" s="4">
        <v>1997</v>
      </c>
      <c r="L39">
        <v>1</v>
      </c>
      <c r="O39">
        <f t="shared" si="7"/>
        <v>1</v>
      </c>
      <c r="Q39" s="4">
        <v>1997</v>
      </c>
      <c r="T39">
        <v>1</v>
      </c>
      <c r="V39">
        <v>4</v>
      </c>
      <c r="W39">
        <f t="shared" si="8"/>
        <v>5</v>
      </c>
      <c r="Y39" s="4">
        <v>1997</v>
      </c>
      <c r="AE39">
        <f t="shared" si="9"/>
        <v>0</v>
      </c>
      <c r="AG39" s="4">
        <v>1997</v>
      </c>
      <c r="AK39">
        <v>1</v>
      </c>
      <c r="AM39">
        <f t="shared" si="10"/>
        <v>1</v>
      </c>
      <c r="AO39" s="4">
        <v>1997</v>
      </c>
      <c r="AU39">
        <f t="shared" si="11"/>
        <v>0</v>
      </c>
    </row>
    <row r="40" spans="1:47" ht="12.75">
      <c r="A40" s="4">
        <v>1998</v>
      </c>
      <c r="B40">
        <v>1</v>
      </c>
      <c r="C40">
        <v>10</v>
      </c>
      <c r="D40">
        <v>12</v>
      </c>
      <c r="E40">
        <v>6</v>
      </c>
      <c r="F40">
        <v>3</v>
      </c>
      <c r="G40">
        <f t="shared" si="6"/>
        <v>32</v>
      </c>
      <c r="I40" s="4">
        <v>1998</v>
      </c>
      <c r="J40">
        <v>1</v>
      </c>
      <c r="K40">
        <v>1</v>
      </c>
      <c r="L40">
        <v>1</v>
      </c>
      <c r="O40">
        <f t="shared" si="7"/>
        <v>3</v>
      </c>
      <c r="Q40" s="4">
        <v>1998</v>
      </c>
      <c r="R40">
        <v>1</v>
      </c>
      <c r="S40">
        <v>7</v>
      </c>
      <c r="T40">
        <v>4</v>
      </c>
      <c r="U40">
        <v>1</v>
      </c>
      <c r="V40">
        <v>4</v>
      </c>
      <c r="W40">
        <f t="shared" si="8"/>
        <v>17</v>
      </c>
      <c r="Y40" s="4">
        <v>1998</v>
      </c>
      <c r="AA40">
        <v>1</v>
      </c>
      <c r="AE40">
        <f t="shared" si="9"/>
        <v>1</v>
      </c>
      <c r="AG40" s="4">
        <v>1998</v>
      </c>
      <c r="AK40">
        <v>1</v>
      </c>
      <c r="AM40">
        <f t="shared" si="10"/>
        <v>1</v>
      </c>
      <c r="AO40" s="4">
        <v>1998</v>
      </c>
      <c r="AU40">
        <f t="shared" si="11"/>
        <v>0</v>
      </c>
    </row>
    <row r="41" spans="1:47" ht="12.75">
      <c r="A41" s="4">
        <v>1999</v>
      </c>
      <c r="C41">
        <v>10</v>
      </c>
      <c r="D41">
        <v>14</v>
      </c>
      <c r="E41">
        <v>8</v>
      </c>
      <c r="F41">
        <v>4</v>
      </c>
      <c r="G41">
        <f t="shared" si="6"/>
        <v>36</v>
      </c>
      <c r="I41" s="4">
        <v>1999</v>
      </c>
      <c r="O41">
        <f t="shared" si="7"/>
        <v>0</v>
      </c>
      <c r="Q41" s="4">
        <v>1999</v>
      </c>
      <c r="R41">
        <v>1</v>
      </c>
      <c r="S41">
        <v>2</v>
      </c>
      <c r="T41">
        <v>1</v>
      </c>
      <c r="U41">
        <v>5</v>
      </c>
      <c r="V41">
        <v>3</v>
      </c>
      <c r="W41">
        <f t="shared" si="8"/>
        <v>12</v>
      </c>
      <c r="Y41" s="4">
        <v>1999</v>
      </c>
      <c r="AB41">
        <v>1</v>
      </c>
      <c r="AE41">
        <f t="shared" si="9"/>
        <v>1</v>
      </c>
      <c r="AG41" s="4">
        <v>1999</v>
      </c>
      <c r="AI41">
        <v>1</v>
      </c>
      <c r="AK41">
        <v>1</v>
      </c>
      <c r="AM41">
        <f t="shared" si="10"/>
        <v>2</v>
      </c>
      <c r="AO41" s="4">
        <v>1999</v>
      </c>
      <c r="AU41">
        <f t="shared" si="11"/>
        <v>0</v>
      </c>
    </row>
    <row r="42" spans="1:47" ht="12.75">
      <c r="A42" s="4" t="s">
        <v>129</v>
      </c>
      <c r="B42" s="2">
        <f>SUM(B25:B41)</f>
        <v>22</v>
      </c>
      <c r="C42" s="2">
        <f>SUM(C25:C41)</f>
        <v>102</v>
      </c>
      <c r="D42" s="2">
        <f>SUM(D25:D41)</f>
        <v>102</v>
      </c>
      <c r="E42" s="2">
        <f>SUM(E25:E41)</f>
        <v>51</v>
      </c>
      <c r="F42" s="2">
        <f>SUM(F25:F41)</f>
        <v>30</v>
      </c>
      <c r="G42">
        <f>SUM(B42:F42)</f>
        <v>307</v>
      </c>
      <c r="I42" s="4" t="s">
        <v>129</v>
      </c>
      <c r="J42" s="2">
        <f>SUM(J25:J41)</f>
        <v>1</v>
      </c>
      <c r="K42" s="2">
        <f>SUM(K25:K41)</f>
        <v>2</v>
      </c>
      <c r="L42" s="2">
        <f>SUM(L25:L41)</f>
        <v>6</v>
      </c>
      <c r="M42" s="2">
        <f>SUM(M25:M41)</f>
        <v>1</v>
      </c>
      <c r="N42" s="2">
        <f>SUM(N25:N41)</f>
        <v>0</v>
      </c>
      <c r="O42">
        <f>SUM(J42:N42)</f>
        <v>10</v>
      </c>
      <c r="Q42" s="4" t="s">
        <v>129</v>
      </c>
      <c r="R42" s="2">
        <f>SUM(R25:R41)</f>
        <v>15</v>
      </c>
      <c r="S42" s="2">
        <f>SUM(S25:S41)</f>
        <v>38</v>
      </c>
      <c r="T42" s="2">
        <f>SUM(T25:T41)</f>
        <v>14</v>
      </c>
      <c r="U42" s="2">
        <f>SUM(U25:U41)</f>
        <v>11</v>
      </c>
      <c r="V42" s="2">
        <f>SUM(V25:V41)</f>
        <v>15</v>
      </c>
      <c r="W42">
        <f>SUM(R42:V42)</f>
        <v>93</v>
      </c>
      <c r="Y42" s="4" t="s">
        <v>129</v>
      </c>
      <c r="Z42" s="2">
        <f>SUM(Z25:Z41)</f>
        <v>0</v>
      </c>
      <c r="AA42" s="2">
        <f>SUM(AA25:AA41)</f>
        <v>1</v>
      </c>
      <c r="AB42" s="2">
        <f>SUM(AB25:AB41)</f>
        <v>1</v>
      </c>
      <c r="AC42" s="2">
        <f>SUM(AC25:AC41)</f>
        <v>0</v>
      </c>
      <c r="AD42" s="2">
        <f>SUM(AD25:AD41)</f>
        <v>0</v>
      </c>
      <c r="AE42">
        <f>SUM(Z42:AD42)</f>
        <v>2</v>
      </c>
      <c r="AG42" s="4" t="s">
        <v>129</v>
      </c>
      <c r="AH42" s="2">
        <f>SUM(AH25:AH41)</f>
        <v>1</v>
      </c>
      <c r="AI42" s="2">
        <f>SUM(AI25:AI41)</f>
        <v>1</v>
      </c>
      <c r="AJ42" s="2">
        <f>SUM(AJ25:AJ41)</f>
        <v>0</v>
      </c>
      <c r="AK42" s="2">
        <f>SUM(AK25:AK41)</f>
        <v>5</v>
      </c>
      <c r="AL42" s="2">
        <f>SUM(AL25:AL41)</f>
        <v>0</v>
      </c>
      <c r="AM42">
        <f>SUM(AH42:AL42)</f>
        <v>7</v>
      </c>
      <c r="AO42" s="4" t="s">
        <v>129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127</v>
      </c>
      <c r="I44" s="4" t="s">
        <v>128</v>
      </c>
      <c r="Q44" s="4" t="s">
        <v>144</v>
      </c>
      <c r="Y44" s="4" t="s">
        <v>145</v>
      </c>
      <c r="AG44" s="4" t="s">
        <v>142</v>
      </c>
      <c r="AO44" s="4" t="s">
        <v>143</v>
      </c>
    </row>
    <row r="45" spans="1:47" ht="12.75">
      <c r="A45" s="4" t="s">
        <v>118</v>
      </c>
      <c r="B45" s="12" t="s">
        <v>116</v>
      </c>
      <c r="C45" s="12" t="s">
        <v>121</v>
      </c>
      <c r="D45" s="12" t="s">
        <v>122</v>
      </c>
      <c r="E45" s="12" t="s">
        <v>117</v>
      </c>
      <c r="F45" s="12" t="s">
        <v>120</v>
      </c>
      <c r="G45" s="12" t="s">
        <v>129</v>
      </c>
      <c r="I45" s="4" t="s">
        <v>118</v>
      </c>
      <c r="J45" s="12" t="s">
        <v>116</v>
      </c>
      <c r="K45" s="12" t="s">
        <v>121</v>
      </c>
      <c r="L45" s="12" t="s">
        <v>122</v>
      </c>
      <c r="M45" s="12" t="s">
        <v>117</v>
      </c>
      <c r="N45" s="12" t="s">
        <v>120</v>
      </c>
      <c r="O45" s="12" t="s">
        <v>129</v>
      </c>
      <c r="Q45" s="4" t="s">
        <v>118</v>
      </c>
      <c r="R45" s="12" t="s">
        <v>116</v>
      </c>
      <c r="S45" s="12" t="s">
        <v>121</v>
      </c>
      <c r="T45" s="12" t="s">
        <v>122</v>
      </c>
      <c r="U45" s="12" t="s">
        <v>117</v>
      </c>
      <c r="V45" s="12" t="s">
        <v>120</v>
      </c>
      <c r="W45" s="12" t="s">
        <v>129</v>
      </c>
      <c r="Y45" s="4" t="s">
        <v>118</v>
      </c>
      <c r="Z45" s="12" t="s">
        <v>116</v>
      </c>
      <c r="AA45" s="12" t="s">
        <v>121</v>
      </c>
      <c r="AB45" s="12" t="s">
        <v>122</v>
      </c>
      <c r="AC45" s="12" t="s">
        <v>117</v>
      </c>
      <c r="AD45" s="12" t="s">
        <v>120</v>
      </c>
      <c r="AE45" s="12" t="s">
        <v>129</v>
      </c>
      <c r="AG45" s="4" t="s">
        <v>118</v>
      </c>
      <c r="AH45" s="12" t="s">
        <v>116</v>
      </c>
      <c r="AI45" s="12" t="s">
        <v>121</v>
      </c>
      <c r="AJ45" s="12" t="s">
        <v>122</v>
      </c>
      <c r="AK45" s="12" t="s">
        <v>117</v>
      </c>
      <c r="AL45" s="12" t="s">
        <v>120</v>
      </c>
      <c r="AM45" s="12" t="s">
        <v>129</v>
      </c>
      <c r="AO45" s="4" t="s">
        <v>118</v>
      </c>
      <c r="AP45" s="12" t="s">
        <v>116</v>
      </c>
      <c r="AQ45" s="12" t="s">
        <v>121</v>
      </c>
      <c r="AR45" s="12" t="s">
        <v>122</v>
      </c>
      <c r="AS45" s="12" t="s">
        <v>117</v>
      </c>
      <c r="AT45" s="12" t="s">
        <v>120</v>
      </c>
      <c r="AU45" s="12" t="s">
        <v>129</v>
      </c>
    </row>
    <row r="46" spans="1:47" ht="12.75">
      <c r="A46" s="4">
        <v>1983</v>
      </c>
      <c r="B46">
        <v>1</v>
      </c>
      <c r="C46">
        <v>4</v>
      </c>
      <c r="D46">
        <v>11</v>
      </c>
      <c r="G46">
        <f>SUM(B46:F46)</f>
        <v>16</v>
      </c>
      <c r="I46" s="4">
        <v>1983</v>
      </c>
      <c r="O46">
        <f>SUM(J46:N46)</f>
        <v>0</v>
      </c>
      <c r="Q46" s="4">
        <v>1983</v>
      </c>
      <c r="S46">
        <v>4</v>
      </c>
      <c r="T46">
        <v>3</v>
      </c>
      <c r="W46">
        <f>SUM(R46:V46)</f>
        <v>7</v>
      </c>
      <c r="Y46" s="4">
        <v>1983</v>
      </c>
      <c r="AE46">
        <f aca="true" t="shared" si="12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B47">
        <v>1</v>
      </c>
      <c r="C47">
        <v>4</v>
      </c>
      <c r="D47">
        <v>2</v>
      </c>
      <c r="E47">
        <v>1</v>
      </c>
      <c r="F47">
        <v>1</v>
      </c>
      <c r="G47">
        <f aca="true" t="shared" si="13" ref="G47:G62">SUM(B47:F47)</f>
        <v>9</v>
      </c>
      <c r="I47" s="4">
        <v>1984</v>
      </c>
      <c r="O47">
        <f aca="true" t="shared" si="14" ref="O47:O62">SUM(J47:N47)</f>
        <v>0</v>
      </c>
      <c r="Q47" s="4">
        <v>1984</v>
      </c>
      <c r="R47">
        <v>1</v>
      </c>
      <c r="S47">
        <v>3</v>
      </c>
      <c r="W47">
        <f aca="true" t="shared" si="15" ref="W47:W62">SUM(R47:V47)</f>
        <v>4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B48">
        <v>2</v>
      </c>
      <c r="C48">
        <v>2</v>
      </c>
      <c r="D48">
        <v>2</v>
      </c>
      <c r="G48">
        <f t="shared" si="13"/>
        <v>6</v>
      </c>
      <c r="I48" s="4">
        <v>1985</v>
      </c>
      <c r="O48">
        <f t="shared" si="14"/>
        <v>0</v>
      </c>
      <c r="Q48" s="4">
        <v>1985</v>
      </c>
      <c r="R48">
        <v>1</v>
      </c>
      <c r="S48">
        <v>1</v>
      </c>
      <c r="W48">
        <f t="shared" si="15"/>
        <v>2</v>
      </c>
      <c r="Y48" s="4">
        <v>1985</v>
      </c>
      <c r="AE48">
        <f t="shared" si="12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B49">
        <v>2</v>
      </c>
      <c r="C49">
        <v>7</v>
      </c>
      <c r="D49">
        <v>4</v>
      </c>
      <c r="E49">
        <v>6</v>
      </c>
      <c r="F49">
        <v>2</v>
      </c>
      <c r="G49">
        <f t="shared" si="13"/>
        <v>21</v>
      </c>
      <c r="I49" s="4">
        <v>1986</v>
      </c>
      <c r="O49">
        <f t="shared" si="14"/>
        <v>0</v>
      </c>
      <c r="Q49" s="4">
        <v>1986</v>
      </c>
      <c r="R49">
        <v>1</v>
      </c>
      <c r="S49">
        <v>5</v>
      </c>
      <c r="T49">
        <v>1</v>
      </c>
      <c r="W49">
        <f t="shared" si="15"/>
        <v>7</v>
      </c>
      <c r="Y49" s="4">
        <v>1986</v>
      </c>
      <c r="AE49">
        <f t="shared" si="12"/>
        <v>0</v>
      </c>
      <c r="AG49" s="4">
        <v>1986</v>
      </c>
      <c r="AM49">
        <f t="shared" si="16"/>
        <v>0</v>
      </c>
      <c r="AO49" s="4">
        <v>1986</v>
      </c>
      <c r="AU49">
        <f t="shared" si="17"/>
        <v>0</v>
      </c>
    </row>
    <row r="50" spans="1:47" ht="12.75">
      <c r="A50" s="4">
        <v>1987</v>
      </c>
      <c r="B50">
        <v>1</v>
      </c>
      <c r="C50">
        <v>9</v>
      </c>
      <c r="D50">
        <v>7</v>
      </c>
      <c r="E50">
        <v>3</v>
      </c>
      <c r="F50">
        <v>2</v>
      </c>
      <c r="G50">
        <f t="shared" si="13"/>
        <v>22</v>
      </c>
      <c r="I50" s="4">
        <v>1987</v>
      </c>
      <c r="N50">
        <v>1</v>
      </c>
      <c r="O50">
        <f t="shared" si="14"/>
        <v>1</v>
      </c>
      <c r="Q50" s="4">
        <v>1987</v>
      </c>
      <c r="S50">
        <v>2</v>
      </c>
      <c r="V50">
        <v>2</v>
      </c>
      <c r="W50">
        <f t="shared" si="15"/>
        <v>4</v>
      </c>
      <c r="Y50" s="4">
        <v>1987</v>
      </c>
      <c r="AE50">
        <f t="shared" si="12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B51">
        <v>3</v>
      </c>
      <c r="C51">
        <v>6</v>
      </c>
      <c r="D51">
        <v>8</v>
      </c>
      <c r="E51">
        <v>2</v>
      </c>
      <c r="G51">
        <f t="shared" si="13"/>
        <v>19</v>
      </c>
      <c r="I51" s="4">
        <v>1988</v>
      </c>
      <c r="O51">
        <f t="shared" si="14"/>
        <v>0</v>
      </c>
      <c r="Q51" s="4">
        <v>1988</v>
      </c>
      <c r="R51">
        <v>3</v>
      </c>
      <c r="S51">
        <v>3</v>
      </c>
      <c r="V51">
        <v>1</v>
      </c>
      <c r="W51">
        <f t="shared" si="15"/>
        <v>7</v>
      </c>
      <c r="Y51" s="4">
        <v>1988</v>
      </c>
      <c r="AE51">
        <f t="shared" si="12"/>
        <v>0</v>
      </c>
      <c r="AG51" s="4">
        <v>1988</v>
      </c>
      <c r="AM51">
        <f t="shared" si="16"/>
        <v>0</v>
      </c>
      <c r="AO51" s="4">
        <v>1988</v>
      </c>
      <c r="AU51">
        <f t="shared" si="17"/>
        <v>0</v>
      </c>
    </row>
    <row r="52" spans="1:47" ht="12.75">
      <c r="A52" s="4">
        <v>1989</v>
      </c>
      <c r="B52">
        <v>4</v>
      </c>
      <c r="C52">
        <v>8</v>
      </c>
      <c r="D52">
        <v>5</v>
      </c>
      <c r="E52">
        <v>3</v>
      </c>
      <c r="F52">
        <v>1</v>
      </c>
      <c r="G52">
        <f t="shared" si="13"/>
        <v>21</v>
      </c>
      <c r="I52" s="4">
        <v>1989</v>
      </c>
      <c r="O52">
        <f t="shared" si="14"/>
        <v>0</v>
      </c>
      <c r="Q52" s="4">
        <v>1989</v>
      </c>
      <c r="R52">
        <v>2</v>
      </c>
      <c r="S52">
        <v>4</v>
      </c>
      <c r="T52">
        <v>3</v>
      </c>
      <c r="W52">
        <f t="shared" si="15"/>
        <v>9</v>
      </c>
      <c r="Y52" s="4">
        <v>1989</v>
      </c>
      <c r="AE52">
        <f t="shared" si="12"/>
        <v>0</v>
      </c>
      <c r="AG52" s="4">
        <v>1989</v>
      </c>
      <c r="AM52">
        <f t="shared" si="16"/>
        <v>0</v>
      </c>
      <c r="AO52" s="4">
        <v>1989</v>
      </c>
      <c r="AU52">
        <f t="shared" si="17"/>
        <v>0</v>
      </c>
    </row>
    <row r="53" spans="1:47" ht="12.75">
      <c r="A53" s="4">
        <v>1990</v>
      </c>
      <c r="B53">
        <v>4</v>
      </c>
      <c r="C53">
        <v>12</v>
      </c>
      <c r="D53">
        <v>1</v>
      </c>
      <c r="E53">
        <v>6</v>
      </c>
      <c r="F53">
        <v>2</v>
      </c>
      <c r="G53">
        <f t="shared" si="13"/>
        <v>25</v>
      </c>
      <c r="I53" s="4">
        <v>1990</v>
      </c>
      <c r="O53">
        <f t="shared" si="14"/>
        <v>0</v>
      </c>
      <c r="Q53" s="4">
        <v>1990</v>
      </c>
      <c r="R53">
        <v>5</v>
      </c>
      <c r="S53">
        <v>2</v>
      </c>
      <c r="T53">
        <v>2</v>
      </c>
      <c r="W53">
        <f t="shared" si="15"/>
        <v>9</v>
      </c>
      <c r="Y53" s="4">
        <v>1990</v>
      </c>
      <c r="AE53">
        <f t="shared" si="12"/>
        <v>0</v>
      </c>
      <c r="AG53" s="4">
        <v>1990</v>
      </c>
      <c r="AM53">
        <f t="shared" si="16"/>
        <v>0</v>
      </c>
      <c r="AO53" s="4">
        <v>1990</v>
      </c>
      <c r="AU53">
        <f t="shared" si="17"/>
        <v>0</v>
      </c>
    </row>
    <row r="54" spans="1:47" ht="12.75">
      <c r="A54" s="4">
        <v>1991</v>
      </c>
      <c r="B54">
        <v>3</v>
      </c>
      <c r="C54">
        <v>3</v>
      </c>
      <c r="D54">
        <v>3</v>
      </c>
      <c r="E54">
        <v>4</v>
      </c>
      <c r="F54">
        <v>4</v>
      </c>
      <c r="G54">
        <f t="shared" si="13"/>
        <v>17</v>
      </c>
      <c r="I54" s="4">
        <v>1991</v>
      </c>
      <c r="O54">
        <f t="shared" si="14"/>
        <v>0</v>
      </c>
      <c r="Q54" s="4">
        <v>1991</v>
      </c>
      <c r="S54">
        <v>2</v>
      </c>
      <c r="T54">
        <v>1</v>
      </c>
      <c r="U54">
        <v>1</v>
      </c>
      <c r="W54">
        <f t="shared" si="15"/>
        <v>4</v>
      </c>
      <c r="Y54" s="4">
        <v>1991</v>
      </c>
      <c r="AE54">
        <f t="shared" si="12"/>
        <v>0</v>
      </c>
      <c r="AG54" s="4">
        <v>1991</v>
      </c>
      <c r="AH54">
        <v>1</v>
      </c>
      <c r="AM54">
        <f t="shared" si="16"/>
        <v>1</v>
      </c>
      <c r="AO54" s="4">
        <v>1991</v>
      </c>
      <c r="AU54">
        <f t="shared" si="17"/>
        <v>0</v>
      </c>
    </row>
    <row r="55" spans="1:47" ht="12.75">
      <c r="A55" s="4">
        <v>1992</v>
      </c>
      <c r="B55">
        <v>4</v>
      </c>
      <c r="C55">
        <v>8</v>
      </c>
      <c r="D55">
        <v>3</v>
      </c>
      <c r="E55">
        <v>7</v>
      </c>
      <c r="F55">
        <v>6</v>
      </c>
      <c r="G55">
        <f t="shared" si="13"/>
        <v>28</v>
      </c>
      <c r="I55" s="4">
        <v>1992</v>
      </c>
      <c r="O55">
        <f t="shared" si="14"/>
        <v>0</v>
      </c>
      <c r="Q55" s="4">
        <v>1992</v>
      </c>
      <c r="R55">
        <v>3</v>
      </c>
      <c r="S55">
        <v>5</v>
      </c>
      <c r="T55">
        <v>1</v>
      </c>
      <c r="V55">
        <v>1</v>
      </c>
      <c r="W55">
        <f t="shared" si="15"/>
        <v>10</v>
      </c>
      <c r="Y55" s="4">
        <v>1992</v>
      </c>
      <c r="AE55">
        <f t="shared" si="12"/>
        <v>0</v>
      </c>
      <c r="AG55" s="4">
        <v>1992</v>
      </c>
      <c r="AM55">
        <f t="shared" si="16"/>
        <v>0</v>
      </c>
      <c r="AO55" s="4">
        <v>1992</v>
      </c>
      <c r="AU55">
        <f t="shared" si="17"/>
        <v>0</v>
      </c>
    </row>
    <row r="56" spans="1:47" ht="12.75">
      <c r="A56" s="4">
        <v>1993</v>
      </c>
      <c r="B56">
        <v>5</v>
      </c>
      <c r="C56">
        <v>5</v>
      </c>
      <c r="D56">
        <v>7</v>
      </c>
      <c r="E56">
        <v>2</v>
      </c>
      <c r="F56">
        <v>3</v>
      </c>
      <c r="G56">
        <f t="shared" si="13"/>
        <v>22</v>
      </c>
      <c r="I56" s="4">
        <v>1993</v>
      </c>
      <c r="O56">
        <f t="shared" si="14"/>
        <v>0</v>
      </c>
      <c r="Q56" s="4">
        <v>1993</v>
      </c>
      <c r="R56">
        <v>4</v>
      </c>
      <c r="T56">
        <v>1</v>
      </c>
      <c r="U56">
        <v>1</v>
      </c>
      <c r="W56">
        <f t="shared" si="15"/>
        <v>6</v>
      </c>
      <c r="Y56" s="4">
        <v>1993</v>
      </c>
      <c r="AE56">
        <f t="shared" si="12"/>
        <v>0</v>
      </c>
      <c r="AG56" s="4">
        <v>1993</v>
      </c>
      <c r="AM56">
        <f t="shared" si="16"/>
        <v>0</v>
      </c>
      <c r="AO56" s="4">
        <v>1993</v>
      </c>
      <c r="AU56">
        <f t="shared" si="17"/>
        <v>0</v>
      </c>
    </row>
    <row r="57" spans="1:47" ht="12.75">
      <c r="A57" s="4">
        <v>1994</v>
      </c>
      <c r="B57">
        <v>5</v>
      </c>
      <c r="C57">
        <v>3</v>
      </c>
      <c r="D57">
        <v>11</v>
      </c>
      <c r="E57">
        <v>4</v>
      </c>
      <c r="F57">
        <v>2</v>
      </c>
      <c r="G57">
        <f t="shared" si="13"/>
        <v>25</v>
      </c>
      <c r="I57" s="4">
        <v>1994</v>
      </c>
      <c r="O57">
        <f t="shared" si="14"/>
        <v>0</v>
      </c>
      <c r="Q57" s="4">
        <v>1994</v>
      </c>
      <c r="R57">
        <v>2</v>
      </c>
      <c r="S57">
        <v>4</v>
      </c>
      <c r="T57">
        <v>2</v>
      </c>
      <c r="U57">
        <v>1</v>
      </c>
      <c r="W57">
        <f t="shared" si="15"/>
        <v>9</v>
      </c>
      <c r="Y57" s="4">
        <v>1994</v>
      </c>
      <c r="AE57">
        <f t="shared" si="12"/>
        <v>0</v>
      </c>
      <c r="AG57" s="4">
        <v>1994</v>
      </c>
      <c r="AJ57">
        <v>1</v>
      </c>
      <c r="AM57">
        <f t="shared" si="16"/>
        <v>1</v>
      </c>
      <c r="AO57" s="4">
        <v>1994</v>
      </c>
      <c r="AU57">
        <f t="shared" si="17"/>
        <v>0</v>
      </c>
    </row>
    <row r="58" spans="1:47" ht="12.75">
      <c r="A58" s="4">
        <v>1995</v>
      </c>
      <c r="B58">
        <v>5</v>
      </c>
      <c r="C58">
        <v>8</v>
      </c>
      <c r="D58">
        <v>13</v>
      </c>
      <c r="E58">
        <v>7</v>
      </c>
      <c r="F58">
        <v>1</v>
      </c>
      <c r="G58">
        <f t="shared" si="13"/>
        <v>34</v>
      </c>
      <c r="I58" s="4">
        <v>1995</v>
      </c>
      <c r="O58">
        <f t="shared" si="14"/>
        <v>0</v>
      </c>
      <c r="Q58" s="4">
        <v>1995</v>
      </c>
      <c r="R58">
        <v>2</v>
      </c>
      <c r="S58">
        <v>3</v>
      </c>
      <c r="T58">
        <v>1</v>
      </c>
      <c r="V58">
        <v>1</v>
      </c>
      <c r="W58">
        <f t="shared" si="15"/>
        <v>7</v>
      </c>
      <c r="Y58" s="4">
        <v>1995</v>
      </c>
      <c r="AE58">
        <f t="shared" si="12"/>
        <v>0</v>
      </c>
      <c r="AG58" s="4">
        <v>1995</v>
      </c>
      <c r="AK58">
        <v>1</v>
      </c>
      <c r="AM58">
        <f t="shared" si="16"/>
        <v>1</v>
      </c>
      <c r="AO58" s="4">
        <v>1995</v>
      </c>
      <c r="AU58">
        <f t="shared" si="17"/>
        <v>0</v>
      </c>
    </row>
    <row r="59" spans="1:47" ht="12.75">
      <c r="A59" s="4">
        <v>1996</v>
      </c>
      <c r="B59">
        <v>4</v>
      </c>
      <c r="C59">
        <v>9</v>
      </c>
      <c r="D59">
        <v>14</v>
      </c>
      <c r="E59">
        <v>5</v>
      </c>
      <c r="F59">
        <v>1</v>
      </c>
      <c r="G59">
        <f t="shared" si="13"/>
        <v>33</v>
      </c>
      <c r="I59" s="4">
        <v>1996</v>
      </c>
      <c r="K59">
        <v>1</v>
      </c>
      <c r="L59">
        <v>1</v>
      </c>
      <c r="O59">
        <f t="shared" si="14"/>
        <v>2</v>
      </c>
      <c r="Q59" s="4">
        <v>1996</v>
      </c>
      <c r="R59">
        <v>3</v>
      </c>
      <c r="S59">
        <v>2</v>
      </c>
      <c r="T59">
        <v>4</v>
      </c>
      <c r="V59">
        <v>2</v>
      </c>
      <c r="W59">
        <f t="shared" si="15"/>
        <v>11</v>
      </c>
      <c r="Y59" s="4">
        <v>1996</v>
      </c>
      <c r="AE59">
        <f t="shared" si="12"/>
        <v>0</v>
      </c>
      <c r="AG59" s="4">
        <v>1996</v>
      </c>
      <c r="AH59">
        <v>2</v>
      </c>
      <c r="AL59">
        <v>1</v>
      </c>
      <c r="AM59">
        <f t="shared" si="16"/>
        <v>3</v>
      </c>
      <c r="AO59" s="4">
        <v>1996</v>
      </c>
      <c r="AU59">
        <f t="shared" si="17"/>
        <v>0</v>
      </c>
    </row>
    <row r="60" spans="1:47" ht="12.75">
      <c r="A60" s="4">
        <v>1997</v>
      </c>
      <c r="B60">
        <v>8</v>
      </c>
      <c r="C60">
        <v>11</v>
      </c>
      <c r="D60">
        <v>8</v>
      </c>
      <c r="E60">
        <v>8</v>
      </c>
      <c r="G60">
        <f t="shared" si="13"/>
        <v>35</v>
      </c>
      <c r="I60" s="4">
        <v>1997</v>
      </c>
      <c r="O60">
        <f t="shared" si="14"/>
        <v>0</v>
      </c>
      <c r="Q60" s="4">
        <v>1997</v>
      </c>
      <c r="R60">
        <v>3</v>
      </c>
      <c r="S60">
        <v>8</v>
      </c>
      <c r="T60">
        <v>1</v>
      </c>
      <c r="U60">
        <v>2</v>
      </c>
      <c r="V60">
        <v>3</v>
      </c>
      <c r="W60">
        <f t="shared" si="15"/>
        <v>17</v>
      </c>
      <c r="Y60" s="4">
        <v>1997</v>
      </c>
      <c r="AE60">
        <f t="shared" si="12"/>
        <v>0</v>
      </c>
      <c r="AG60" s="4">
        <v>1997</v>
      </c>
      <c r="AH60">
        <v>1</v>
      </c>
      <c r="AM60">
        <f t="shared" si="16"/>
        <v>1</v>
      </c>
      <c r="AO60" s="4">
        <v>1997</v>
      </c>
      <c r="AU60">
        <f t="shared" si="17"/>
        <v>0</v>
      </c>
    </row>
    <row r="61" spans="1:47" ht="12.75">
      <c r="A61" s="4">
        <v>1998</v>
      </c>
      <c r="B61">
        <v>9</v>
      </c>
      <c r="C61">
        <v>7</v>
      </c>
      <c r="D61">
        <v>20</v>
      </c>
      <c r="E61">
        <v>7</v>
      </c>
      <c r="F61">
        <v>6</v>
      </c>
      <c r="G61">
        <f t="shared" si="13"/>
        <v>49</v>
      </c>
      <c r="I61" s="4">
        <v>1998</v>
      </c>
      <c r="L61">
        <v>1</v>
      </c>
      <c r="O61">
        <f t="shared" si="14"/>
        <v>1</v>
      </c>
      <c r="Q61" s="4">
        <v>1998</v>
      </c>
      <c r="R61">
        <v>7</v>
      </c>
      <c r="S61">
        <v>3</v>
      </c>
      <c r="T61">
        <v>4</v>
      </c>
      <c r="U61">
        <v>4</v>
      </c>
      <c r="V61">
        <v>5</v>
      </c>
      <c r="W61">
        <f t="shared" si="15"/>
        <v>23</v>
      </c>
      <c r="Y61" s="4">
        <v>1998</v>
      </c>
      <c r="AE61">
        <f t="shared" si="12"/>
        <v>0</v>
      </c>
      <c r="AG61" s="4">
        <v>1998</v>
      </c>
      <c r="AH61">
        <v>3</v>
      </c>
      <c r="AM61">
        <f t="shared" si="16"/>
        <v>3</v>
      </c>
      <c r="AO61" s="4">
        <v>1998</v>
      </c>
      <c r="AU61">
        <f t="shared" si="17"/>
        <v>0</v>
      </c>
    </row>
    <row r="62" spans="1:47" ht="12.75">
      <c r="A62" s="4">
        <v>1999</v>
      </c>
      <c r="B62">
        <v>9</v>
      </c>
      <c r="C62">
        <v>4</v>
      </c>
      <c r="D62">
        <v>9</v>
      </c>
      <c r="E62">
        <v>8</v>
      </c>
      <c r="F62">
        <v>6</v>
      </c>
      <c r="G62">
        <f t="shared" si="13"/>
        <v>36</v>
      </c>
      <c r="I62" s="4">
        <v>1999</v>
      </c>
      <c r="L62">
        <v>2</v>
      </c>
      <c r="O62">
        <f t="shared" si="14"/>
        <v>2</v>
      </c>
      <c r="Q62" s="4">
        <v>1999</v>
      </c>
      <c r="R62">
        <v>3</v>
      </c>
      <c r="S62">
        <v>5</v>
      </c>
      <c r="V62">
        <v>7</v>
      </c>
      <c r="W62">
        <f t="shared" si="15"/>
        <v>15</v>
      </c>
      <c r="Y62" s="4">
        <v>1999</v>
      </c>
      <c r="AE62">
        <f>SUM(Z62:AD62)</f>
        <v>0</v>
      </c>
      <c r="AG62" s="4">
        <v>1999</v>
      </c>
      <c r="AK62">
        <v>1</v>
      </c>
      <c r="AM62">
        <f t="shared" si="16"/>
        <v>1</v>
      </c>
      <c r="AO62" s="4">
        <v>1999</v>
      </c>
      <c r="AU62">
        <f t="shared" si="17"/>
        <v>0</v>
      </c>
    </row>
    <row r="63" spans="1:47" ht="12.75">
      <c r="A63" s="4" t="s">
        <v>129</v>
      </c>
      <c r="B63" s="2">
        <f>SUM(B46:B62)</f>
        <v>70</v>
      </c>
      <c r="C63" s="2">
        <f>SUM(C46:C62)</f>
        <v>110</v>
      </c>
      <c r="D63" s="2">
        <f>SUM(D46:D62)</f>
        <v>128</v>
      </c>
      <c r="E63" s="2">
        <f>SUM(E46:E62)</f>
        <v>73</v>
      </c>
      <c r="F63" s="2">
        <f>SUM(F46:F62)</f>
        <v>37</v>
      </c>
      <c r="G63">
        <f>SUM(B63:F63)</f>
        <v>418</v>
      </c>
      <c r="I63" s="4" t="s">
        <v>129</v>
      </c>
      <c r="J63" s="2">
        <f>SUM(J46:J62)</f>
        <v>0</v>
      </c>
      <c r="K63" s="2">
        <f>SUM(K46:K62)</f>
        <v>1</v>
      </c>
      <c r="L63" s="2">
        <f>SUM(L46:L62)</f>
        <v>4</v>
      </c>
      <c r="M63" s="2">
        <f>SUM(M46:M62)</f>
        <v>0</v>
      </c>
      <c r="N63" s="2">
        <f>SUM(N46:N62)</f>
        <v>1</v>
      </c>
      <c r="O63">
        <f>SUM(J63:N63)</f>
        <v>6</v>
      </c>
      <c r="Q63" s="4" t="s">
        <v>129</v>
      </c>
      <c r="W63">
        <f>SUM(R63:V63)</f>
        <v>0</v>
      </c>
      <c r="Y63" s="4" t="s">
        <v>129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129</v>
      </c>
      <c r="AH63" s="2">
        <f>SUM(AH46:AH62)</f>
        <v>7</v>
      </c>
      <c r="AI63" s="2">
        <f>SUM(AI46:AI62)</f>
        <v>0</v>
      </c>
      <c r="AJ63" s="2">
        <f>SUM(AJ46:AJ62)</f>
        <v>1</v>
      </c>
      <c r="AK63" s="2">
        <f>SUM(AK46:AK62)</f>
        <v>2</v>
      </c>
      <c r="AL63" s="2">
        <f>SUM(AL46:AL62)</f>
        <v>1</v>
      </c>
      <c r="AM63">
        <f>SUM(AH63:AL63)</f>
        <v>11</v>
      </c>
      <c r="AO63" s="4" t="s">
        <v>129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127</v>
      </c>
      <c r="I65" s="4" t="s">
        <v>128</v>
      </c>
      <c r="Q65" s="4" t="s">
        <v>144</v>
      </c>
      <c r="Y65" s="4" t="s">
        <v>145</v>
      </c>
      <c r="AG65" s="4" t="s">
        <v>142</v>
      </c>
      <c r="AO65" s="4" t="s">
        <v>143</v>
      </c>
    </row>
    <row r="66" spans="1:47" ht="12.75">
      <c r="A66" s="4" t="s">
        <v>125</v>
      </c>
      <c r="B66" s="12" t="s">
        <v>116</v>
      </c>
      <c r="C66" s="12" t="s">
        <v>121</v>
      </c>
      <c r="D66" s="12" t="s">
        <v>122</v>
      </c>
      <c r="E66" s="12" t="s">
        <v>117</v>
      </c>
      <c r="F66" s="12" t="s">
        <v>120</v>
      </c>
      <c r="G66" s="12" t="s">
        <v>129</v>
      </c>
      <c r="I66" s="4" t="s">
        <v>125</v>
      </c>
      <c r="J66" s="12" t="s">
        <v>116</v>
      </c>
      <c r="K66" s="12" t="s">
        <v>121</v>
      </c>
      <c r="L66" s="12" t="s">
        <v>122</v>
      </c>
      <c r="M66" s="12" t="s">
        <v>117</v>
      </c>
      <c r="N66" s="12" t="s">
        <v>120</v>
      </c>
      <c r="O66" s="12" t="s">
        <v>129</v>
      </c>
      <c r="Q66" s="4" t="s">
        <v>125</v>
      </c>
      <c r="R66" s="12" t="s">
        <v>116</v>
      </c>
      <c r="S66" s="12" t="s">
        <v>121</v>
      </c>
      <c r="T66" s="12" t="s">
        <v>122</v>
      </c>
      <c r="U66" s="12" t="s">
        <v>117</v>
      </c>
      <c r="V66" s="12" t="s">
        <v>120</v>
      </c>
      <c r="W66" s="12" t="s">
        <v>129</v>
      </c>
      <c r="Y66" s="4" t="s">
        <v>125</v>
      </c>
      <c r="Z66" s="12" t="s">
        <v>116</v>
      </c>
      <c r="AA66" s="12" t="s">
        <v>121</v>
      </c>
      <c r="AB66" s="12" t="s">
        <v>122</v>
      </c>
      <c r="AC66" s="12" t="s">
        <v>117</v>
      </c>
      <c r="AD66" s="12" t="s">
        <v>120</v>
      </c>
      <c r="AE66" s="12" t="s">
        <v>129</v>
      </c>
      <c r="AG66" s="4" t="s">
        <v>125</v>
      </c>
      <c r="AH66" s="12" t="s">
        <v>116</v>
      </c>
      <c r="AI66" s="12" t="s">
        <v>121</v>
      </c>
      <c r="AJ66" s="12" t="s">
        <v>122</v>
      </c>
      <c r="AK66" s="12" t="s">
        <v>117</v>
      </c>
      <c r="AL66" s="12" t="s">
        <v>120</v>
      </c>
      <c r="AM66" s="12" t="s">
        <v>129</v>
      </c>
      <c r="AO66" s="4" t="s">
        <v>125</v>
      </c>
      <c r="AP66" s="12" t="s">
        <v>116</v>
      </c>
      <c r="AQ66" s="12" t="s">
        <v>121</v>
      </c>
      <c r="AR66" s="12" t="s">
        <v>122</v>
      </c>
      <c r="AS66" s="12" t="s">
        <v>117</v>
      </c>
      <c r="AT66" s="12" t="s">
        <v>120</v>
      </c>
      <c r="AU66" s="12" t="s">
        <v>129</v>
      </c>
    </row>
    <row r="67" spans="1:47" ht="12.75">
      <c r="A67" s="4">
        <v>1983</v>
      </c>
      <c r="B67">
        <f aca="true" t="shared" si="18" ref="B67:G67">B46+B25</f>
        <v>2</v>
      </c>
      <c r="C67">
        <f t="shared" si="18"/>
        <v>9</v>
      </c>
      <c r="D67">
        <f t="shared" si="18"/>
        <v>17</v>
      </c>
      <c r="E67">
        <f t="shared" si="18"/>
        <v>1</v>
      </c>
      <c r="F67">
        <f t="shared" si="18"/>
        <v>0</v>
      </c>
      <c r="G67">
        <f t="shared" si="18"/>
        <v>29</v>
      </c>
      <c r="I67" s="4">
        <v>1983</v>
      </c>
      <c r="J67">
        <f aca="true" t="shared" si="19" ref="J67:O67">J46+J25</f>
        <v>0</v>
      </c>
      <c r="K67">
        <f t="shared" si="19"/>
        <v>0</v>
      </c>
      <c r="L67">
        <f t="shared" si="19"/>
        <v>0</v>
      </c>
      <c r="M67">
        <f t="shared" si="19"/>
        <v>0</v>
      </c>
      <c r="N67">
        <f t="shared" si="19"/>
        <v>0</v>
      </c>
      <c r="O67">
        <f t="shared" si="19"/>
        <v>0</v>
      </c>
      <c r="Q67" s="4">
        <v>1983</v>
      </c>
      <c r="R67">
        <f aca="true" t="shared" si="20" ref="R67:W67">R46+R25</f>
        <v>1</v>
      </c>
      <c r="S67">
        <f t="shared" si="20"/>
        <v>4</v>
      </c>
      <c r="T67">
        <f t="shared" si="20"/>
        <v>4</v>
      </c>
      <c r="U67">
        <f t="shared" si="20"/>
        <v>0</v>
      </c>
      <c r="V67">
        <f t="shared" si="20"/>
        <v>0</v>
      </c>
      <c r="W67">
        <f t="shared" si="20"/>
        <v>9</v>
      </c>
      <c r="Y67" s="4">
        <v>1983</v>
      </c>
      <c r="Z67">
        <f aca="true" t="shared" si="21" ref="Z67:AE67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67">AH46+AH25</f>
        <v>0</v>
      </c>
      <c r="AI67">
        <f t="shared" si="22"/>
        <v>0</v>
      </c>
      <c r="AJ67">
        <f t="shared" si="22"/>
        <v>0</v>
      </c>
      <c r="AK67">
        <f t="shared" si="22"/>
        <v>0</v>
      </c>
      <c r="AL67">
        <f t="shared" si="22"/>
        <v>0</v>
      </c>
      <c r="AM67">
        <f t="shared" si="22"/>
        <v>0</v>
      </c>
      <c r="AO67" s="4">
        <v>1983</v>
      </c>
      <c r="AP67">
        <f aca="true" t="shared" si="23" ref="AP67:AU67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aca="true" t="shared" si="24" ref="B68:G83">B47+B26</f>
        <v>2</v>
      </c>
      <c r="C68">
        <f t="shared" si="24"/>
        <v>10</v>
      </c>
      <c r="D68">
        <f t="shared" si="24"/>
        <v>5</v>
      </c>
      <c r="E68">
        <f t="shared" si="24"/>
        <v>1</v>
      </c>
      <c r="F68">
        <f t="shared" si="24"/>
        <v>2</v>
      </c>
      <c r="G68">
        <f t="shared" si="24"/>
        <v>20</v>
      </c>
      <c r="I68" s="4">
        <v>1984</v>
      </c>
      <c r="J68">
        <f aca="true" t="shared" si="25" ref="J68:O68">J47+J26</f>
        <v>0</v>
      </c>
      <c r="K68">
        <f t="shared" si="25"/>
        <v>0</v>
      </c>
      <c r="L68">
        <f t="shared" si="25"/>
        <v>0</v>
      </c>
      <c r="M68">
        <f t="shared" si="25"/>
        <v>0</v>
      </c>
      <c r="N68">
        <f t="shared" si="25"/>
        <v>0</v>
      </c>
      <c r="O68">
        <f t="shared" si="25"/>
        <v>0</v>
      </c>
      <c r="Q68" s="4">
        <v>1984</v>
      </c>
      <c r="R68">
        <f aca="true" t="shared" si="26" ref="R68:W68">R47+R26</f>
        <v>1</v>
      </c>
      <c r="S68">
        <f t="shared" si="26"/>
        <v>3</v>
      </c>
      <c r="T68">
        <f t="shared" si="26"/>
        <v>0</v>
      </c>
      <c r="U68">
        <f t="shared" si="26"/>
        <v>0</v>
      </c>
      <c r="V68">
        <f t="shared" si="26"/>
        <v>0</v>
      </c>
      <c r="W68">
        <f t="shared" si="26"/>
        <v>4</v>
      </c>
      <c r="Y68" s="4">
        <v>1984</v>
      </c>
      <c r="Z68">
        <f aca="true" t="shared" si="27" ref="Z68:AE68">Z47+Z26</f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G68" s="4">
        <v>1984</v>
      </c>
      <c r="AH68">
        <f aca="true" t="shared" si="28" ref="AH68:AM68">AH47+AH26</f>
        <v>0</v>
      </c>
      <c r="AI68">
        <f t="shared" si="28"/>
        <v>0</v>
      </c>
      <c r="AJ68">
        <f t="shared" si="28"/>
        <v>0</v>
      </c>
      <c r="AK68">
        <f t="shared" si="28"/>
        <v>0</v>
      </c>
      <c r="AL68">
        <f t="shared" si="28"/>
        <v>0</v>
      </c>
      <c r="AM68">
        <f t="shared" si="28"/>
        <v>0</v>
      </c>
      <c r="AO68" s="4">
        <v>1984</v>
      </c>
      <c r="AP68">
        <f aca="true" t="shared" si="29" ref="AP68:AU68">AP47+AP26</f>
        <v>0</v>
      </c>
      <c r="AQ68">
        <f t="shared" si="29"/>
        <v>0</v>
      </c>
      <c r="AR68">
        <f t="shared" si="29"/>
        <v>0</v>
      </c>
      <c r="AS68">
        <f t="shared" si="29"/>
        <v>0</v>
      </c>
      <c r="AT68">
        <f t="shared" si="29"/>
        <v>0</v>
      </c>
      <c r="AU68">
        <f t="shared" si="29"/>
        <v>0</v>
      </c>
    </row>
    <row r="69" spans="1:47" ht="12.75">
      <c r="A69" s="4">
        <v>1985</v>
      </c>
      <c r="B69">
        <f t="shared" si="24"/>
        <v>4</v>
      </c>
      <c r="C69">
        <f t="shared" si="24"/>
        <v>2</v>
      </c>
      <c r="D69">
        <f t="shared" si="24"/>
        <v>2</v>
      </c>
      <c r="E69">
        <f t="shared" si="24"/>
        <v>2</v>
      </c>
      <c r="F69">
        <f t="shared" si="24"/>
        <v>0</v>
      </c>
      <c r="G69">
        <f t="shared" si="24"/>
        <v>10</v>
      </c>
      <c r="I69" s="4">
        <v>1985</v>
      </c>
      <c r="J69">
        <f aca="true" t="shared" si="30" ref="J69:O69">J48+J27</f>
        <v>0</v>
      </c>
      <c r="K69">
        <f t="shared" si="30"/>
        <v>0</v>
      </c>
      <c r="L69">
        <f t="shared" si="30"/>
        <v>0</v>
      </c>
      <c r="M69">
        <f t="shared" si="30"/>
        <v>0</v>
      </c>
      <c r="N69">
        <f t="shared" si="30"/>
        <v>0</v>
      </c>
      <c r="O69">
        <f t="shared" si="30"/>
        <v>0</v>
      </c>
      <c r="Q69" s="4">
        <v>1985</v>
      </c>
      <c r="R69">
        <f aca="true" t="shared" si="31" ref="R69:W69">R48+R27</f>
        <v>1</v>
      </c>
      <c r="S69">
        <f t="shared" si="31"/>
        <v>1</v>
      </c>
      <c r="T69">
        <f t="shared" si="31"/>
        <v>0</v>
      </c>
      <c r="U69">
        <f t="shared" si="31"/>
        <v>0</v>
      </c>
      <c r="V69">
        <f t="shared" si="31"/>
        <v>1</v>
      </c>
      <c r="W69">
        <f t="shared" si="31"/>
        <v>3</v>
      </c>
      <c r="Y69" s="4">
        <v>1985</v>
      </c>
      <c r="Z69">
        <f aca="true" t="shared" si="32" ref="Z69:AE69">Z48+Z27</f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G69" s="4">
        <v>1985</v>
      </c>
      <c r="AH69">
        <f aca="true" t="shared" si="33" ref="AH69:AM69">AH48+AH27</f>
        <v>0</v>
      </c>
      <c r="AI69">
        <f t="shared" si="33"/>
        <v>0</v>
      </c>
      <c r="AJ69">
        <f t="shared" si="33"/>
        <v>0</v>
      </c>
      <c r="AK69">
        <f t="shared" si="33"/>
        <v>0</v>
      </c>
      <c r="AL69">
        <f t="shared" si="33"/>
        <v>0</v>
      </c>
      <c r="AM69">
        <f t="shared" si="33"/>
        <v>0</v>
      </c>
      <c r="AO69" s="4">
        <v>1985</v>
      </c>
      <c r="AP69">
        <f aca="true" t="shared" si="34" ref="AP69:AU69">AP48+AP27</f>
        <v>0</v>
      </c>
      <c r="AQ69">
        <f t="shared" si="34"/>
        <v>0</v>
      </c>
      <c r="AR69">
        <f t="shared" si="34"/>
        <v>0</v>
      </c>
      <c r="AS69">
        <f t="shared" si="34"/>
        <v>0</v>
      </c>
      <c r="AT69">
        <f t="shared" si="34"/>
        <v>0</v>
      </c>
      <c r="AU69">
        <f t="shared" si="34"/>
        <v>0</v>
      </c>
    </row>
    <row r="70" spans="1:47" ht="12.75">
      <c r="A70" s="4">
        <v>1986</v>
      </c>
      <c r="B70">
        <f t="shared" si="24"/>
        <v>3</v>
      </c>
      <c r="C70">
        <f t="shared" si="24"/>
        <v>10</v>
      </c>
      <c r="D70">
        <f t="shared" si="24"/>
        <v>7</v>
      </c>
      <c r="E70">
        <f t="shared" si="24"/>
        <v>7</v>
      </c>
      <c r="F70">
        <f t="shared" si="24"/>
        <v>4</v>
      </c>
      <c r="G70">
        <f t="shared" si="24"/>
        <v>31</v>
      </c>
      <c r="I70" s="4">
        <v>1986</v>
      </c>
      <c r="J70">
        <f aca="true" t="shared" si="35" ref="J70:O70">J49+J28</f>
        <v>0</v>
      </c>
      <c r="K70">
        <f t="shared" si="35"/>
        <v>0</v>
      </c>
      <c r="L70">
        <f t="shared" si="35"/>
        <v>0</v>
      </c>
      <c r="M70">
        <f t="shared" si="35"/>
        <v>0</v>
      </c>
      <c r="N70">
        <f t="shared" si="35"/>
        <v>0</v>
      </c>
      <c r="O70">
        <f t="shared" si="35"/>
        <v>0</v>
      </c>
      <c r="Q70" s="4">
        <v>1986</v>
      </c>
      <c r="R70">
        <f aca="true" t="shared" si="36" ref="R70:W70">R49+R28</f>
        <v>1</v>
      </c>
      <c r="S70">
        <f t="shared" si="36"/>
        <v>9</v>
      </c>
      <c r="T70">
        <f t="shared" si="36"/>
        <v>1</v>
      </c>
      <c r="U70">
        <f t="shared" si="36"/>
        <v>0</v>
      </c>
      <c r="V70">
        <f t="shared" si="36"/>
        <v>0</v>
      </c>
      <c r="W70">
        <f t="shared" si="36"/>
        <v>11</v>
      </c>
      <c r="Y70" s="4">
        <v>1986</v>
      </c>
      <c r="Z70">
        <f aca="true" t="shared" si="37" ref="Z70:AE70">Z49+Z28</f>
        <v>0</v>
      </c>
      <c r="AA70">
        <f t="shared" si="37"/>
        <v>0</v>
      </c>
      <c r="AB70">
        <f t="shared" si="37"/>
        <v>0</v>
      </c>
      <c r="AC70">
        <f t="shared" si="37"/>
        <v>0</v>
      </c>
      <c r="AD70">
        <f t="shared" si="37"/>
        <v>0</v>
      </c>
      <c r="AE70">
        <f t="shared" si="37"/>
        <v>0</v>
      </c>
      <c r="AG70" s="4">
        <v>1986</v>
      </c>
      <c r="AH70">
        <f aca="true" t="shared" si="38" ref="AH70:AM70">AH49+AH28</f>
        <v>0</v>
      </c>
      <c r="AI70">
        <f t="shared" si="38"/>
        <v>0</v>
      </c>
      <c r="AJ70">
        <f t="shared" si="38"/>
        <v>0</v>
      </c>
      <c r="AK70">
        <f t="shared" si="38"/>
        <v>1</v>
      </c>
      <c r="AL70">
        <f t="shared" si="38"/>
        <v>0</v>
      </c>
      <c r="AM70">
        <f t="shared" si="38"/>
        <v>1</v>
      </c>
      <c r="AO70" s="4">
        <v>1986</v>
      </c>
      <c r="AP70">
        <f aca="true" t="shared" si="39" ref="AP70:AU70">AP49+AP28</f>
        <v>0</v>
      </c>
      <c r="AQ70">
        <f t="shared" si="39"/>
        <v>0</v>
      </c>
      <c r="AR70">
        <f t="shared" si="39"/>
        <v>0</v>
      </c>
      <c r="AS70">
        <f t="shared" si="39"/>
        <v>0</v>
      </c>
      <c r="AT70">
        <f t="shared" si="39"/>
        <v>0</v>
      </c>
      <c r="AU70">
        <f t="shared" si="39"/>
        <v>0</v>
      </c>
    </row>
    <row r="71" spans="1:47" ht="12.75">
      <c r="A71" s="4">
        <v>1987</v>
      </c>
      <c r="B71">
        <f t="shared" si="24"/>
        <v>1</v>
      </c>
      <c r="C71">
        <f t="shared" si="24"/>
        <v>9</v>
      </c>
      <c r="D71">
        <f t="shared" si="24"/>
        <v>9</v>
      </c>
      <c r="E71">
        <f t="shared" si="24"/>
        <v>6</v>
      </c>
      <c r="F71">
        <f t="shared" si="24"/>
        <v>2</v>
      </c>
      <c r="G71">
        <f t="shared" si="24"/>
        <v>27</v>
      </c>
      <c r="I71" s="4">
        <v>1987</v>
      </c>
      <c r="J71">
        <f aca="true" t="shared" si="40" ref="J71:O71">J50+J29</f>
        <v>0</v>
      </c>
      <c r="K71">
        <f t="shared" si="40"/>
        <v>0</v>
      </c>
      <c r="L71">
        <f t="shared" si="40"/>
        <v>0</v>
      </c>
      <c r="M71">
        <f t="shared" si="40"/>
        <v>0</v>
      </c>
      <c r="N71">
        <f t="shared" si="40"/>
        <v>1</v>
      </c>
      <c r="O71">
        <f t="shared" si="40"/>
        <v>1</v>
      </c>
      <c r="Q71" s="4">
        <v>1987</v>
      </c>
      <c r="R71">
        <f aca="true" t="shared" si="41" ref="R71:W71">R50+R29</f>
        <v>1</v>
      </c>
      <c r="S71">
        <f t="shared" si="41"/>
        <v>3</v>
      </c>
      <c r="T71">
        <f t="shared" si="41"/>
        <v>0</v>
      </c>
      <c r="U71">
        <f t="shared" si="41"/>
        <v>0</v>
      </c>
      <c r="V71">
        <f t="shared" si="41"/>
        <v>2</v>
      </c>
      <c r="W71">
        <f t="shared" si="41"/>
        <v>6</v>
      </c>
      <c r="Y71" s="4">
        <v>1987</v>
      </c>
      <c r="Z71">
        <f aca="true" t="shared" si="42" ref="Z71:AE71">Z50+Z29</f>
        <v>0</v>
      </c>
      <c r="AA71">
        <f t="shared" si="42"/>
        <v>0</v>
      </c>
      <c r="AB71">
        <f t="shared" si="42"/>
        <v>0</v>
      </c>
      <c r="AC71">
        <f t="shared" si="42"/>
        <v>0</v>
      </c>
      <c r="AD71">
        <f t="shared" si="42"/>
        <v>0</v>
      </c>
      <c r="AE71">
        <f t="shared" si="42"/>
        <v>0</v>
      </c>
      <c r="AG71" s="4">
        <v>1987</v>
      </c>
      <c r="AH71">
        <f aca="true" t="shared" si="43" ref="AH71:AM71">AH50+AH29</f>
        <v>0</v>
      </c>
      <c r="AI71">
        <f t="shared" si="43"/>
        <v>0</v>
      </c>
      <c r="AJ71">
        <f t="shared" si="43"/>
        <v>0</v>
      </c>
      <c r="AK71">
        <f t="shared" si="43"/>
        <v>0</v>
      </c>
      <c r="AL71">
        <f t="shared" si="43"/>
        <v>0</v>
      </c>
      <c r="AM71">
        <f t="shared" si="43"/>
        <v>0</v>
      </c>
      <c r="AO71" s="4">
        <v>1987</v>
      </c>
      <c r="AP71">
        <f aca="true" t="shared" si="44" ref="AP71:AU71">AP50+AP29</f>
        <v>0</v>
      </c>
      <c r="AQ71">
        <f t="shared" si="44"/>
        <v>0</v>
      </c>
      <c r="AR71">
        <f t="shared" si="44"/>
        <v>0</v>
      </c>
      <c r="AS71">
        <f t="shared" si="44"/>
        <v>0</v>
      </c>
      <c r="AT71">
        <f t="shared" si="44"/>
        <v>0</v>
      </c>
      <c r="AU71">
        <f t="shared" si="44"/>
        <v>0</v>
      </c>
    </row>
    <row r="72" spans="1:47" ht="12.75">
      <c r="A72" s="4">
        <v>1988</v>
      </c>
      <c r="B72">
        <f t="shared" si="24"/>
        <v>3</v>
      </c>
      <c r="C72">
        <f t="shared" si="24"/>
        <v>7</v>
      </c>
      <c r="D72">
        <f t="shared" si="24"/>
        <v>8</v>
      </c>
      <c r="E72">
        <f t="shared" si="24"/>
        <v>3</v>
      </c>
      <c r="F72">
        <f t="shared" si="24"/>
        <v>1</v>
      </c>
      <c r="G72">
        <f t="shared" si="24"/>
        <v>22</v>
      </c>
      <c r="I72" s="4">
        <v>1988</v>
      </c>
      <c r="J72">
        <f aca="true" t="shared" si="45" ref="J72:O72">J51+J30</f>
        <v>0</v>
      </c>
      <c r="K72">
        <f t="shared" si="45"/>
        <v>0</v>
      </c>
      <c r="L72">
        <f t="shared" si="45"/>
        <v>0</v>
      </c>
      <c r="M72">
        <f t="shared" si="45"/>
        <v>0</v>
      </c>
      <c r="N72">
        <f t="shared" si="45"/>
        <v>0</v>
      </c>
      <c r="O72">
        <f t="shared" si="45"/>
        <v>0</v>
      </c>
      <c r="Q72" s="4">
        <v>1988</v>
      </c>
      <c r="R72">
        <f aca="true" t="shared" si="46" ref="R72:W72">R51+R30</f>
        <v>3</v>
      </c>
      <c r="S72">
        <f t="shared" si="46"/>
        <v>4</v>
      </c>
      <c r="T72">
        <f t="shared" si="46"/>
        <v>0</v>
      </c>
      <c r="U72">
        <f t="shared" si="46"/>
        <v>0</v>
      </c>
      <c r="V72">
        <f t="shared" si="46"/>
        <v>1</v>
      </c>
      <c r="W72">
        <f t="shared" si="46"/>
        <v>8</v>
      </c>
      <c r="Y72" s="4">
        <v>1988</v>
      </c>
      <c r="Z72">
        <f aca="true" t="shared" si="47" ref="Z72:AE72">Z51+Z30</f>
        <v>0</v>
      </c>
      <c r="AA72">
        <f t="shared" si="47"/>
        <v>0</v>
      </c>
      <c r="AB72">
        <f t="shared" si="47"/>
        <v>0</v>
      </c>
      <c r="AC72">
        <f t="shared" si="47"/>
        <v>0</v>
      </c>
      <c r="AD72">
        <f t="shared" si="47"/>
        <v>0</v>
      </c>
      <c r="AE72">
        <f t="shared" si="47"/>
        <v>0</v>
      </c>
      <c r="AG72" s="4">
        <v>1988</v>
      </c>
      <c r="AH72">
        <f aca="true" t="shared" si="48" ref="AH72:AM72">AH51+AH30</f>
        <v>0</v>
      </c>
      <c r="AI72">
        <f t="shared" si="48"/>
        <v>0</v>
      </c>
      <c r="AJ72">
        <f t="shared" si="48"/>
        <v>0</v>
      </c>
      <c r="AK72">
        <f t="shared" si="48"/>
        <v>0</v>
      </c>
      <c r="AL72">
        <f t="shared" si="48"/>
        <v>0</v>
      </c>
      <c r="AM72">
        <f t="shared" si="48"/>
        <v>0</v>
      </c>
      <c r="AO72" s="4">
        <v>1988</v>
      </c>
      <c r="AP72">
        <f aca="true" t="shared" si="49" ref="AP72:AU72">AP51+AP30</f>
        <v>0</v>
      </c>
      <c r="AQ72">
        <f t="shared" si="49"/>
        <v>0</v>
      </c>
      <c r="AR72">
        <f t="shared" si="49"/>
        <v>0</v>
      </c>
      <c r="AS72">
        <f t="shared" si="49"/>
        <v>0</v>
      </c>
      <c r="AT72">
        <f t="shared" si="49"/>
        <v>0</v>
      </c>
      <c r="AU72">
        <f t="shared" si="49"/>
        <v>0</v>
      </c>
    </row>
    <row r="73" spans="1:47" ht="12.75">
      <c r="A73" s="4">
        <v>1989</v>
      </c>
      <c r="B73">
        <f t="shared" si="24"/>
        <v>6</v>
      </c>
      <c r="C73">
        <f t="shared" si="24"/>
        <v>16</v>
      </c>
      <c r="D73">
        <f t="shared" si="24"/>
        <v>8</v>
      </c>
      <c r="E73">
        <f t="shared" si="24"/>
        <v>6</v>
      </c>
      <c r="F73">
        <f t="shared" si="24"/>
        <v>3</v>
      </c>
      <c r="G73">
        <f t="shared" si="24"/>
        <v>39</v>
      </c>
      <c r="I73" s="4">
        <v>1989</v>
      </c>
      <c r="J73">
        <f aca="true" t="shared" si="50" ref="J73:O73">J52+J31</f>
        <v>0</v>
      </c>
      <c r="K73">
        <f t="shared" si="50"/>
        <v>0</v>
      </c>
      <c r="L73">
        <f t="shared" si="50"/>
        <v>0</v>
      </c>
      <c r="M73">
        <f t="shared" si="50"/>
        <v>0</v>
      </c>
      <c r="N73">
        <f t="shared" si="50"/>
        <v>0</v>
      </c>
      <c r="O73">
        <f t="shared" si="50"/>
        <v>0</v>
      </c>
      <c r="Q73" s="4">
        <v>1989</v>
      </c>
      <c r="R73">
        <f aca="true" t="shared" si="51" ref="R73:W73">R52+R31</f>
        <v>3</v>
      </c>
      <c r="S73">
        <f t="shared" si="51"/>
        <v>5</v>
      </c>
      <c r="T73">
        <f t="shared" si="51"/>
        <v>3</v>
      </c>
      <c r="U73">
        <f t="shared" si="51"/>
        <v>0</v>
      </c>
      <c r="V73">
        <f t="shared" si="51"/>
        <v>0</v>
      </c>
      <c r="W73">
        <f t="shared" si="51"/>
        <v>11</v>
      </c>
      <c r="Y73" s="4">
        <v>1989</v>
      </c>
      <c r="Z73">
        <f aca="true" t="shared" si="52" ref="Z73:AE73">Z52+Z31</f>
        <v>0</v>
      </c>
      <c r="AA73">
        <f t="shared" si="52"/>
        <v>0</v>
      </c>
      <c r="AB73">
        <f t="shared" si="52"/>
        <v>0</v>
      </c>
      <c r="AC73">
        <f t="shared" si="52"/>
        <v>0</v>
      </c>
      <c r="AD73">
        <f t="shared" si="52"/>
        <v>0</v>
      </c>
      <c r="AE73">
        <f t="shared" si="52"/>
        <v>0</v>
      </c>
      <c r="AG73" s="4">
        <v>1989</v>
      </c>
      <c r="AH73">
        <f aca="true" t="shared" si="53" ref="AH73:AM73">AH52+AH31</f>
        <v>0</v>
      </c>
      <c r="AI73">
        <f t="shared" si="53"/>
        <v>0</v>
      </c>
      <c r="AJ73">
        <f t="shared" si="53"/>
        <v>0</v>
      </c>
      <c r="AK73">
        <f t="shared" si="53"/>
        <v>0</v>
      </c>
      <c r="AL73">
        <f t="shared" si="53"/>
        <v>0</v>
      </c>
      <c r="AM73">
        <f t="shared" si="53"/>
        <v>0</v>
      </c>
      <c r="AO73" s="4">
        <v>1989</v>
      </c>
      <c r="AP73">
        <f aca="true" t="shared" si="54" ref="AP73:AU73">AP52+AP31</f>
        <v>0</v>
      </c>
      <c r="AQ73">
        <f t="shared" si="54"/>
        <v>0</v>
      </c>
      <c r="AR73">
        <f t="shared" si="54"/>
        <v>0</v>
      </c>
      <c r="AS73">
        <f t="shared" si="54"/>
        <v>0</v>
      </c>
      <c r="AT73">
        <f t="shared" si="54"/>
        <v>0</v>
      </c>
      <c r="AU73">
        <f t="shared" si="54"/>
        <v>0</v>
      </c>
    </row>
    <row r="74" spans="1:47" ht="12.75">
      <c r="A74" s="4">
        <v>1990</v>
      </c>
      <c r="B74">
        <f t="shared" si="24"/>
        <v>8</v>
      </c>
      <c r="C74">
        <f t="shared" si="24"/>
        <v>19</v>
      </c>
      <c r="D74">
        <f t="shared" si="24"/>
        <v>3</v>
      </c>
      <c r="E74">
        <f t="shared" si="24"/>
        <v>10</v>
      </c>
      <c r="F74">
        <f t="shared" si="24"/>
        <v>4</v>
      </c>
      <c r="G74">
        <f t="shared" si="24"/>
        <v>44</v>
      </c>
      <c r="I74" s="4">
        <v>1990</v>
      </c>
      <c r="J74">
        <f aca="true" t="shared" si="55" ref="J74:O74">J53+J32</f>
        <v>0</v>
      </c>
      <c r="K74">
        <f t="shared" si="55"/>
        <v>0</v>
      </c>
      <c r="L74">
        <f t="shared" si="55"/>
        <v>0</v>
      </c>
      <c r="M74">
        <f t="shared" si="55"/>
        <v>0</v>
      </c>
      <c r="N74">
        <f t="shared" si="55"/>
        <v>0</v>
      </c>
      <c r="O74">
        <f t="shared" si="55"/>
        <v>0</v>
      </c>
      <c r="Q74" s="4">
        <v>1990</v>
      </c>
      <c r="R74">
        <f aca="true" t="shared" si="56" ref="R74:W74">R53+R32</f>
        <v>5</v>
      </c>
      <c r="S74">
        <f t="shared" si="56"/>
        <v>4</v>
      </c>
      <c r="T74">
        <f t="shared" si="56"/>
        <v>2</v>
      </c>
      <c r="U74">
        <f t="shared" si="56"/>
        <v>2</v>
      </c>
      <c r="V74">
        <f t="shared" si="56"/>
        <v>0</v>
      </c>
      <c r="W74">
        <f t="shared" si="56"/>
        <v>13</v>
      </c>
      <c r="Y74" s="4">
        <v>1990</v>
      </c>
      <c r="Z74">
        <f aca="true" t="shared" si="57" ref="Z74:AE74">Z53+Z32</f>
        <v>0</v>
      </c>
      <c r="AA74">
        <f t="shared" si="57"/>
        <v>0</v>
      </c>
      <c r="AB74">
        <f t="shared" si="57"/>
        <v>0</v>
      </c>
      <c r="AC74">
        <f t="shared" si="57"/>
        <v>0</v>
      </c>
      <c r="AD74">
        <f t="shared" si="57"/>
        <v>0</v>
      </c>
      <c r="AE74">
        <f t="shared" si="57"/>
        <v>0</v>
      </c>
      <c r="AG74" s="4">
        <v>1990</v>
      </c>
      <c r="AH74">
        <f aca="true" t="shared" si="58" ref="AH74:AM74">AH53+AH32</f>
        <v>0</v>
      </c>
      <c r="AI74">
        <f t="shared" si="58"/>
        <v>0</v>
      </c>
      <c r="AJ74">
        <f t="shared" si="58"/>
        <v>0</v>
      </c>
      <c r="AK74">
        <f t="shared" si="58"/>
        <v>0</v>
      </c>
      <c r="AL74">
        <f t="shared" si="58"/>
        <v>0</v>
      </c>
      <c r="AM74">
        <f t="shared" si="58"/>
        <v>0</v>
      </c>
      <c r="AO74" s="4">
        <v>1990</v>
      </c>
      <c r="AP74">
        <f aca="true" t="shared" si="59" ref="AP74:AU74">AP53+AP32</f>
        <v>0</v>
      </c>
      <c r="AQ74">
        <f t="shared" si="59"/>
        <v>0</v>
      </c>
      <c r="AR74">
        <f t="shared" si="59"/>
        <v>0</v>
      </c>
      <c r="AS74">
        <f t="shared" si="59"/>
        <v>0</v>
      </c>
      <c r="AT74">
        <f t="shared" si="59"/>
        <v>0</v>
      </c>
      <c r="AU74">
        <f t="shared" si="59"/>
        <v>0</v>
      </c>
    </row>
    <row r="75" spans="1:47" ht="12.75">
      <c r="A75" s="4">
        <v>1991</v>
      </c>
      <c r="B75">
        <f t="shared" si="24"/>
        <v>4</v>
      </c>
      <c r="C75">
        <f t="shared" si="24"/>
        <v>8</v>
      </c>
      <c r="D75">
        <f t="shared" si="24"/>
        <v>10</v>
      </c>
      <c r="E75">
        <f t="shared" si="24"/>
        <v>5</v>
      </c>
      <c r="F75">
        <f t="shared" si="24"/>
        <v>5</v>
      </c>
      <c r="G75">
        <f t="shared" si="24"/>
        <v>32</v>
      </c>
      <c r="I75" s="4">
        <v>1991</v>
      </c>
      <c r="J75">
        <f aca="true" t="shared" si="60" ref="J75:O75">J54+J33</f>
        <v>0</v>
      </c>
      <c r="K75">
        <f t="shared" si="60"/>
        <v>0</v>
      </c>
      <c r="L75">
        <f t="shared" si="60"/>
        <v>1</v>
      </c>
      <c r="M75">
        <f t="shared" si="60"/>
        <v>0</v>
      </c>
      <c r="N75">
        <f t="shared" si="60"/>
        <v>0</v>
      </c>
      <c r="O75">
        <f t="shared" si="60"/>
        <v>1</v>
      </c>
      <c r="Q75" s="4">
        <v>1991</v>
      </c>
      <c r="R75">
        <f aca="true" t="shared" si="61" ref="R75:W75">R54+R33</f>
        <v>2</v>
      </c>
      <c r="S75">
        <f t="shared" si="61"/>
        <v>4</v>
      </c>
      <c r="T75">
        <f t="shared" si="61"/>
        <v>3</v>
      </c>
      <c r="U75">
        <f t="shared" si="61"/>
        <v>1</v>
      </c>
      <c r="V75">
        <f t="shared" si="61"/>
        <v>0</v>
      </c>
      <c r="W75">
        <f t="shared" si="61"/>
        <v>10</v>
      </c>
      <c r="Y75" s="4">
        <v>1991</v>
      </c>
      <c r="Z75">
        <f aca="true" t="shared" si="62" ref="Z75:AE75">Z54+Z33</f>
        <v>0</v>
      </c>
      <c r="AA75">
        <f t="shared" si="62"/>
        <v>0</v>
      </c>
      <c r="AB75">
        <f t="shared" si="62"/>
        <v>0</v>
      </c>
      <c r="AC75">
        <f t="shared" si="62"/>
        <v>0</v>
      </c>
      <c r="AD75">
        <f t="shared" si="62"/>
        <v>0</v>
      </c>
      <c r="AE75">
        <f t="shared" si="62"/>
        <v>0</v>
      </c>
      <c r="AG75" s="4">
        <v>1991</v>
      </c>
      <c r="AH75">
        <f aca="true" t="shared" si="63" ref="AH75:AM75">AH54+AH33</f>
        <v>1</v>
      </c>
      <c r="AI75">
        <f t="shared" si="63"/>
        <v>0</v>
      </c>
      <c r="AJ75">
        <f t="shared" si="63"/>
        <v>0</v>
      </c>
      <c r="AK75">
        <f t="shared" si="63"/>
        <v>0</v>
      </c>
      <c r="AL75">
        <f t="shared" si="63"/>
        <v>0</v>
      </c>
      <c r="AM75">
        <f t="shared" si="63"/>
        <v>1</v>
      </c>
      <c r="AO75" s="4">
        <v>1991</v>
      </c>
      <c r="AP75">
        <f aca="true" t="shared" si="64" ref="AP75:AU75">AP54+AP33</f>
        <v>0</v>
      </c>
      <c r="AQ75">
        <f t="shared" si="64"/>
        <v>0</v>
      </c>
      <c r="AR75">
        <f t="shared" si="64"/>
        <v>0</v>
      </c>
      <c r="AS75">
        <f t="shared" si="64"/>
        <v>0</v>
      </c>
      <c r="AT75">
        <f t="shared" si="64"/>
        <v>0</v>
      </c>
      <c r="AU75">
        <f t="shared" si="64"/>
        <v>0</v>
      </c>
    </row>
    <row r="76" spans="1:47" ht="12.75">
      <c r="A76" s="4">
        <v>1992</v>
      </c>
      <c r="B76">
        <f t="shared" si="24"/>
        <v>5</v>
      </c>
      <c r="C76">
        <f t="shared" si="24"/>
        <v>19</v>
      </c>
      <c r="D76">
        <f t="shared" si="24"/>
        <v>7</v>
      </c>
      <c r="E76">
        <f t="shared" si="24"/>
        <v>11</v>
      </c>
      <c r="F76">
        <f t="shared" si="24"/>
        <v>6</v>
      </c>
      <c r="G76">
        <f t="shared" si="24"/>
        <v>48</v>
      </c>
      <c r="I76" s="4">
        <v>1992</v>
      </c>
      <c r="J76">
        <f aca="true" t="shared" si="65" ref="J76:O76">J55+J34</f>
        <v>0</v>
      </c>
      <c r="K76">
        <f t="shared" si="65"/>
        <v>0</v>
      </c>
      <c r="L76">
        <f t="shared" si="65"/>
        <v>3</v>
      </c>
      <c r="M76">
        <f t="shared" si="65"/>
        <v>0</v>
      </c>
      <c r="N76">
        <f t="shared" si="65"/>
        <v>0</v>
      </c>
      <c r="O76">
        <f t="shared" si="65"/>
        <v>3</v>
      </c>
      <c r="Q76" s="4">
        <v>1992</v>
      </c>
      <c r="R76">
        <f aca="true" t="shared" si="66" ref="R76:W76">R55+R34</f>
        <v>4</v>
      </c>
      <c r="S76">
        <f t="shared" si="66"/>
        <v>8</v>
      </c>
      <c r="T76">
        <f t="shared" si="66"/>
        <v>2</v>
      </c>
      <c r="U76">
        <f t="shared" si="66"/>
        <v>1</v>
      </c>
      <c r="V76">
        <f t="shared" si="66"/>
        <v>1</v>
      </c>
      <c r="W76">
        <f t="shared" si="66"/>
        <v>16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0</v>
      </c>
      <c r="AE76">
        <f t="shared" si="67"/>
        <v>0</v>
      </c>
      <c r="AG76" s="4">
        <v>1992</v>
      </c>
      <c r="AH76">
        <f aca="true" t="shared" si="68" ref="AH76:AM76">AH55+AH34</f>
        <v>0</v>
      </c>
      <c r="AI76">
        <f t="shared" si="68"/>
        <v>0</v>
      </c>
      <c r="AJ76">
        <f t="shared" si="68"/>
        <v>0</v>
      </c>
      <c r="AK76">
        <f t="shared" si="68"/>
        <v>0</v>
      </c>
      <c r="AL76">
        <f t="shared" si="68"/>
        <v>0</v>
      </c>
      <c r="AM76">
        <f t="shared" si="68"/>
        <v>0</v>
      </c>
      <c r="AO76" s="4">
        <v>1992</v>
      </c>
      <c r="AP76">
        <f aca="true" t="shared" si="69" ref="AP76:AU76">AP55+AP34</f>
        <v>0</v>
      </c>
      <c r="AQ76">
        <f t="shared" si="69"/>
        <v>0</v>
      </c>
      <c r="AR76">
        <f t="shared" si="69"/>
        <v>0</v>
      </c>
      <c r="AS76">
        <f t="shared" si="69"/>
        <v>0</v>
      </c>
      <c r="AT76">
        <f t="shared" si="69"/>
        <v>0</v>
      </c>
      <c r="AU76">
        <f t="shared" si="69"/>
        <v>0</v>
      </c>
    </row>
    <row r="77" spans="1:47" ht="12.75">
      <c r="A77" s="4">
        <v>1993</v>
      </c>
      <c r="B77">
        <f t="shared" si="24"/>
        <v>8</v>
      </c>
      <c r="C77">
        <f t="shared" si="24"/>
        <v>11</v>
      </c>
      <c r="D77">
        <f t="shared" si="24"/>
        <v>20</v>
      </c>
      <c r="E77">
        <f t="shared" si="24"/>
        <v>6</v>
      </c>
      <c r="F77">
        <f t="shared" si="24"/>
        <v>7</v>
      </c>
      <c r="G77">
        <f t="shared" si="24"/>
        <v>52</v>
      </c>
      <c r="I77" s="4">
        <v>1993</v>
      </c>
      <c r="J77">
        <f aca="true" t="shared" si="70" ref="J77:O77">J56+J35</f>
        <v>0</v>
      </c>
      <c r="K77">
        <f t="shared" si="70"/>
        <v>1</v>
      </c>
      <c r="L77">
        <f t="shared" si="70"/>
        <v>0</v>
      </c>
      <c r="M77">
        <f t="shared" si="70"/>
        <v>0</v>
      </c>
      <c r="N77">
        <f t="shared" si="70"/>
        <v>0</v>
      </c>
      <c r="O77">
        <f t="shared" si="70"/>
        <v>1</v>
      </c>
      <c r="Q77" s="4">
        <v>1993</v>
      </c>
      <c r="R77">
        <f aca="true" t="shared" si="71" ref="R77:W77">R56+R35</f>
        <v>5</v>
      </c>
      <c r="S77">
        <f t="shared" si="71"/>
        <v>6</v>
      </c>
      <c r="T77">
        <f t="shared" si="71"/>
        <v>1</v>
      </c>
      <c r="U77">
        <f t="shared" si="71"/>
        <v>2</v>
      </c>
      <c r="V77">
        <f t="shared" si="71"/>
        <v>0</v>
      </c>
      <c r="W77">
        <f t="shared" si="71"/>
        <v>14</v>
      </c>
      <c r="Y77" s="4">
        <v>1993</v>
      </c>
      <c r="Z77">
        <f aca="true" t="shared" si="72" ref="Z77:AE77">Z56+Z35</f>
        <v>0</v>
      </c>
      <c r="AA77">
        <f t="shared" si="72"/>
        <v>0</v>
      </c>
      <c r="AB77">
        <f t="shared" si="72"/>
        <v>0</v>
      </c>
      <c r="AC77">
        <f t="shared" si="72"/>
        <v>0</v>
      </c>
      <c r="AD77">
        <f t="shared" si="72"/>
        <v>0</v>
      </c>
      <c r="AE77">
        <f t="shared" si="72"/>
        <v>0</v>
      </c>
      <c r="AG77" s="4">
        <v>1993</v>
      </c>
      <c r="AH77">
        <f aca="true" t="shared" si="73" ref="AH77:AM77">AH56+AH35</f>
        <v>1</v>
      </c>
      <c r="AI77">
        <f t="shared" si="73"/>
        <v>0</v>
      </c>
      <c r="AJ77">
        <f t="shared" si="73"/>
        <v>0</v>
      </c>
      <c r="AK77">
        <f t="shared" si="73"/>
        <v>0</v>
      </c>
      <c r="AL77">
        <f t="shared" si="73"/>
        <v>0</v>
      </c>
      <c r="AM77">
        <f t="shared" si="73"/>
        <v>1</v>
      </c>
      <c r="AO77" s="4">
        <v>1993</v>
      </c>
      <c r="AP77">
        <f aca="true" t="shared" si="74" ref="AP77:AU77">AP56+AP35</f>
        <v>0</v>
      </c>
      <c r="AQ77">
        <f t="shared" si="74"/>
        <v>0</v>
      </c>
      <c r="AR77">
        <f t="shared" si="74"/>
        <v>0</v>
      </c>
      <c r="AS77">
        <f t="shared" si="74"/>
        <v>0</v>
      </c>
      <c r="AT77">
        <f t="shared" si="74"/>
        <v>0</v>
      </c>
      <c r="AU77">
        <f t="shared" si="74"/>
        <v>0</v>
      </c>
    </row>
    <row r="78" spans="1:47" ht="12.75">
      <c r="A78" s="4">
        <v>1994</v>
      </c>
      <c r="B78">
        <f t="shared" si="24"/>
        <v>6</v>
      </c>
      <c r="C78">
        <f t="shared" si="24"/>
        <v>13</v>
      </c>
      <c r="D78">
        <f t="shared" si="24"/>
        <v>16</v>
      </c>
      <c r="E78">
        <f t="shared" si="24"/>
        <v>8</v>
      </c>
      <c r="F78">
        <f t="shared" si="24"/>
        <v>4</v>
      </c>
      <c r="G78">
        <f t="shared" si="24"/>
        <v>47</v>
      </c>
      <c r="I78" s="4">
        <v>1994</v>
      </c>
      <c r="J78">
        <f aca="true" t="shared" si="75" ref="J78:O78">J57+J36</f>
        <v>0</v>
      </c>
      <c r="K78">
        <f t="shared" si="75"/>
        <v>0</v>
      </c>
      <c r="L78">
        <f t="shared" si="75"/>
        <v>0</v>
      </c>
      <c r="M78">
        <f t="shared" si="75"/>
        <v>0</v>
      </c>
      <c r="N78">
        <f t="shared" si="75"/>
        <v>0</v>
      </c>
      <c r="O78">
        <f t="shared" si="75"/>
        <v>0</v>
      </c>
      <c r="Q78" s="4">
        <v>1994</v>
      </c>
      <c r="R78">
        <f aca="true" t="shared" si="76" ref="R78:W78">R57+R36</f>
        <v>2</v>
      </c>
      <c r="S78">
        <f t="shared" si="76"/>
        <v>6</v>
      </c>
      <c r="T78">
        <f t="shared" si="76"/>
        <v>3</v>
      </c>
      <c r="U78">
        <f t="shared" si="76"/>
        <v>2</v>
      </c>
      <c r="V78">
        <f t="shared" si="76"/>
        <v>3</v>
      </c>
      <c r="W78">
        <f t="shared" si="76"/>
        <v>16</v>
      </c>
      <c r="Y78" s="4">
        <v>1994</v>
      </c>
      <c r="Z78">
        <f aca="true" t="shared" si="77" ref="Z78:AE78">Z57+Z36</f>
        <v>0</v>
      </c>
      <c r="AA78">
        <f t="shared" si="77"/>
        <v>0</v>
      </c>
      <c r="AB78">
        <f t="shared" si="77"/>
        <v>0</v>
      </c>
      <c r="AC78">
        <f t="shared" si="77"/>
        <v>0</v>
      </c>
      <c r="AD78">
        <f t="shared" si="77"/>
        <v>0</v>
      </c>
      <c r="AE78">
        <f t="shared" si="77"/>
        <v>0</v>
      </c>
      <c r="AG78" s="4">
        <v>1994</v>
      </c>
      <c r="AH78">
        <f aca="true" t="shared" si="78" ref="AH78:AM78">AH57+AH36</f>
        <v>0</v>
      </c>
      <c r="AI78">
        <f t="shared" si="78"/>
        <v>0</v>
      </c>
      <c r="AJ78">
        <f t="shared" si="78"/>
        <v>1</v>
      </c>
      <c r="AK78">
        <f t="shared" si="78"/>
        <v>1</v>
      </c>
      <c r="AL78">
        <f t="shared" si="78"/>
        <v>0</v>
      </c>
      <c r="AM78">
        <f t="shared" si="78"/>
        <v>2</v>
      </c>
      <c r="AO78" s="4">
        <v>1994</v>
      </c>
      <c r="AP78">
        <f aca="true" t="shared" si="79" ref="AP78:AU78">AP57+AP36</f>
        <v>0</v>
      </c>
      <c r="AQ78">
        <f t="shared" si="79"/>
        <v>0</v>
      </c>
      <c r="AR78">
        <f t="shared" si="79"/>
        <v>0</v>
      </c>
      <c r="AS78">
        <f t="shared" si="79"/>
        <v>0</v>
      </c>
      <c r="AT78">
        <f t="shared" si="79"/>
        <v>0</v>
      </c>
      <c r="AU78">
        <f t="shared" si="79"/>
        <v>0</v>
      </c>
    </row>
    <row r="79" spans="1:47" ht="12.75">
      <c r="A79" s="4">
        <v>1995</v>
      </c>
      <c r="B79">
        <f t="shared" si="24"/>
        <v>5</v>
      </c>
      <c r="C79">
        <f t="shared" si="24"/>
        <v>12</v>
      </c>
      <c r="D79">
        <f t="shared" si="24"/>
        <v>19</v>
      </c>
      <c r="E79">
        <f t="shared" si="24"/>
        <v>9</v>
      </c>
      <c r="F79">
        <f t="shared" si="24"/>
        <v>5</v>
      </c>
      <c r="G79">
        <f t="shared" si="24"/>
        <v>50</v>
      </c>
      <c r="I79" s="4">
        <v>1995</v>
      </c>
      <c r="J79">
        <f aca="true" t="shared" si="80" ref="J79:O79">J58+J37</f>
        <v>0</v>
      </c>
      <c r="K79">
        <f t="shared" si="80"/>
        <v>0</v>
      </c>
      <c r="L79">
        <f t="shared" si="80"/>
        <v>0</v>
      </c>
      <c r="M79">
        <f t="shared" si="80"/>
        <v>1</v>
      </c>
      <c r="N79">
        <f t="shared" si="80"/>
        <v>0</v>
      </c>
      <c r="O79">
        <f t="shared" si="80"/>
        <v>1</v>
      </c>
      <c r="Q79" s="4">
        <v>1995</v>
      </c>
      <c r="R79">
        <f aca="true" t="shared" si="81" ref="R79:W79">R58+R37</f>
        <v>5</v>
      </c>
      <c r="S79">
        <f t="shared" si="81"/>
        <v>3</v>
      </c>
      <c r="T79">
        <f t="shared" si="81"/>
        <v>2</v>
      </c>
      <c r="U79">
        <f t="shared" si="81"/>
        <v>0</v>
      </c>
      <c r="V79">
        <f t="shared" si="81"/>
        <v>1</v>
      </c>
      <c r="W79">
        <f t="shared" si="81"/>
        <v>11</v>
      </c>
      <c r="Y79" s="4">
        <v>1995</v>
      </c>
      <c r="Z79">
        <f aca="true" t="shared" si="82" ref="Z79:AE79">Z58+Z37</f>
        <v>0</v>
      </c>
      <c r="AA79">
        <f t="shared" si="82"/>
        <v>0</v>
      </c>
      <c r="AB79">
        <f t="shared" si="82"/>
        <v>0</v>
      </c>
      <c r="AC79">
        <f t="shared" si="82"/>
        <v>0</v>
      </c>
      <c r="AD79">
        <f t="shared" si="82"/>
        <v>0</v>
      </c>
      <c r="AE79">
        <f t="shared" si="82"/>
        <v>0</v>
      </c>
      <c r="AG79" s="4">
        <v>1995</v>
      </c>
      <c r="AH79">
        <f aca="true" t="shared" si="83" ref="AH79:AM79">AH58+AH37</f>
        <v>0</v>
      </c>
      <c r="AI79">
        <f t="shared" si="83"/>
        <v>0</v>
      </c>
      <c r="AJ79">
        <f t="shared" si="83"/>
        <v>0</v>
      </c>
      <c r="AK79">
        <f t="shared" si="83"/>
        <v>1</v>
      </c>
      <c r="AL79">
        <f t="shared" si="83"/>
        <v>0</v>
      </c>
      <c r="AM79">
        <f t="shared" si="83"/>
        <v>1</v>
      </c>
      <c r="AO79" s="4">
        <v>1995</v>
      </c>
      <c r="AP79">
        <f aca="true" t="shared" si="84" ref="AP79:AU79">AP58+AP37</f>
        <v>0</v>
      </c>
      <c r="AQ79">
        <f t="shared" si="84"/>
        <v>0</v>
      </c>
      <c r="AR79">
        <f t="shared" si="84"/>
        <v>0</v>
      </c>
      <c r="AS79">
        <f t="shared" si="84"/>
        <v>0</v>
      </c>
      <c r="AT79">
        <f t="shared" si="84"/>
        <v>0</v>
      </c>
      <c r="AU79">
        <f t="shared" si="84"/>
        <v>0</v>
      </c>
    </row>
    <row r="80" spans="1:47" ht="12.75">
      <c r="A80" s="4">
        <v>1996</v>
      </c>
      <c r="B80">
        <f t="shared" si="24"/>
        <v>5</v>
      </c>
      <c r="C80">
        <f t="shared" si="24"/>
        <v>15</v>
      </c>
      <c r="D80">
        <f t="shared" si="24"/>
        <v>25</v>
      </c>
      <c r="E80">
        <f t="shared" si="24"/>
        <v>7</v>
      </c>
      <c r="F80">
        <f t="shared" si="24"/>
        <v>4</v>
      </c>
      <c r="G80">
        <f t="shared" si="24"/>
        <v>56</v>
      </c>
      <c r="I80" s="4">
        <v>1996</v>
      </c>
      <c r="J80">
        <f aca="true" t="shared" si="85" ref="J80:O80">J59+J38</f>
        <v>0</v>
      </c>
      <c r="K80">
        <f t="shared" si="85"/>
        <v>1</v>
      </c>
      <c r="L80">
        <f t="shared" si="85"/>
        <v>1</v>
      </c>
      <c r="M80">
        <f t="shared" si="85"/>
        <v>0</v>
      </c>
      <c r="N80">
        <f t="shared" si="85"/>
        <v>0</v>
      </c>
      <c r="O80">
        <f t="shared" si="85"/>
        <v>2</v>
      </c>
      <c r="Q80" s="4">
        <v>1996</v>
      </c>
      <c r="R80">
        <f aca="true" t="shared" si="86" ref="R80:W80">R59+R38</f>
        <v>6</v>
      </c>
      <c r="S80">
        <f t="shared" si="86"/>
        <v>9</v>
      </c>
      <c r="T80">
        <f t="shared" si="86"/>
        <v>6</v>
      </c>
      <c r="U80">
        <f t="shared" si="86"/>
        <v>0</v>
      </c>
      <c r="V80">
        <f t="shared" si="86"/>
        <v>2</v>
      </c>
      <c r="W80">
        <f t="shared" si="86"/>
        <v>23</v>
      </c>
      <c r="Y80" s="4">
        <v>1996</v>
      </c>
      <c r="Z80">
        <f aca="true" t="shared" si="87" ref="Z80:AE80">Z59+Z38</f>
        <v>0</v>
      </c>
      <c r="AA80">
        <f t="shared" si="87"/>
        <v>0</v>
      </c>
      <c r="AB80">
        <f t="shared" si="87"/>
        <v>0</v>
      </c>
      <c r="AC80">
        <f t="shared" si="87"/>
        <v>0</v>
      </c>
      <c r="AD80">
        <f t="shared" si="87"/>
        <v>0</v>
      </c>
      <c r="AE80">
        <f t="shared" si="87"/>
        <v>0</v>
      </c>
      <c r="AG80" s="4">
        <v>1996</v>
      </c>
      <c r="AH80">
        <f aca="true" t="shared" si="88" ref="AH80:AM80">AH59+AH38</f>
        <v>2</v>
      </c>
      <c r="AI80">
        <f t="shared" si="88"/>
        <v>0</v>
      </c>
      <c r="AJ80">
        <f t="shared" si="88"/>
        <v>0</v>
      </c>
      <c r="AK80">
        <f t="shared" si="88"/>
        <v>0</v>
      </c>
      <c r="AL80">
        <f t="shared" si="88"/>
        <v>1</v>
      </c>
      <c r="AM80">
        <f t="shared" si="88"/>
        <v>3</v>
      </c>
      <c r="AO80" s="4">
        <v>1996</v>
      </c>
      <c r="AP80">
        <f aca="true" t="shared" si="89" ref="AP80:AU80">AP59+AP38</f>
        <v>0</v>
      </c>
      <c r="AQ80">
        <f t="shared" si="89"/>
        <v>0</v>
      </c>
      <c r="AR80">
        <f t="shared" si="89"/>
        <v>0</v>
      </c>
      <c r="AS80">
        <f t="shared" si="89"/>
        <v>0</v>
      </c>
      <c r="AT80">
        <f t="shared" si="89"/>
        <v>0</v>
      </c>
      <c r="AU80">
        <f t="shared" si="89"/>
        <v>0</v>
      </c>
    </row>
    <row r="81" spans="1:47" ht="12.75">
      <c r="A81" s="4">
        <v>1997</v>
      </c>
      <c r="B81">
        <f t="shared" si="24"/>
        <v>11</v>
      </c>
      <c r="C81">
        <f t="shared" si="24"/>
        <v>21</v>
      </c>
      <c r="D81">
        <f t="shared" si="24"/>
        <v>19</v>
      </c>
      <c r="E81">
        <f t="shared" si="24"/>
        <v>13</v>
      </c>
      <c r="F81">
        <f t="shared" si="24"/>
        <v>1</v>
      </c>
      <c r="G81">
        <f t="shared" si="24"/>
        <v>65</v>
      </c>
      <c r="I81" s="4">
        <v>1997</v>
      </c>
      <c r="J81">
        <f aca="true" t="shared" si="90" ref="J81:O81">J60+J39</f>
        <v>0</v>
      </c>
      <c r="K81">
        <f t="shared" si="90"/>
        <v>0</v>
      </c>
      <c r="L81">
        <f t="shared" si="90"/>
        <v>1</v>
      </c>
      <c r="M81">
        <f t="shared" si="90"/>
        <v>0</v>
      </c>
      <c r="N81">
        <f t="shared" si="90"/>
        <v>0</v>
      </c>
      <c r="O81">
        <f t="shared" si="90"/>
        <v>1</v>
      </c>
      <c r="Q81" s="4">
        <v>1997</v>
      </c>
      <c r="R81">
        <f aca="true" t="shared" si="91" ref="R81:W81">R60+R39</f>
        <v>3</v>
      </c>
      <c r="S81">
        <f t="shared" si="91"/>
        <v>8</v>
      </c>
      <c r="T81">
        <f t="shared" si="91"/>
        <v>2</v>
      </c>
      <c r="U81">
        <f t="shared" si="91"/>
        <v>2</v>
      </c>
      <c r="V81">
        <f t="shared" si="91"/>
        <v>7</v>
      </c>
      <c r="W81">
        <f t="shared" si="91"/>
        <v>22</v>
      </c>
      <c r="Y81" s="4">
        <v>1997</v>
      </c>
      <c r="Z81">
        <f aca="true" t="shared" si="92" ref="Z81:AE81">Z60+Z39</f>
        <v>0</v>
      </c>
      <c r="AA81">
        <f t="shared" si="92"/>
        <v>0</v>
      </c>
      <c r="AB81">
        <f t="shared" si="92"/>
        <v>0</v>
      </c>
      <c r="AC81">
        <f t="shared" si="92"/>
        <v>0</v>
      </c>
      <c r="AD81">
        <f t="shared" si="92"/>
        <v>0</v>
      </c>
      <c r="AE81">
        <f t="shared" si="92"/>
        <v>0</v>
      </c>
      <c r="AG81" s="4">
        <v>1997</v>
      </c>
      <c r="AH81">
        <f aca="true" t="shared" si="93" ref="AH81:AM81">AH60+AH39</f>
        <v>1</v>
      </c>
      <c r="AI81">
        <f t="shared" si="93"/>
        <v>0</v>
      </c>
      <c r="AJ81">
        <f t="shared" si="93"/>
        <v>0</v>
      </c>
      <c r="AK81">
        <f t="shared" si="93"/>
        <v>1</v>
      </c>
      <c r="AL81">
        <f t="shared" si="93"/>
        <v>0</v>
      </c>
      <c r="AM81">
        <f t="shared" si="93"/>
        <v>2</v>
      </c>
      <c r="AO81" s="4">
        <v>1997</v>
      </c>
      <c r="AP81">
        <f aca="true" t="shared" si="94" ref="AP81:AU81">AP60+AP39</f>
        <v>0</v>
      </c>
      <c r="AQ81">
        <f t="shared" si="94"/>
        <v>0</v>
      </c>
      <c r="AR81">
        <f t="shared" si="94"/>
        <v>0</v>
      </c>
      <c r="AS81">
        <f t="shared" si="94"/>
        <v>0</v>
      </c>
      <c r="AT81">
        <f t="shared" si="94"/>
        <v>0</v>
      </c>
      <c r="AU81">
        <f t="shared" si="94"/>
        <v>0</v>
      </c>
    </row>
    <row r="82" spans="1:47" ht="12.75">
      <c r="A82" s="4">
        <v>1998</v>
      </c>
      <c r="B82">
        <f t="shared" si="24"/>
        <v>10</v>
      </c>
      <c r="C82">
        <f t="shared" si="24"/>
        <v>17</v>
      </c>
      <c r="D82">
        <f t="shared" si="24"/>
        <v>32</v>
      </c>
      <c r="E82">
        <f t="shared" si="24"/>
        <v>13</v>
      </c>
      <c r="F82">
        <f t="shared" si="24"/>
        <v>9</v>
      </c>
      <c r="G82">
        <f t="shared" si="24"/>
        <v>81</v>
      </c>
      <c r="I82" s="4">
        <v>1998</v>
      </c>
      <c r="J82">
        <f aca="true" t="shared" si="95" ref="J82:O82">J61+J40</f>
        <v>1</v>
      </c>
      <c r="K82">
        <f t="shared" si="95"/>
        <v>1</v>
      </c>
      <c r="L82">
        <f t="shared" si="95"/>
        <v>2</v>
      </c>
      <c r="M82">
        <f t="shared" si="95"/>
        <v>0</v>
      </c>
      <c r="N82">
        <f t="shared" si="95"/>
        <v>0</v>
      </c>
      <c r="O82">
        <f t="shared" si="95"/>
        <v>4</v>
      </c>
      <c r="Q82" s="4">
        <v>1998</v>
      </c>
      <c r="R82">
        <f aca="true" t="shared" si="96" ref="R82:W82">R61+R40</f>
        <v>8</v>
      </c>
      <c r="S82">
        <f t="shared" si="96"/>
        <v>10</v>
      </c>
      <c r="T82">
        <f t="shared" si="96"/>
        <v>8</v>
      </c>
      <c r="U82">
        <f t="shared" si="96"/>
        <v>5</v>
      </c>
      <c r="V82">
        <f t="shared" si="96"/>
        <v>9</v>
      </c>
      <c r="W82">
        <f t="shared" si="96"/>
        <v>40</v>
      </c>
      <c r="Y82" s="4">
        <v>1998</v>
      </c>
      <c r="Z82">
        <f aca="true" t="shared" si="97" ref="Z82:AE82">Z61+Z40</f>
        <v>0</v>
      </c>
      <c r="AA82">
        <f t="shared" si="97"/>
        <v>1</v>
      </c>
      <c r="AB82">
        <f t="shared" si="97"/>
        <v>0</v>
      </c>
      <c r="AC82">
        <f t="shared" si="97"/>
        <v>0</v>
      </c>
      <c r="AD82">
        <f t="shared" si="97"/>
        <v>0</v>
      </c>
      <c r="AE82">
        <f t="shared" si="97"/>
        <v>1</v>
      </c>
      <c r="AG82" s="4">
        <v>1998</v>
      </c>
      <c r="AH82">
        <f aca="true" t="shared" si="98" ref="AH82:AM82">AH61+AH40</f>
        <v>3</v>
      </c>
      <c r="AI82">
        <f t="shared" si="98"/>
        <v>0</v>
      </c>
      <c r="AJ82">
        <f t="shared" si="98"/>
        <v>0</v>
      </c>
      <c r="AK82">
        <f t="shared" si="98"/>
        <v>1</v>
      </c>
      <c r="AL82">
        <f t="shared" si="98"/>
        <v>0</v>
      </c>
      <c r="AM82">
        <f t="shared" si="98"/>
        <v>4</v>
      </c>
      <c r="AO82" s="4">
        <v>1998</v>
      </c>
      <c r="AP82">
        <f aca="true" t="shared" si="99" ref="AP82:AU82">AP61+AP40</f>
        <v>0</v>
      </c>
      <c r="AQ82">
        <f t="shared" si="99"/>
        <v>0</v>
      </c>
      <c r="AR82">
        <f t="shared" si="99"/>
        <v>0</v>
      </c>
      <c r="AS82">
        <f t="shared" si="99"/>
        <v>0</v>
      </c>
      <c r="AT82">
        <f t="shared" si="99"/>
        <v>0</v>
      </c>
      <c r="AU82">
        <f t="shared" si="99"/>
        <v>0</v>
      </c>
    </row>
    <row r="83" spans="1:47" ht="12.75">
      <c r="A83" s="4">
        <v>1999</v>
      </c>
      <c r="B83">
        <f t="shared" si="24"/>
        <v>9</v>
      </c>
      <c r="C83">
        <f t="shared" si="24"/>
        <v>14</v>
      </c>
      <c r="D83">
        <f t="shared" si="24"/>
        <v>23</v>
      </c>
      <c r="E83">
        <f t="shared" si="24"/>
        <v>16</v>
      </c>
      <c r="F83">
        <f t="shared" si="24"/>
        <v>10</v>
      </c>
      <c r="G83">
        <f t="shared" si="24"/>
        <v>72</v>
      </c>
      <c r="I83" s="4">
        <v>1999</v>
      </c>
      <c r="J83">
        <f aca="true" t="shared" si="100" ref="J83:O83">J62+J41</f>
        <v>0</v>
      </c>
      <c r="K83">
        <f t="shared" si="100"/>
        <v>0</v>
      </c>
      <c r="L83">
        <f t="shared" si="100"/>
        <v>2</v>
      </c>
      <c r="M83">
        <f t="shared" si="100"/>
        <v>0</v>
      </c>
      <c r="N83">
        <f t="shared" si="100"/>
        <v>0</v>
      </c>
      <c r="O83">
        <f t="shared" si="100"/>
        <v>2</v>
      </c>
      <c r="Q83" s="4">
        <v>1999</v>
      </c>
      <c r="R83">
        <f aca="true" t="shared" si="101" ref="R83:W83">R62+R41</f>
        <v>4</v>
      </c>
      <c r="S83">
        <f t="shared" si="101"/>
        <v>7</v>
      </c>
      <c r="T83">
        <f t="shared" si="101"/>
        <v>1</v>
      </c>
      <c r="U83">
        <f t="shared" si="101"/>
        <v>5</v>
      </c>
      <c r="V83">
        <f t="shared" si="101"/>
        <v>10</v>
      </c>
      <c r="W83">
        <f t="shared" si="101"/>
        <v>27</v>
      </c>
      <c r="Y83" s="4">
        <v>1999</v>
      </c>
      <c r="Z83">
        <f aca="true" t="shared" si="102" ref="Z83:AE83">Z62+Z41</f>
        <v>0</v>
      </c>
      <c r="AA83">
        <f t="shared" si="102"/>
        <v>0</v>
      </c>
      <c r="AB83">
        <f t="shared" si="102"/>
        <v>1</v>
      </c>
      <c r="AC83">
        <f t="shared" si="102"/>
        <v>0</v>
      </c>
      <c r="AD83">
        <f t="shared" si="102"/>
        <v>0</v>
      </c>
      <c r="AE83">
        <f t="shared" si="102"/>
        <v>1</v>
      </c>
      <c r="AG83" s="4">
        <v>1999</v>
      </c>
      <c r="AH83">
        <f aca="true" t="shared" si="103" ref="AH83:AM83">AH62+AH41</f>
        <v>0</v>
      </c>
      <c r="AI83">
        <f t="shared" si="103"/>
        <v>1</v>
      </c>
      <c r="AJ83">
        <f t="shared" si="103"/>
        <v>0</v>
      </c>
      <c r="AK83">
        <f t="shared" si="103"/>
        <v>2</v>
      </c>
      <c r="AL83">
        <f t="shared" si="103"/>
        <v>0</v>
      </c>
      <c r="AM83">
        <f t="shared" si="103"/>
        <v>3</v>
      </c>
      <c r="AO83" s="4">
        <v>1999</v>
      </c>
      <c r="AP83">
        <f aca="true" t="shared" si="104" ref="AP83:AU83">AP62+AP41</f>
        <v>0</v>
      </c>
      <c r="AQ83">
        <f t="shared" si="104"/>
        <v>0</v>
      </c>
      <c r="AR83">
        <f t="shared" si="104"/>
        <v>0</v>
      </c>
      <c r="AS83">
        <f t="shared" si="104"/>
        <v>0</v>
      </c>
      <c r="AT83">
        <f t="shared" si="104"/>
        <v>0</v>
      </c>
      <c r="AU83">
        <f t="shared" si="104"/>
        <v>0</v>
      </c>
    </row>
    <row r="84" spans="1:47" ht="12.75">
      <c r="A84" s="4" t="s">
        <v>129</v>
      </c>
      <c r="B84" s="2">
        <f>SUM(B67:B83)</f>
        <v>92</v>
      </c>
      <c r="C84" s="2">
        <f>SUM(C67:C83)</f>
        <v>212</v>
      </c>
      <c r="D84" s="2">
        <f>SUM(D67:D83)</f>
        <v>230</v>
      </c>
      <c r="E84" s="2">
        <f>SUM(E67:E83)</f>
        <v>124</v>
      </c>
      <c r="F84" s="2">
        <f>SUM(F67:F83)</f>
        <v>67</v>
      </c>
      <c r="G84">
        <f>SUM(B84:F84)</f>
        <v>725</v>
      </c>
      <c r="I84" s="4" t="s">
        <v>129</v>
      </c>
      <c r="J84" s="2">
        <f>SUM(J67:J83)</f>
        <v>1</v>
      </c>
      <c r="K84" s="2">
        <f>SUM(K67:K83)</f>
        <v>3</v>
      </c>
      <c r="L84" s="2">
        <f>SUM(L67:L83)</f>
        <v>10</v>
      </c>
      <c r="M84" s="2">
        <f>SUM(M67:M83)</f>
        <v>1</v>
      </c>
      <c r="N84" s="2">
        <f>SUM(N67:N83)</f>
        <v>1</v>
      </c>
      <c r="O84">
        <f>SUM(J84:N84)</f>
        <v>16</v>
      </c>
      <c r="Q84" s="4" t="s">
        <v>129</v>
      </c>
      <c r="R84" s="2">
        <f>SUM(R67:R83)</f>
        <v>55</v>
      </c>
      <c r="S84" s="2">
        <f>SUM(S67:S83)</f>
        <v>94</v>
      </c>
      <c r="T84" s="2">
        <f>SUM(T67:T83)</f>
        <v>38</v>
      </c>
      <c r="U84" s="2">
        <f>SUM(U67:U83)</f>
        <v>20</v>
      </c>
      <c r="V84" s="2">
        <f>SUM(V67:V83)</f>
        <v>37</v>
      </c>
      <c r="W84">
        <f>SUM(R84:V84)</f>
        <v>244</v>
      </c>
      <c r="Y84" s="4" t="s">
        <v>129</v>
      </c>
      <c r="Z84" s="2">
        <f>SUM(Z67:Z83)</f>
        <v>0</v>
      </c>
      <c r="AA84" s="2">
        <f>SUM(AA67:AA83)</f>
        <v>1</v>
      </c>
      <c r="AB84" s="2">
        <f>SUM(AB67:AB83)</f>
        <v>1</v>
      </c>
      <c r="AC84" s="2">
        <f>SUM(AC67:AC83)</f>
        <v>0</v>
      </c>
      <c r="AD84" s="2">
        <f>SUM(AD67:AD83)</f>
        <v>0</v>
      </c>
      <c r="AE84">
        <f>SUM(Z84:AD84)</f>
        <v>2</v>
      </c>
      <c r="AG84" s="4" t="s">
        <v>129</v>
      </c>
      <c r="AH84" s="2">
        <f>SUM(AH67:AH83)</f>
        <v>8</v>
      </c>
      <c r="AI84" s="2">
        <f>SUM(AI67:AI83)</f>
        <v>1</v>
      </c>
      <c r="AJ84" s="2">
        <f>SUM(AJ67:AJ83)</f>
        <v>1</v>
      </c>
      <c r="AK84" s="2">
        <f>SUM(AK67:AK83)</f>
        <v>7</v>
      </c>
      <c r="AL84" s="2">
        <f>SUM(AL67:AL83)</f>
        <v>1</v>
      </c>
      <c r="AM84">
        <f>SUM(AH84:AL84)</f>
        <v>18</v>
      </c>
      <c r="AO84" s="4" t="s">
        <v>129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127</v>
      </c>
      <c r="I86" s="4" t="s">
        <v>128</v>
      </c>
      <c r="Q86" s="4" t="s">
        <v>144</v>
      </c>
      <c r="Y86" s="4" t="s">
        <v>145</v>
      </c>
      <c r="AG86" s="4" t="s">
        <v>142</v>
      </c>
      <c r="AO86" s="4" t="s">
        <v>143</v>
      </c>
    </row>
    <row r="87" spans="1:47" ht="12.75">
      <c r="A87" s="4" t="s">
        <v>138</v>
      </c>
      <c r="B87" s="12" t="s">
        <v>116</v>
      </c>
      <c r="C87" s="12" t="s">
        <v>121</v>
      </c>
      <c r="D87" s="12" t="s">
        <v>122</v>
      </c>
      <c r="E87" s="12" t="s">
        <v>117</v>
      </c>
      <c r="F87" s="12" t="s">
        <v>120</v>
      </c>
      <c r="G87" s="12" t="s">
        <v>129</v>
      </c>
      <c r="I87" s="4" t="s">
        <v>138</v>
      </c>
      <c r="J87" s="12" t="s">
        <v>116</v>
      </c>
      <c r="K87" s="12" t="s">
        <v>121</v>
      </c>
      <c r="L87" s="12" t="s">
        <v>122</v>
      </c>
      <c r="M87" s="12" t="s">
        <v>117</v>
      </c>
      <c r="N87" s="12" t="s">
        <v>120</v>
      </c>
      <c r="O87" s="12" t="s">
        <v>129</v>
      </c>
      <c r="Q87" s="4" t="s">
        <v>138</v>
      </c>
      <c r="R87" s="12" t="s">
        <v>116</v>
      </c>
      <c r="S87" s="12" t="s">
        <v>121</v>
      </c>
      <c r="T87" s="12" t="s">
        <v>122</v>
      </c>
      <c r="U87" s="12" t="s">
        <v>117</v>
      </c>
      <c r="V87" s="12" t="s">
        <v>120</v>
      </c>
      <c r="W87" s="12" t="s">
        <v>129</v>
      </c>
      <c r="Y87" s="4" t="s">
        <v>138</v>
      </c>
      <c r="Z87" s="12" t="s">
        <v>116</v>
      </c>
      <c r="AA87" s="12" t="s">
        <v>121</v>
      </c>
      <c r="AB87" s="12" t="s">
        <v>122</v>
      </c>
      <c r="AC87" s="12" t="s">
        <v>117</v>
      </c>
      <c r="AD87" s="12" t="s">
        <v>120</v>
      </c>
      <c r="AE87" s="12" t="s">
        <v>129</v>
      </c>
      <c r="AG87" s="4" t="s">
        <v>138</v>
      </c>
      <c r="AH87" s="12" t="s">
        <v>116</v>
      </c>
      <c r="AI87" s="12" t="s">
        <v>121</v>
      </c>
      <c r="AJ87" s="12" t="s">
        <v>122</v>
      </c>
      <c r="AK87" s="12" t="s">
        <v>117</v>
      </c>
      <c r="AL87" s="12" t="s">
        <v>120</v>
      </c>
      <c r="AM87" s="12" t="s">
        <v>129</v>
      </c>
      <c r="AO87" s="4" t="s">
        <v>138</v>
      </c>
      <c r="AP87" s="12" t="s">
        <v>116</v>
      </c>
      <c r="AQ87" s="12" t="s">
        <v>121</v>
      </c>
      <c r="AR87" s="12" t="s">
        <v>122</v>
      </c>
      <c r="AS87" s="12" t="s">
        <v>117</v>
      </c>
      <c r="AT87" s="12" t="s">
        <v>120</v>
      </c>
      <c r="AU87" s="12" t="s">
        <v>129</v>
      </c>
    </row>
    <row r="88" spans="1:47" ht="12.75">
      <c r="A88" s="4">
        <v>1983</v>
      </c>
      <c r="B88">
        <v>1</v>
      </c>
      <c r="C88">
        <v>1</v>
      </c>
      <c r="D88">
        <v>1</v>
      </c>
      <c r="E88">
        <v>1</v>
      </c>
      <c r="F88">
        <v>1</v>
      </c>
      <c r="G88">
        <f>SUM(B88:F88)</f>
        <v>5</v>
      </c>
      <c r="I88" s="4">
        <v>1983</v>
      </c>
      <c r="O88">
        <f>SUM(J88:N88)</f>
        <v>0</v>
      </c>
      <c r="Q88" s="4">
        <v>1983</v>
      </c>
      <c r="R88">
        <v>1</v>
      </c>
      <c r="S88">
        <v>1</v>
      </c>
      <c r="V88">
        <v>1</v>
      </c>
      <c r="W88">
        <f>SUM(R88:V88)</f>
        <v>3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  <c r="AU88">
        <f>SUM(AP88:AT88)</f>
        <v>0</v>
      </c>
    </row>
    <row r="89" spans="1:47" ht="12.75">
      <c r="A89" s="4">
        <v>1984</v>
      </c>
      <c r="B89">
        <v>5</v>
      </c>
      <c r="C89">
        <v>2</v>
      </c>
      <c r="D89">
        <v>2</v>
      </c>
      <c r="F89">
        <v>2</v>
      </c>
      <c r="G89">
        <f aca="true" t="shared" si="105" ref="G89:G104">SUM(B89:F89)</f>
        <v>11</v>
      </c>
      <c r="I89" s="4">
        <v>1984</v>
      </c>
      <c r="O89">
        <f aca="true" t="shared" si="106" ref="O89:O104">SUM(J89:N89)</f>
        <v>0</v>
      </c>
      <c r="Q89" s="4">
        <v>1984</v>
      </c>
      <c r="S89">
        <v>1</v>
      </c>
      <c r="T89">
        <v>1</v>
      </c>
      <c r="V89">
        <v>2</v>
      </c>
      <c r="W89">
        <f aca="true" t="shared" si="107" ref="W89:W104">SUM(R89:V89)</f>
        <v>4</v>
      </c>
      <c r="Y89" s="4">
        <v>1984</v>
      </c>
      <c r="AE89">
        <f aca="true" t="shared" si="108" ref="AE89:AE104">SUM(Z89:AD89)</f>
        <v>0</v>
      </c>
      <c r="AG89" s="4">
        <v>1984</v>
      </c>
      <c r="AJ89">
        <v>1</v>
      </c>
      <c r="AM89">
        <f aca="true" t="shared" si="109" ref="AM89:AM104">SUM(AH89:AL89)</f>
        <v>1</v>
      </c>
      <c r="AO89" s="4">
        <v>1984</v>
      </c>
      <c r="AU89">
        <f aca="true" t="shared" si="110" ref="AU89:AU104">SUM(AP89:AT89)</f>
        <v>0</v>
      </c>
    </row>
    <row r="90" spans="1:47" ht="12.75">
      <c r="A90" s="4">
        <v>1985</v>
      </c>
      <c r="B90">
        <v>3</v>
      </c>
      <c r="C90">
        <v>2</v>
      </c>
      <c r="D90">
        <v>7</v>
      </c>
      <c r="E90">
        <v>2</v>
      </c>
      <c r="F90">
        <v>2</v>
      </c>
      <c r="G90">
        <f t="shared" si="105"/>
        <v>16</v>
      </c>
      <c r="I90" s="4">
        <v>1985</v>
      </c>
      <c r="O90">
        <f t="shared" si="106"/>
        <v>0</v>
      </c>
      <c r="Q90" s="4">
        <v>1985</v>
      </c>
      <c r="R90">
        <v>5</v>
      </c>
      <c r="S90">
        <v>1</v>
      </c>
      <c r="T90">
        <v>1</v>
      </c>
      <c r="V90">
        <v>1</v>
      </c>
      <c r="W90">
        <f t="shared" si="107"/>
        <v>8</v>
      </c>
      <c r="Y90" s="4">
        <v>1985</v>
      </c>
      <c r="AE90">
        <f t="shared" si="108"/>
        <v>0</v>
      </c>
      <c r="AG90" s="4">
        <v>1985</v>
      </c>
      <c r="AM90">
        <f t="shared" si="109"/>
        <v>0</v>
      </c>
      <c r="AO90" s="4">
        <v>1985</v>
      </c>
      <c r="AU90">
        <f t="shared" si="110"/>
        <v>0</v>
      </c>
    </row>
    <row r="91" spans="1:47" ht="12.75">
      <c r="A91" s="4">
        <v>1986</v>
      </c>
      <c r="B91">
        <v>1</v>
      </c>
      <c r="C91">
        <v>2</v>
      </c>
      <c r="D91">
        <v>1</v>
      </c>
      <c r="E91">
        <v>2</v>
      </c>
      <c r="F91">
        <v>3</v>
      </c>
      <c r="G91">
        <f t="shared" si="105"/>
        <v>9</v>
      </c>
      <c r="I91" s="4">
        <v>1986</v>
      </c>
      <c r="O91">
        <f t="shared" si="106"/>
        <v>0</v>
      </c>
      <c r="Q91" s="4">
        <v>1986</v>
      </c>
      <c r="R91">
        <v>2</v>
      </c>
      <c r="V91">
        <v>1</v>
      </c>
      <c r="W91">
        <f t="shared" si="107"/>
        <v>3</v>
      </c>
      <c r="Y91" s="4">
        <v>1986</v>
      </c>
      <c r="AE91">
        <f t="shared" si="108"/>
        <v>0</v>
      </c>
      <c r="AG91" s="4">
        <v>1986</v>
      </c>
      <c r="AM91">
        <f t="shared" si="109"/>
        <v>0</v>
      </c>
      <c r="AO91" s="4">
        <v>1986</v>
      </c>
      <c r="AU91">
        <f t="shared" si="110"/>
        <v>0</v>
      </c>
    </row>
    <row r="92" spans="1:47" ht="12.75">
      <c r="A92" s="4">
        <v>1987</v>
      </c>
      <c r="B92">
        <v>4</v>
      </c>
      <c r="C92">
        <v>4</v>
      </c>
      <c r="E92">
        <v>3</v>
      </c>
      <c r="F92">
        <v>1</v>
      </c>
      <c r="G92">
        <f t="shared" si="105"/>
        <v>12</v>
      </c>
      <c r="I92" s="4">
        <v>1987</v>
      </c>
      <c r="K92">
        <v>1</v>
      </c>
      <c r="M92">
        <v>1</v>
      </c>
      <c r="O92">
        <f t="shared" si="106"/>
        <v>2</v>
      </c>
      <c r="Q92" s="4">
        <v>1987</v>
      </c>
      <c r="R92">
        <v>10</v>
      </c>
      <c r="S92">
        <v>2</v>
      </c>
      <c r="V92">
        <v>5</v>
      </c>
      <c r="W92">
        <f t="shared" si="107"/>
        <v>17</v>
      </c>
      <c r="Y92" s="4">
        <v>1987</v>
      </c>
      <c r="AE92">
        <f t="shared" si="108"/>
        <v>0</v>
      </c>
      <c r="AG92" s="4">
        <v>1987</v>
      </c>
      <c r="AI92">
        <v>2</v>
      </c>
      <c r="AK92">
        <v>1</v>
      </c>
      <c r="AM92">
        <f t="shared" si="109"/>
        <v>3</v>
      </c>
      <c r="AO92" s="4">
        <v>1987</v>
      </c>
      <c r="AU92">
        <f t="shared" si="110"/>
        <v>0</v>
      </c>
    </row>
    <row r="93" spans="1:47" ht="12.75">
      <c r="A93" s="4">
        <v>1988</v>
      </c>
      <c r="C93">
        <v>3</v>
      </c>
      <c r="E93">
        <v>1</v>
      </c>
      <c r="G93">
        <f t="shared" si="105"/>
        <v>4</v>
      </c>
      <c r="I93" s="4">
        <v>1988</v>
      </c>
      <c r="O93">
        <f t="shared" si="106"/>
        <v>0</v>
      </c>
      <c r="Q93" s="4">
        <v>1988</v>
      </c>
      <c r="R93">
        <v>3</v>
      </c>
      <c r="T93">
        <v>2</v>
      </c>
      <c r="U93">
        <v>1</v>
      </c>
      <c r="V93">
        <v>1</v>
      </c>
      <c r="W93">
        <f t="shared" si="107"/>
        <v>7</v>
      </c>
      <c r="Y93" s="4">
        <v>1988</v>
      </c>
      <c r="AE93">
        <f t="shared" si="108"/>
        <v>0</v>
      </c>
      <c r="AG93" s="4">
        <v>1988</v>
      </c>
      <c r="AK93">
        <v>1</v>
      </c>
      <c r="AM93">
        <f t="shared" si="109"/>
        <v>1</v>
      </c>
      <c r="AO93" s="4">
        <v>1988</v>
      </c>
      <c r="AU93">
        <f t="shared" si="110"/>
        <v>0</v>
      </c>
    </row>
    <row r="94" spans="1:47" ht="12.75">
      <c r="A94" s="4">
        <v>1989</v>
      </c>
      <c r="B94">
        <v>6</v>
      </c>
      <c r="C94">
        <v>4</v>
      </c>
      <c r="E94">
        <v>2</v>
      </c>
      <c r="F94">
        <v>2</v>
      </c>
      <c r="G94">
        <f t="shared" si="105"/>
        <v>14</v>
      </c>
      <c r="I94" s="4">
        <v>1989</v>
      </c>
      <c r="J94">
        <v>1</v>
      </c>
      <c r="K94">
        <v>1</v>
      </c>
      <c r="M94">
        <v>1</v>
      </c>
      <c r="O94">
        <f t="shared" si="106"/>
        <v>3</v>
      </c>
      <c r="Q94" s="4">
        <v>1989</v>
      </c>
      <c r="R94">
        <v>13</v>
      </c>
      <c r="S94">
        <v>1</v>
      </c>
      <c r="T94">
        <v>1</v>
      </c>
      <c r="W94">
        <f t="shared" si="107"/>
        <v>15</v>
      </c>
      <c r="Y94" s="4">
        <v>1989</v>
      </c>
      <c r="AE94">
        <f t="shared" si="108"/>
        <v>0</v>
      </c>
      <c r="AG94" s="4">
        <v>1989</v>
      </c>
      <c r="AK94">
        <v>1</v>
      </c>
      <c r="AM94">
        <f t="shared" si="109"/>
        <v>1</v>
      </c>
      <c r="AO94" s="4">
        <v>1989</v>
      </c>
      <c r="AU94">
        <f t="shared" si="110"/>
        <v>0</v>
      </c>
    </row>
    <row r="95" spans="1:47" ht="12.75">
      <c r="A95" s="4">
        <v>1990</v>
      </c>
      <c r="B95">
        <v>4</v>
      </c>
      <c r="C95">
        <v>4</v>
      </c>
      <c r="D95">
        <v>3</v>
      </c>
      <c r="E95">
        <v>4</v>
      </c>
      <c r="G95">
        <f t="shared" si="105"/>
        <v>15</v>
      </c>
      <c r="I95" s="4">
        <v>1990</v>
      </c>
      <c r="K95">
        <v>1</v>
      </c>
      <c r="L95">
        <v>1</v>
      </c>
      <c r="O95">
        <f t="shared" si="106"/>
        <v>2</v>
      </c>
      <c r="Q95" s="4">
        <v>1990</v>
      </c>
      <c r="R95">
        <v>11</v>
      </c>
      <c r="T95">
        <v>1</v>
      </c>
      <c r="W95">
        <f t="shared" si="107"/>
        <v>12</v>
      </c>
      <c r="Y95" s="4">
        <v>1990</v>
      </c>
      <c r="AE95">
        <f t="shared" si="108"/>
        <v>0</v>
      </c>
      <c r="AG95" s="4">
        <v>1990</v>
      </c>
      <c r="AH95">
        <v>1</v>
      </c>
      <c r="AM95">
        <f t="shared" si="109"/>
        <v>1</v>
      </c>
      <c r="AO95" s="4">
        <v>1990</v>
      </c>
      <c r="AU95">
        <f t="shared" si="110"/>
        <v>0</v>
      </c>
    </row>
    <row r="96" spans="1:47" ht="12.75">
      <c r="A96" s="4">
        <v>1991</v>
      </c>
      <c r="B96">
        <v>4</v>
      </c>
      <c r="C96">
        <v>3</v>
      </c>
      <c r="D96">
        <v>3</v>
      </c>
      <c r="E96">
        <v>5</v>
      </c>
      <c r="F96">
        <v>3</v>
      </c>
      <c r="G96">
        <f t="shared" si="105"/>
        <v>18</v>
      </c>
      <c r="I96" s="4">
        <v>1991</v>
      </c>
      <c r="J96">
        <v>2</v>
      </c>
      <c r="K96">
        <v>1</v>
      </c>
      <c r="O96">
        <f t="shared" si="106"/>
        <v>3</v>
      </c>
      <c r="Q96" s="4">
        <v>1991</v>
      </c>
      <c r="R96">
        <v>12</v>
      </c>
      <c r="S96">
        <v>2</v>
      </c>
      <c r="T96">
        <v>1</v>
      </c>
      <c r="W96">
        <f t="shared" si="107"/>
        <v>15</v>
      </c>
      <c r="Y96" s="4">
        <v>1991</v>
      </c>
      <c r="AC96">
        <v>1</v>
      </c>
      <c r="AE96">
        <f t="shared" si="108"/>
        <v>1</v>
      </c>
      <c r="AG96" s="4">
        <v>1991</v>
      </c>
      <c r="AH96">
        <v>1</v>
      </c>
      <c r="AK96">
        <v>1</v>
      </c>
      <c r="AM96">
        <f t="shared" si="109"/>
        <v>2</v>
      </c>
      <c r="AO96" s="4">
        <v>1991</v>
      </c>
      <c r="AU96">
        <f t="shared" si="110"/>
        <v>0</v>
      </c>
    </row>
    <row r="97" spans="1:47" ht="12.75">
      <c r="A97" s="4">
        <v>1992</v>
      </c>
      <c r="B97">
        <v>7</v>
      </c>
      <c r="C97">
        <v>9</v>
      </c>
      <c r="D97">
        <v>1</v>
      </c>
      <c r="E97">
        <v>2</v>
      </c>
      <c r="F97">
        <v>2</v>
      </c>
      <c r="G97">
        <f t="shared" si="105"/>
        <v>21</v>
      </c>
      <c r="I97" s="4">
        <v>1992</v>
      </c>
      <c r="J97">
        <v>1</v>
      </c>
      <c r="K97">
        <v>2</v>
      </c>
      <c r="N97">
        <v>1</v>
      </c>
      <c r="O97">
        <f t="shared" si="106"/>
        <v>4</v>
      </c>
      <c r="Q97" s="4">
        <v>1992</v>
      </c>
      <c r="R97">
        <v>9</v>
      </c>
      <c r="S97">
        <v>1</v>
      </c>
      <c r="V97">
        <v>4</v>
      </c>
      <c r="W97">
        <f t="shared" si="107"/>
        <v>14</v>
      </c>
      <c r="Y97" s="4">
        <v>1992</v>
      </c>
      <c r="AE97">
        <f t="shared" si="108"/>
        <v>0</v>
      </c>
      <c r="AG97" s="4">
        <v>1992</v>
      </c>
      <c r="AI97">
        <v>2</v>
      </c>
      <c r="AJ97">
        <v>1</v>
      </c>
      <c r="AL97">
        <v>1</v>
      </c>
      <c r="AM97">
        <f t="shared" si="109"/>
        <v>4</v>
      </c>
      <c r="AO97" s="4">
        <v>1992</v>
      </c>
      <c r="AU97">
        <f t="shared" si="110"/>
        <v>0</v>
      </c>
    </row>
    <row r="98" spans="1:47" ht="12.75">
      <c r="A98" s="4">
        <v>1993</v>
      </c>
      <c r="B98">
        <v>8</v>
      </c>
      <c r="C98">
        <v>2</v>
      </c>
      <c r="E98">
        <v>3</v>
      </c>
      <c r="F98">
        <v>2</v>
      </c>
      <c r="G98">
        <f t="shared" si="105"/>
        <v>15</v>
      </c>
      <c r="I98" s="4">
        <v>1993</v>
      </c>
      <c r="J98">
        <v>1</v>
      </c>
      <c r="O98">
        <f t="shared" si="106"/>
        <v>1</v>
      </c>
      <c r="Q98" s="4">
        <v>1993</v>
      </c>
      <c r="R98">
        <v>8</v>
      </c>
      <c r="V98">
        <v>1</v>
      </c>
      <c r="W98">
        <f t="shared" si="107"/>
        <v>9</v>
      </c>
      <c r="Y98" s="4">
        <v>1993</v>
      </c>
      <c r="AE98">
        <f t="shared" si="108"/>
        <v>0</v>
      </c>
      <c r="AG98" s="4">
        <v>1993</v>
      </c>
      <c r="AL98">
        <v>1</v>
      </c>
      <c r="AM98">
        <f t="shared" si="109"/>
        <v>1</v>
      </c>
      <c r="AO98" s="4">
        <v>1993</v>
      </c>
      <c r="AU98">
        <f t="shared" si="110"/>
        <v>0</v>
      </c>
    </row>
    <row r="99" spans="1:47" ht="12.75">
      <c r="A99" s="4">
        <v>1994</v>
      </c>
      <c r="B99">
        <v>9</v>
      </c>
      <c r="C99">
        <v>3</v>
      </c>
      <c r="D99">
        <v>2</v>
      </c>
      <c r="E99">
        <v>2</v>
      </c>
      <c r="F99">
        <v>1</v>
      </c>
      <c r="G99">
        <f t="shared" si="105"/>
        <v>17</v>
      </c>
      <c r="I99" s="4">
        <v>1994</v>
      </c>
      <c r="J99">
        <v>2</v>
      </c>
      <c r="O99">
        <f t="shared" si="106"/>
        <v>2</v>
      </c>
      <c r="Q99" s="4">
        <v>1994</v>
      </c>
      <c r="R99">
        <v>7</v>
      </c>
      <c r="S99">
        <v>1</v>
      </c>
      <c r="U99">
        <v>1</v>
      </c>
      <c r="W99">
        <f t="shared" si="107"/>
        <v>9</v>
      </c>
      <c r="Y99" s="4">
        <v>1994</v>
      </c>
      <c r="AC99">
        <v>3</v>
      </c>
      <c r="AE99">
        <f t="shared" si="108"/>
        <v>3</v>
      </c>
      <c r="AG99" s="4">
        <v>1994</v>
      </c>
      <c r="AK99">
        <v>2</v>
      </c>
      <c r="AL99">
        <v>1</v>
      </c>
      <c r="AM99">
        <f t="shared" si="109"/>
        <v>3</v>
      </c>
      <c r="AO99" s="4">
        <v>1994</v>
      </c>
      <c r="AU99">
        <f t="shared" si="110"/>
        <v>0</v>
      </c>
    </row>
    <row r="100" spans="1:47" ht="12.75">
      <c r="A100" s="4">
        <v>1995</v>
      </c>
      <c r="B100">
        <v>2</v>
      </c>
      <c r="C100">
        <v>4</v>
      </c>
      <c r="E100">
        <v>1</v>
      </c>
      <c r="F100">
        <v>4</v>
      </c>
      <c r="G100">
        <f t="shared" si="105"/>
        <v>11</v>
      </c>
      <c r="I100" s="4">
        <v>1995</v>
      </c>
      <c r="J100">
        <v>1</v>
      </c>
      <c r="N100">
        <v>1</v>
      </c>
      <c r="O100">
        <f t="shared" si="106"/>
        <v>2</v>
      </c>
      <c r="Q100" s="4">
        <v>1995</v>
      </c>
      <c r="R100">
        <v>5</v>
      </c>
      <c r="S100">
        <v>1</v>
      </c>
      <c r="V100">
        <v>1</v>
      </c>
      <c r="W100">
        <f t="shared" si="107"/>
        <v>7</v>
      </c>
      <c r="Y100" s="4">
        <v>1995</v>
      </c>
      <c r="AE100">
        <f t="shared" si="108"/>
        <v>0</v>
      </c>
      <c r="AG100" s="4">
        <v>1995</v>
      </c>
      <c r="AI100">
        <v>1</v>
      </c>
      <c r="AK100">
        <v>1</v>
      </c>
      <c r="AL100">
        <v>1</v>
      </c>
      <c r="AM100">
        <f t="shared" si="109"/>
        <v>3</v>
      </c>
      <c r="AO100" s="4">
        <v>1995</v>
      </c>
      <c r="AU100">
        <f t="shared" si="110"/>
        <v>0</v>
      </c>
    </row>
    <row r="101" spans="1:47" ht="12.75">
      <c r="A101" s="4">
        <v>1996</v>
      </c>
      <c r="B101">
        <v>6</v>
      </c>
      <c r="C101">
        <v>2</v>
      </c>
      <c r="D101">
        <v>1</v>
      </c>
      <c r="E101">
        <v>2</v>
      </c>
      <c r="F101">
        <v>4</v>
      </c>
      <c r="G101">
        <f t="shared" si="105"/>
        <v>15</v>
      </c>
      <c r="I101" s="4">
        <v>1996</v>
      </c>
      <c r="O101">
        <f t="shared" si="106"/>
        <v>0</v>
      </c>
      <c r="Q101" s="4">
        <v>1996</v>
      </c>
      <c r="R101">
        <v>6</v>
      </c>
      <c r="W101">
        <f t="shared" si="107"/>
        <v>6</v>
      </c>
      <c r="Y101" s="4">
        <v>1996</v>
      </c>
      <c r="AE101">
        <f t="shared" si="108"/>
        <v>0</v>
      </c>
      <c r="AG101" s="4">
        <v>1996</v>
      </c>
      <c r="AH101">
        <v>1</v>
      </c>
      <c r="AM101">
        <f t="shared" si="109"/>
        <v>1</v>
      </c>
      <c r="AO101" s="4">
        <v>1996</v>
      </c>
      <c r="AU101">
        <f t="shared" si="110"/>
        <v>0</v>
      </c>
    </row>
    <row r="102" spans="1:47" ht="12.75">
      <c r="A102" s="4">
        <v>1997</v>
      </c>
      <c r="B102">
        <v>1</v>
      </c>
      <c r="C102">
        <v>1</v>
      </c>
      <c r="D102">
        <v>1</v>
      </c>
      <c r="E102">
        <v>1</v>
      </c>
      <c r="F102">
        <v>2</v>
      </c>
      <c r="G102">
        <f t="shared" si="105"/>
        <v>6</v>
      </c>
      <c r="I102" s="4">
        <v>1997</v>
      </c>
      <c r="O102">
        <f t="shared" si="106"/>
        <v>0</v>
      </c>
      <c r="Q102" s="4">
        <v>1997</v>
      </c>
      <c r="S102">
        <v>2</v>
      </c>
      <c r="W102">
        <f t="shared" si="107"/>
        <v>2</v>
      </c>
      <c r="Y102" s="4">
        <v>1997</v>
      </c>
      <c r="AE102">
        <f t="shared" si="108"/>
        <v>0</v>
      </c>
      <c r="AG102" s="4">
        <v>1997</v>
      </c>
      <c r="AM102">
        <f t="shared" si="109"/>
        <v>0</v>
      </c>
      <c r="AO102" s="4">
        <v>1997</v>
      </c>
      <c r="AU102">
        <f t="shared" si="110"/>
        <v>0</v>
      </c>
    </row>
    <row r="103" spans="1:47" ht="12.75">
      <c r="A103" s="4">
        <v>1998</v>
      </c>
      <c r="B103">
        <v>4</v>
      </c>
      <c r="C103">
        <v>1</v>
      </c>
      <c r="G103">
        <f t="shared" si="105"/>
        <v>5</v>
      </c>
      <c r="I103" s="4">
        <v>1998</v>
      </c>
      <c r="O103">
        <f t="shared" si="106"/>
        <v>0</v>
      </c>
      <c r="Q103" s="4">
        <v>1998</v>
      </c>
      <c r="R103">
        <v>2</v>
      </c>
      <c r="S103">
        <v>2</v>
      </c>
      <c r="W103">
        <f t="shared" si="107"/>
        <v>4</v>
      </c>
      <c r="Y103" s="4">
        <v>1998</v>
      </c>
      <c r="AE103">
        <f t="shared" si="108"/>
        <v>0</v>
      </c>
      <c r="AG103" s="4">
        <v>1998</v>
      </c>
      <c r="AM103">
        <f t="shared" si="109"/>
        <v>0</v>
      </c>
      <c r="AO103" s="4">
        <v>1998</v>
      </c>
      <c r="AU103">
        <f t="shared" si="110"/>
        <v>0</v>
      </c>
    </row>
    <row r="104" spans="1:47" ht="12.75">
      <c r="A104" s="4">
        <v>1999</v>
      </c>
      <c r="B104">
        <v>3</v>
      </c>
      <c r="D104">
        <v>1</v>
      </c>
      <c r="E104">
        <v>3</v>
      </c>
      <c r="F104">
        <v>1</v>
      </c>
      <c r="G104">
        <f t="shared" si="105"/>
        <v>8</v>
      </c>
      <c r="I104" s="4">
        <v>1999</v>
      </c>
      <c r="K104">
        <v>1</v>
      </c>
      <c r="L104">
        <v>1</v>
      </c>
      <c r="O104">
        <f t="shared" si="106"/>
        <v>2</v>
      </c>
      <c r="Q104" s="4">
        <v>1999</v>
      </c>
      <c r="R104">
        <v>1</v>
      </c>
      <c r="W104">
        <f t="shared" si="107"/>
        <v>1</v>
      </c>
      <c r="Y104" s="4">
        <v>1999</v>
      </c>
      <c r="AE104">
        <f t="shared" si="108"/>
        <v>0</v>
      </c>
      <c r="AG104" s="4">
        <v>1999</v>
      </c>
      <c r="AH104">
        <v>1</v>
      </c>
      <c r="AM104">
        <f t="shared" si="109"/>
        <v>1</v>
      </c>
      <c r="AO104" s="4">
        <v>1999</v>
      </c>
      <c r="AU104">
        <f t="shared" si="110"/>
        <v>0</v>
      </c>
    </row>
    <row r="105" spans="1:47" ht="12.75">
      <c r="A105" s="4" t="s">
        <v>129</v>
      </c>
      <c r="B105" s="2">
        <f>SUM(B88:B104)</f>
        <v>68</v>
      </c>
      <c r="C105" s="2">
        <f>SUM(C88:C104)</f>
        <v>47</v>
      </c>
      <c r="D105" s="2">
        <f>SUM(D88:D104)</f>
        <v>23</v>
      </c>
      <c r="E105" s="2">
        <f>SUM(E88:E104)</f>
        <v>34</v>
      </c>
      <c r="F105" s="2">
        <f>SUM(F88:F104)</f>
        <v>30</v>
      </c>
      <c r="G105">
        <f>SUM(B105:F105)</f>
        <v>202</v>
      </c>
      <c r="I105" s="4" t="s">
        <v>129</v>
      </c>
      <c r="J105" s="2">
        <f>SUM(J88:J104)</f>
        <v>8</v>
      </c>
      <c r="K105" s="2">
        <f>SUM(K88:K104)</f>
        <v>7</v>
      </c>
      <c r="L105" s="2">
        <f>SUM(L88:L104)</f>
        <v>2</v>
      </c>
      <c r="M105" s="2">
        <f>SUM(M88:M104)</f>
        <v>2</v>
      </c>
      <c r="N105" s="2">
        <f>SUM(N88:N104)</f>
        <v>2</v>
      </c>
      <c r="O105">
        <f>SUM(J105:N105)</f>
        <v>21</v>
      </c>
      <c r="Q105" s="4" t="s">
        <v>129</v>
      </c>
      <c r="R105" s="2">
        <f>SUM(R88:R104)</f>
        <v>95</v>
      </c>
      <c r="S105" s="2">
        <f>SUM(S88:S104)</f>
        <v>15</v>
      </c>
      <c r="T105" s="2">
        <f>SUM(T88:T104)</f>
        <v>7</v>
      </c>
      <c r="U105" s="2">
        <f>SUM(U88:U104)</f>
        <v>2</v>
      </c>
      <c r="V105" s="2">
        <f>SUM(V88:V104)</f>
        <v>17</v>
      </c>
      <c r="W105">
        <f>SUM(R105:V105)</f>
        <v>136</v>
      </c>
      <c r="Y105" s="4" t="s">
        <v>129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4</v>
      </c>
      <c r="AD105" s="2">
        <f>SUM(AD88:AD104)</f>
        <v>0</v>
      </c>
      <c r="AE105">
        <f>SUM(Z105:AD105)</f>
        <v>4</v>
      </c>
      <c r="AG105" s="4" t="s">
        <v>129</v>
      </c>
      <c r="AH105" s="2">
        <f>SUM(AH88:AH104)</f>
        <v>4</v>
      </c>
      <c r="AI105" s="2">
        <f>SUM(AI88:AI104)</f>
        <v>5</v>
      </c>
      <c r="AJ105" s="2">
        <f>SUM(AJ88:AJ104)</f>
        <v>2</v>
      </c>
      <c r="AK105" s="2">
        <f>SUM(AK88:AK104)</f>
        <v>7</v>
      </c>
      <c r="AL105" s="2">
        <f>SUM(AL88:AL104)</f>
        <v>4</v>
      </c>
      <c r="AM105">
        <f>SUM(AH105:AL105)</f>
        <v>22</v>
      </c>
      <c r="AO105" s="4" t="s">
        <v>129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127</v>
      </c>
      <c r="I107" s="4" t="s">
        <v>128</v>
      </c>
      <c r="Q107" s="4" t="s">
        <v>144</v>
      </c>
      <c r="Y107" s="4" t="s">
        <v>145</v>
      </c>
      <c r="AG107" s="4" t="s">
        <v>142</v>
      </c>
      <c r="AO107" s="4" t="s">
        <v>143</v>
      </c>
    </row>
    <row r="108" spans="1:47" ht="12.75">
      <c r="A108" s="4" t="s">
        <v>124</v>
      </c>
      <c r="B108" s="12" t="s">
        <v>116</v>
      </c>
      <c r="C108" s="12" t="s">
        <v>121</v>
      </c>
      <c r="D108" s="12" t="s">
        <v>122</v>
      </c>
      <c r="E108" s="12" t="s">
        <v>117</v>
      </c>
      <c r="F108" s="12" t="s">
        <v>120</v>
      </c>
      <c r="G108" s="12" t="s">
        <v>129</v>
      </c>
      <c r="I108" s="4" t="s">
        <v>124</v>
      </c>
      <c r="J108" s="12" t="s">
        <v>116</v>
      </c>
      <c r="K108" s="12" t="s">
        <v>121</v>
      </c>
      <c r="L108" s="12" t="s">
        <v>122</v>
      </c>
      <c r="M108" s="12" t="s">
        <v>117</v>
      </c>
      <c r="N108" s="12" t="s">
        <v>120</v>
      </c>
      <c r="O108" s="12" t="s">
        <v>129</v>
      </c>
      <c r="Q108" s="4" t="s">
        <v>124</v>
      </c>
      <c r="R108" s="12" t="s">
        <v>116</v>
      </c>
      <c r="S108" s="12" t="s">
        <v>121</v>
      </c>
      <c r="T108" s="12" t="s">
        <v>122</v>
      </c>
      <c r="U108" s="12" t="s">
        <v>117</v>
      </c>
      <c r="V108" s="12" t="s">
        <v>120</v>
      </c>
      <c r="W108" s="12" t="s">
        <v>129</v>
      </c>
      <c r="Y108" s="4" t="s">
        <v>124</v>
      </c>
      <c r="Z108" s="12" t="s">
        <v>116</v>
      </c>
      <c r="AA108" s="12" t="s">
        <v>121</v>
      </c>
      <c r="AB108" s="12" t="s">
        <v>122</v>
      </c>
      <c r="AC108" s="12" t="s">
        <v>117</v>
      </c>
      <c r="AD108" s="12" t="s">
        <v>120</v>
      </c>
      <c r="AE108" s="12" t="s">
        <v>129</v>
      </c>
      <c r="AG108" s="4" t="s">
        <v>124</v>
      </c>
      <c r="AH108" s="12" t="s">
        <v>116</v>
      </c>
      <c r="AI108" s="12" t="s">
        <v>121</v>
      </c>
      <c r="AJ108" s="12" t="s">
        <v>122</v>
      </c>
      <c r="AK108" s="12" t="s">
        <v>117</v>
      </c>
      <c r="AL108" s="12" t="s">
        <v>120</v>
      </c>
      <c r="AM108" s="12" t="s">
        <v>129</v>
      </c>
      <c r="AO108" s="4" t="s">
        <v>124</v>
      </c>
      <c r="AP108" s="12" t="s">
        <v>116</v>
      </c>
      <c r="AQ108" s="12" t="s">
        <v>121</v>
      </c>
      <c r="AR108" s="12" t="s">
        <v>122</v>
      </c>
      <c r="AS108" s="12" t="s">
        <v>117</v>
      </c>
      <c r="AT108" s="12" t="s">
        <v>120</v>
      </c>
      <c r="AU108" s="12" t="s">
        <v>129</v>
      </c>
    </row>
    <row r="109" spans="1:47" ht="12.75">
      <c r="A109" s="4">
        <v>1983</v>
      </c>
      <c r="B109">
        <f aca="true" t="shared" si="111" ref="B109:G118">B88+B46+B25</f>
        <v>3</v>
      </c>
      <c r="C109">
        <f t="shared" si="111"/>
        <v>10</v>
      </c>
      <c r="D109">
        <f t="shared" si="111"/>
        <v>18</v>
      </c>
      <c r="E109">
        <f t="shared" si="111"/>
        <v>2</v>
      </c>
      <c r="F109">
        <f t="shared" si="111"/>
        <v>1</v>
      </c>
      <c r="G109">
        <f t="shared" si="111"/>
        <v>34</v>
      </c>
      <c r="I109" s="4">
        <v>1983</v>
      </c>
      <c r="J109">
        <f aca="true" t="shared" si="112" ref="J109:O118">J88+J46+J25</f>
        <v>0</v>
      </c>
      <c r="K109">
        <f t="shared" si="112"/>
        <v>0</v>
      </c>
      <c r="L109">
        <f t="shared" si="112"/>
        <v>0</v>
      </c>
      <c r="M109">
        <f t="shared" si="112"/>
        <v>0</v>
      </c>
      <c r="N109">
        <f t="shared" si="112"/>
        <v>0</v>
      </c>
      <c r="O109">
        <f t="shared" si="112"/>
        <v>0</v>
      </c>
      <c r="Q109" s="4">
        <v>1983</v>
      </c>
      <c r="R109">
        <f aca="true" t="shared" si="113" ref="R109:W118">R88+R46+R25</f>
        <v>2</v>
      </c>
      <c r="S109">
        <f t="shared" si="113"/>
        <v>5</v>
      </c>
      <c r="T109">
        <f t="shared" si="113"/>
        <v>4</v>
      </c>
      <c r="U109">
        <f t="shared" si="113"/>
        <v>0</v>
      </c>
      <c r="V109">
        <f t="shared" si="113"/>
        <v>1</v>
      </c>
      <c r="W109">
        <f t="shared" si="113"/>
        <v>12</v>
      </c>
      <c r="Y109" s="4">
        <v>1983</v>
      </c>
      <c r="Z109">
        <f aca="true" t="shared" si="114" ref="Z109:AE118">Z88+Z46+Z25</f>
        <v>0</v>
      </c>
      <c r="AA109">
        <f t="shared" si="114"/>
        <v>0</v>
      </c>
      <c r="AB109">
        <f t="shared" si="114"/>
        <v>0</v>
      </c>
      <c r="AC109">
        <f t="shared" si="114"/>
        <v>0</v>
      </c>
      <c r="AD109">
        <f t="shared" si="114"/>
        <v>0</v>
      </c>
      <c r="AE109">
        <f t="shared" si="114"/>
        <v>0</v>
      </c>
      <c r="AG109" s="4">
        <v>1983</v>
      </c>
      <c r="AH109">
        <f aca="true" t="shared" si="115" ref="AH109:AM118">AH88+AH46+AH25</f>
        <v>0</v>
      </c>
      <c r="AI109">
        <f t="shared" si="115"/>
        <v>0</v>
      </c>
      <c r="AJ109">
        <f t="shared" si="115"/>
        <v>0</v>
      </c>
      <c r="AK109">
        <f t="shared" si="115"/>
        <v>0</v>
      </c>
      <c r="AL109">
        <f t="shared" si="115"/>
        <v>0</v>
      </c>
      <c r="AM109">
        <f t="shared" si="115"/>
        <v>0</v>
      </c>
      <c r="AO109" s="4">
        <v>1983</v>
      </c>
      <c r="AP109">
        <f aca="true" t="shared" si="116" ref="AP109:AU118">AP88+AP46+AP25</f>
        <v>0</v>
      </c>
      <c r="AQ109">
        <f t="shared" si="116"/>
        <v>0</v>
      </c>
      <c r="AR109">
        <f t="shared" si="116"/>
        <v>0</v>
      </c>
      <c r="AS109">
        <f t="shared" si="116"/>
        <v>0</v>
      </c>
      <c r="AT109">
        <f t="shared" si="116"/>
        <v>0</v>
      </c>
      <c r="AU109">
        <f t="shared" si="116"/>
        <v>0</v>
      </c>
    </row>
    <row r="110" spans="1:47" ht="12.75">
      <c r="A110" s="4">
        <v>1984</v>
      </c>
      <c r="B110">
        <f t="shared" si="111"/>
        <v>7</v>
      </c>
      <c r="C110">
        <f t="shared" si="111"/>
        <v>12</v>
      </c>
      <c r="D110">
        <f t="shared" si="111"/>
        <v>7</v>
      </c>
      <c r="E110">
        <f t="shared" si="111"/>
        <v>1</v>
      </c>
      <c r="F110">
        <f t="shared" si="111"/>
        <v>4</v>
      </c>
      <c r="G110">
        <f t="shared" si="111"/>
        <v>31</v>
      </c>
      <c r="I110" s="4">
        <v>1984</v>
      </c>
      <c r="J110">
        <f t="shared" si="112"/>
        <v>0</v>
      </c>
      <c r="K110">
        <f t="shared" si="112"/>
        <v>0</v>
      </c>
      <c r="L110">
        <f t="shared" si="112"/>
        <v>0</v>
      </c>
      <c r="M110">
        <f t="shared" si="112"/>
        <v>0</v>
      </c>
      <c r="N110">
        <f t="shared" si="112"/>
        <v>0</v>
      </c>
      <c r="O110">
        <f t="shared" si="112"/>
        <v>0</v>
      </c>
      <c r="Q110" s="4">
        <v>1984</v>
      </c>
      <c r="R110">
        <f t="shared" si="113"/>
        <v>1</v>
      </c>
      <c r="S110">
        <f t="shared" si="113"/>
        <v>4</v>
      </c>
      <c r="T110">
        <f t="shared" si="113"/>
        <v>1</v>
      </c>
      <c r="U110">
        <f t="shared" si="113"/>
        <v>0</v>
      </c>
      <c r="V110">
        <f t="shared" si="113"/>
        <v>2</v>
      </c>
      <c r="W110">
        <f t="shared" si="113"/>
        <v>8</v>
      </c>
      <c r="Y110" s="4">
        <v>1984</v>
      </c>
      <c r="Z110">
        <f t="shared" si="114"/>
        <v>0</v>
      </c>
      <c r="AA110">
        <f t="shared" si="114"/>
        <v>0</v>
      </c>
      <c r="AB110">
        <f t="shared" si="114"/>
        <v>0</v>
      </c>
      <c r="AC110">
        <f t="shared" si="114"/>
        <v>0</v>
      </c>
      <c r="AD110">
        <f t="shared" si="114"/>
        <v>0</v>
      </c>
      <c r="AE110">
        <f t="shared" si="114"/>
        <v>0</v>
      </c>
      <c r="AG110" s="4">
        <v>1984</v>
      </c>
      <c r="AH110">
        <f t="shared" si="115"/>
        <v>0</v>
      </c>
      <c r="AI110">
        <f t="shared" si="115"/>
        <v>0</v>
      </c>
      <c r="AJ110">
        <f t="shared" si="115"/>
        <v>1</v>
      </c>
      <c r="AK110">
        <f t="shared" si="115"/>
        <v>0</v>
      </c>
      <c r="AL110">
        <f t="shared" si="115"/>
        <v>0</v>
      </c>
      <c r="AM110">
        <f t="shared" si="115"/>
        <v>1</v>
      </c>
      <c r="AO110" s="4">
        <v>1984</v>
      </c>
      <c r="AP110">
        <f t="shared" si="116"/>
        <v>0</v>
      </c>
      <c r="AQ110">
        <f t="shared" si="116"/>
        <v>0</v>
      </c>
      <c r="AR110">
        <f t="shared" si="116"/>
        <v>0</v>
      </c>
      <c r="AS110">
        <f t="shared" si="116"/>
        <v>0</v>
      </c>
      <c r="AT110">
        <f t="shared" si="116"/>
        <v>0</v>
      </c>
      <c r="AU110">
        <f t="shared" si="116"/>
        <v>0</v>
      </c>
    </row>
    <row r="111" spans="1:47" ht="12.75">
      <c r="A111" s="4">
        <v>1985</v>
      </c>
      <c r="B111">
        <f t="shared" si="111"/>
        <v>7</v>
      </c>
      <c r="C111">
        <f t="shared" si="111"/>
        <v>4</v>
      </c>
      <c r="D111">
        <f t="shared" si="111"/>
        <v>9</v>
      </c>
      <c r="E111">
        <f t="shared" si="111"/>
        <v>4</v>
      </c>
      <c r="F111">
        <f t="shared" si="111"/>
        <v>2</v>
      </c>
      <c r="G111">
        <f t="shared" si="111"/>
        <v>26</v>
      </c>
      <c r="I111" s="4">
        <v>1985</v>
      </c>
      <c r="J111">
        <f t="shared" si="112"/>
        <v>0</v>
      </c>
      <c r="K111">
        <f t="shared" si="112"/>
        <v>0</v>
      </c>
      <c r="L111">
        <f t="shared" si="112"/>
        <v>0</v>
      </c>
      <c r="M111">
        <f t="shared" si="112"/>
        <v>0</v>
      </c>
      <c r="N111">
        <f t="shared" si="112"/>
        <v>0</v>
      </c>
      <c r="O111">
        <f t="shared" si="112"/>
        <v>0</v>
      </c>
      <c r="Q111" s="4">
        <v>1985</v>
      </c>
      <c r="R111">
        <f t="shared" si="113"/>
        <v>6</v>
      </c>
      <c r="S111">
        <f t="shared" si="113"/>
        <v>2</v>
      </c>
      <c r="T111">
        <f t="shared" si="113"/>
        <v>1</v>
      </c>
      <c r="U111">
        <f t="shared" si="113"/>
        <v>0</v>
      </c>
      <c r="V111">
        <f t="shared" si="113"/>
        <v>2</v>
      </c>
      <c r="W111">
        <f t="shared" si="113"/>
        <v>11</v>
      </c>
      <c r="Y111" s="4">
        <v>1985</v>
      </c>
      <c r="Z111">
        <f t="shared" si="114"/>
        <v>0</v>
      </c>
      <c r="AA111">
        <f t="shared" si="114"/>
        <v>0</v>
      </c>
      <c r="AB111">
        <f t="shared" si="114"/>
        <v>0</v>
      </c>
      <c r="AC111">
        <f t="shared" si="114"/>
        <v>0</v>
      </c>
      <c r="AD111">
        <f t="shared" si="114"/>
        <v>0</v>
      </c>
      <c r="AE111">
        <f t="shared" si="114"/>
        <v>0</v>
      </c>
      <c r="AG111" s="4">
        <v>1985</v>
      </c>
      <c r="AH111">
        <f t="shared" si="115"/>
        <v>0</v>
      </c>
      <c r="AI111">
        <f t="shared" si="115"/>
        <v>0</v>
      </c>
      <c r="AJ111">
        <f t="shared" si="115"/>
        <v>0</v>
      </c>
      <c r="AK111">
        <f t="shared" si="115"/>
        <v>0</v>
      </c>
      <c r="AL111">
        <f t="shared" si="115"/>
        <v>0</v>
      </c>
      <c r="AM111">
        <f t="shared" si="115"/>
        <v>0</v>
      </c>
      <c r="AO111" s="4">
        <v>1985</v>
      </c>
      <c r="AP111">
        <f t="shared" si="116"/>
        <v>0</v>
      </c>
      <c r="AQ111">
        <f t="shared" si="116"/>
        <v>0</v>
      </c>
      <c r="AR111">
        <f t="shared" si="116"/>
        <v>0</v>
      </c>
      <c r="AS111">
        <f t="shared" si="116"/>
        <v>0</v>
      </c>
      <c r="AT111">
        <f t="shared" si="116"/>
        <v>0</v>
      </c>
      <c r="AU111">
        <f t="shared" si="116"/>
        <v>0</v>
      </c>
    </row>
    <row r="112" spans="1:47" ht="12.75">
      <c r="A112" s="4">
        <v>1986</v>
      </c>
      <c r="B112">
        <f t="shared" si="111"/>
        <v>4</v>
      </c>
      <c r="C112">
        <f t="shared" si="111"/>
        <v>12</v>
      </c>
      <c r="D112">
        <f t="shared" si="111"/>
        <v>8</v>
      </c>
      <c r="E112">
        <f t="shared" si="111"/>
        <v>9</v>
      </c>
      <c r="F112">
        <f t="shared" si="111"/>
        <v>7</v>
      </c>
      <c r="G112">
        <f t="shared" si="111"/>
        <v>40</v>
      </c>
      <c r="I112" s="4">
        <v>1986</v>
      </c>
      <c r="J112">
        <f t="shared" si="112"/>
        <v>0</v>
      </c>
      <c r="K112">
        <f t="shared" si="112"/>
        <v>0</v>
      </c>
      <c r="L112">
        <f t="shared" si="112"/>
        <v>0</v>
      </c>
      <c r="M112">
        <f t="shared" si="112"/>
        <v>0</v>
      </c>
      <c r="N112">
        <f t="shared" si="112"/>
        <v>0</v>
      </c>
      <c r="O112">
        <f t="shared" si="112"/>
        <v>0</v>
      </c>
      <c r="Q112" s="4">
        <v>1986</v>
      </c>
      <c r="R112">
        <f t="shared" si="113"/>
        <v>3</v>
      </c>
      <c r="S112">
        <f t="shared" si="113"/>
        <v>9</v>
      </c>
      <c r="T112">
        <f t="shared" si="113"/>
        <v>1</v>
      </c>
      <c r="U112">
        <f t="shared" si="113"/>
        <v>0</v>
      </c>
      <c r="V112">
        <f t="shared" si="113"/>
        <v>1</v>
      </c>
      <c r="W112">
        <f t="shared" si="113"/>
        <v>14</v>
      </c>
      <c r="Y112" s="4">
        <v>1986</v>
      </c>
      <c r="Z112">
        <f t="shared" si="114"/>
        <v>0</v>
      </c>
      <c r="AA112">
        <f t="shared" si="114"/>
        <v>0</v>
      </c>
      <c r="AB112">
        <f t="shared" si="114"/>
        <v>0</v>
      </c>
      <c r="AC112">
        <f t="shared" si="114"/>
        <v>0</v>
      </c>
      <c r="AD112">
        <f t="shared" si="114"/>
        <v>0</v>
      </c>
      <c r="AE112">
        <f t="shared" si="114"/>
        <v>0</v>
      </c>
      <c r="AG112" s="4">
        <v>1986</v>
      </c>
      <c r="AH112">
        <f t="shared" si="115"/>
        <v>0</v>
      </c>
      <c r="AI112">
        <f t="shared" si="115"/>
        <v>0</v>
      </c>
      <c r="AJ112">
        <f t="shared" si="115"/>
        <v>0</v>
      </c>
      <c r="AK112">
        <f t="shared" si="115"/>
        <v>1</v>
      </c>
      <c r="AL112">
        <f t="shared" si="115"/>
        <v>0</v>
      </c>
      <c r="AM112">
        <f t="shared" si="115"/>
        <v>1</v>
      </c>
      <c r="AO112" s="4">
        <v>1986</v>
      </c>
      <c r="AP112">
        <f t="shared" si="116"/>
        <v>0</v>
      </c>
      <c r="AQ112">
        <f t="shared" si="116"/>
        <v>0</v>
      </c>
      <c r="AR112">
        <f t="shared" si="116"/>
        <v>0</v>
      </c>
      <c r="AS112">
        <f t="shared" si="116"/>
        <v>0</v>
      </c>
      <c r="AT112">
        <f t="shared" si="116"/>
        <v>0</v>
      </c>
      <c r="AU112">
        <f t="shared" si="116"/>
        <v>0</v>
      </c>
    </row>
    <row r="113" spans="1:47" ht="12.75">
      <c r="A113" s="4">
        <v>1987</v>
      </c>
      <c r="B113">
        <f t="shared" si="111"/>
        <v>5</v>
      </c>
      <c r="C113">
        <f t="shared" si="111"/>
        <v>13</v>
      </c>
      <c r="D113">
        <f t="shared" si="111"/>
        <v>9</v>
      </c>
      <c r="E113">
        <f t="shared" si="111"/>
        <v>9</v>
      </c>
      <c r="F113">
        <f t="shared" si="111"/>
        <v>3</v>
      </c>
      <c r="G113">
        <f t="shared" si="111"/>
        <v>39</v>
      </c>
      <c r="I113" s="4">
        <v>1987</v>
      </c>
      <c r="J113">
        <f t="shared" si="112"/>
        <v>0</v>
      </c>
      <c r="K113">
        <f t="shared" si="112"/>
        <v>1</v>
      </c>
      <c r="L113">
        <f t="shared" si="112"/>
        <v>0</v>
      </c>
      <c r="M113">
        <f t="shared" si="112"/>
        <v>1</v>
      </c>
      <c r="N113">
        <f t="shared" si="112"/>
        <v>1</v>
      </c>
      <c r="O113">
        <f t="shared" si="112"/>
        <v>3</v>
      </c>
      <c r="Q113" s="4">
        <v>1987</v>
      </c>
      <c r="R113">
        <f t="shared" si="113"/>
        <v>11</v>
      </c>
      <c r="S113">
        <f t="shared" si="113"/>
        <v>5</v>
      </c>
      <c r="T113">
        <f t="shared" si="113"/>
        <v>0</v>
      </c>
      <c r="U113">
        <f t="shared" si="113"/>
        <v>0</v>
      </c>
      <c r="V113">
        <f t="shared" si="113"/>
        <v>7</v>
      </c>
      <c r="W113">
        <f t="shared" si="113"/>
        <v>23</v>
      </c>
      <c r="Y113" s="4">
        <v>1987</v>
      </c>
      <c r="Z113">
        <f t="shared" si="114"/>
        <v>0</v>
      </c>
      <c r="AA113">
        <f t="shared" si="114"/>
        <v>0</v>
      </c>
      <c r="AB113">
        <f t="shared" si="114"/>
        <v>0</v>
      </c>
      <c r="AC113">
        <f t="shared" si="114"/>
        <v>0</v>
      </c>
      <c r="AD113">
        <f t="shared" si="114"/>
        <v>0</v>
      </c>
      <c r="AE113">
        <f t="shared" si="114"/>
        <v>0</v>
      </c>
      <c r="AG113" s="4">
        <v>1987</v>
      </c>
      <c r="AH113">
        <f t="shared" si="115"/>
        <v>0</v>
      </c>
      <c r="AI113">
        <f t="shared" si="115"/>
        <v>2</v>
      </c>
      <c r="AJ113">
        <f t="shared" si="115"/>
        <v>0</v>
      </c>
      <c r="AK113">
        <f t="shared" si="115"/>
        <v>1</v>
      </c>
      <c r="AL113">
        <f t="shared" si="115"/>
        <v>0</v>
      </c>
      <c r="AM113">
        <f t="shared" si="115"/>
        <v>3</v>
      </c>
      <c r="AO113" s="4">
        <v>1987</v>
      </c>
      <c r="AP113">
        <f t="shared" si="116"/>
        <v>0</v>
      </c>
      <c r="AQ113">
        <f t="shared" si="116"/>
        <v>0</v>
      </c>
      <c r="AR113">
        <f t="shared" si="116"/>
        <v>0</v>
      </c>
      <c r="AS113">
        <f t="shared" si="116"/>
        <v>0</v>
      </c>
      <c r="AT113">
        <f t="shared" si="116"/>
        <v>0</v>
      </c>
      <c r="AU113">
        <f t="shared" si="116"/>
        <v>0</v>
      </c>
    </row>
    <row r="114" spans="1:47" ht="12.75">
      <c r="A114" s="4">
        <v>1988</v>
      </c>
      <c r="B114">
        <f t="shared" si="111"/>
        <v>3</v>
      </c>
      <c r="C114">
        <f t="shared" si="111"/>
        <v>10</v>
      </c>
      <c r="D114">
        <f t="shared" si="111"/>
        <v>8</v>
      </c>
      <c r="E114">
        <f t="shared" si="111"/>
        <v>4</v>
      </c>
      <c r="F114">
        <f t="shared" si="111"/>
        <v>1</v>
      </c>
      <c r="G114">
        <f t="shared" si="111"/>
        <v>26</v>
      </c>
      <c r="I114" s="4">
        <v>1988</v>
      </c>
      <c r="J114">
        <f t="shared" si="112"/>
        <v>0</v>
      </c>
      <c r="K114">
        <f t="shared" si="112"/>
        <v>0</v>
      </c>
      <c r="L114">
        <f t="shared" si="112"/>
        <v>0</v>
      </c>
      <c r="M114">
        <f t="shared" si="112"/>
        <v>0</v>
      </c>
      <c r="N114">
        <f t="shared" si="112"/>
        <v>0</v>
      </c>
      <c r="O114">
        <f t="shared" si="112"/>
        <v>0</v>
      </c>
      <c r="Q114" s="4">
        <v>1988</v>
      </c>
      <c r="R114">
        <f t="shared" si="113"/>
        <v>6</v>
      </c>
      <c r="S114">
        <f t="shared" si="113"/>
        <v>4</v>
      </c>
      <c r="T114">
        <f t="shared" si="113"/>
        <v>2</v>
      </c>
      <c r="U114">
        <f t="shared" si="113"/>
        <v>1</v>
      </c>
      <c r="V114">
        <f t="shared" si="113"/>
        <v>2</v>
      </c>
      <c r="W114">
        <f t="shared" si="113"/>
        <v>15</v>
      </c>
      <c r="Y114" s="4">
        <v>1988</v>
      </c>
      <c r="Z114">
        <f t="shared" si="114"/>
        <v>0</v>
      </c>
      <c r="AA114">
        <f t="shared" si="114"/>
        <v>0</v>
      </c>
      <c r="AB114">
        <f t="shared" si="114"/>
        <v>0</v>
      </c>
      <c r="AC114">
        <f t="shared" si="114"/>
        <v>0</v>
      </c>
      <c r="AD114">
        <f t="shared" si="114"/>
        <v>0</v>
      </c>
      <c r="AE114">
        <f t="shared" si="114"/>
        <v>0</v>
      </c>
      <c r="AG114" s="4">
        <v>1988</v>
      </c>
      <c r="AH114">
        <f t="shared" si="115"/>
        <v>0</v>
      </c>
      <c r="AI114">
        <f t="shared" si="115"/>
        <v>0</v>
      </c>
      <c r="AJ114">
        <f t="shared" si="115"/>
        <v>0</v>
      </c>
      <c r="AK114">
        <f t="shared" si="115"/>
        <v>1</v>
      </c>
      <c r="AL114">
        <f t="shared" si="115"/>
        <v>0</v>
      </c>
      <c r="AM114">
        <f t="shared" si="115"/>
        <v>1</v>
      </c>
      <c r="AO114" s="4">
        <v>1988</v>
      </c>
      <c r="AP114">
        <f t="shared" si="116"/>
        <v>0</v>
      </c>
      <c r="AQ114">
        <f t="shared" si="116"/>
        <v>0</v>
      </c>
      <c r="AR114">
        <f t="shared" si="116"/>
        <v>0</v>
      </c>
      <c r="AS114">
        <f t="shared" si="116"/>
        <v>0</v>
      </c>
      <c r="AT114">
        <f t="shared" si="116"/>
        <v>0</v>
      </c>
      <c r="AU114">
        <f t="shared" si="116"/>
        <v>0</v>
      </c>
    </row>
    <row r="115" spans="1:47" ht="12.75">
      <c r="A115" s="4">
        <v>1989</v>
      </c>
      <c r="B115">
        <f t="shared" si="111"/>
        <v>12</v>
      </c>
      <c r="C115">
        <f t="shared" si="111"/>
        <v>20</v>
      </c>
      <c r="D115">
        <f t="shared" si="111"/>
        <v>8</v>
      </c>
      <c r="E115">
        <f t="shared" si="111"/>
        <v>8</v>
      </c>
      <c r="F115">
        <f t="shared" si="111"/>
        <v>5</v>
      </c>
      <c r="G115">
        <f t="shared" si="111"/>
        <v>53</v>
      </c>
      <c r="I115" s="4">
        <v>1989</v>
      </c>
      <c r="J115">
        <f t="shared" si="112"/>
        <v>1</v>
      </c>
      <c r="K115">
        <f t="shared" si="112"/>
        <v>1</v>
      </c>
      <c r="L115">
        <f t="shared" si="112"/>
        <v>0</v>
      </c>
      <c r="M115">
        <f t="shared" si="112"/>
        <v>1</v>
      </c>
      <c r="N115">
        <f t="shared" si="112"/>
        <v>0</v>
      </c>
      <c r="O115">
        <f t="shared" si="112"/>
        <v>3</v>
      </c>
      <c r="Q115" s="4">
        <v>1989</v>
      </c>
      <c r="R115">
        <f t="shared" si="113"/>
        <v>16</v>
      </c>
      <c r="S115">
        <f t="shared" si="113"/>
        <v>6</v>
      </c>
      <c r="T115">
        <f t="shared" si="113"/>
        <v>4</v>
      </c>
      <c r="U115">
        <f t="shared" si="113"/>
        <v>0</v>
      </c>
      <c r="V115">
        <f t="shared" si="113"/>
        <v>0</v>
      </c>
      <c r="W115">
        <f t="shared" si="113"/>
        <v>26</v>
      </c>
      <c r="Y115" s="4">
        <v>1989</v>
      </c>
      <c r="Z115">
        <f t="shared" si="114"/>
        <v>0</v>
      </c>
      <c r="AA115">
        <f t="shared" si="114"/>
        <v>0</v>
      </c>
      <c r="AB115">
        <f t="shared" si="114"/>
        <v>0</v>
      </c>
      <c r="AC115">
        <f t="shared" si="114"/>
        <v>0</v>
      </c>
      <c r="AD115">
        <f t="shared" si="114"/>
        <v>0</v>
      </c>
      <c r="AE115">
        <f t="shared" si="114"/>
        <v>0</v>
      </c>
      <c r="AG115" s="4">
        <v>1989</v>
      </c>
      <c r="AH115">
        <f t="shared" si="115"/>
        <v>0</v>
      </c>
      <c r="AI115">
        <f t="shared" si="115"/>
        <v>0</v>
      </c>
      <c r="AJ115">
        <f t="shared" si="115"/>
        <v>0</v>
      </c>
      <c r="AK115">
        <f t="shared" si="115"/>
        <v>1</v>
      </c>
      <c r="AL115">
        <f t="shared" si="115"/>
        <v>0</v>
      </c>
      <c r="AM115">
        <f t="shared" si="115"/>
        <v>1</v>
      </c>
      <c r="AO115" s="4">
        <v>1989</v>
      </c>
      <c r="AP115">
        <f t="shared" si="116"/>
        <v>0</v>
      </c>
      <c r="AQ115">
        <f t="shared" si="116"/>
        <v>0</v>
      </c>
      <c r="AR115">
        <f t="shared" si="116"/>
        <v>0</v>
      </c>
      <c r="AS115">
        <f t="shared" si="116"/>
        <v>0</v>
      </c>
      <c r="AT115">
        <f t="shared" si="116"/>
        <v>0</v>
      </c>
      <c r="AU115">
        <f t="shared" si="116"/>
        <v>0</v>
      </c>
    </row>
    <row r="116" spans="1:47" ht="12.75">
      <c r="A116" s="4">
        <v>1990</v>
      </c>
      <c r="B116">
        <f t="shared" si="111"/>
        <v>12</v>
      </c>
      <c r="C116">
        <f t="shared" si="111"/>
        <v>23</v>
      </c>
      <c r="D116">
        <f t="shared" si="111"/>
        <v>6</v>
      </c>
      <c r="E116">
        <f t="shared" si="111"/>
        <v>14</v>
      </c>
      <c r="F116">
        <f t="shared" si="111"/>
        <v>4</v>
      </c>
      <c r="G116">
        <f t="shared" si="111"/>
        <v>59</v>
      </c>
      <c r="I116" s="4">
        <v>1990</v>
      </c>
      <c r="J116">
        <f t="shared" si="112"/>
        <v>0</v>
      </c>
      <c r="K116">
        <f t="shared" si="112"/>
        <v>1</v>
      </c>
      <c r="L116">
        <f t="shared" si="112"/>
        <v>1</v>
      </c>
      <c r="M116">
        <f t="shared" si="112"/>
        <v>0</v>
      </c>
      <c r="N116">
        <f t="shared" si="112"/>
        <v>0</v>
      </c>
      <c r="O116">
        <f t="shared" si="112"/>
        <v>2</v>
      </c>
      <c r="Q116" s="4">
        <v>1990</v>
      </c>
      <c r="R116">
        <f t="shared" si="113"/>
        <v>16</v>
      </c>
      <c r="S116">
        <f t="shared" si="113"/>
        <v>4</v>
      </c>
      <c r="T116">
        <f t="shared" si="113"/>
        <v>3</v>
      </c>
      <c r="U116">
        <f t="shared" si="113"/>
        <v>2</v>
      </c>
      <c r="V116">
        <f t="shared" si="113"/>
        <v>0</v>
      </c>
      <c r="W116">
        <f t="shared" si="113"/>
        <v>25</v>
      </c>
      <c r="Y116" s="4">
        <v>1990</v>
      </c>
      <c r="Z116">
        <f t="shared" si="114"/>
        <v>0</v>
      </c>
      <c r="AA116">
        <f t="shared" si="114"/>
        <v>0</v>
      </c>
      <c r="AB116">
        <f t="shared" si="114"/>
        <v>0</v>
      </c>
      <c r="AC116">
        <f t="shared" si="114"/>
        <v>0</v>
      </c>
      <c r="AD116">
        <f t="shared" si="114"/>
        <v>0</v>
      </c>
      <c r="AE116">
        <f t="shared" si="114"/>
        <v>0</v>
      </c>
      <c r="AG116" s="4">
        <v>1990</v>
      </c>
      <c r="AH116">
        <f t="shared" si="115"/>
        <v>1</v>
      </c>
      <c r="AI116">
        <f t="shared" si="115"/>
        <v>0</v>
      </c>
      <c r="AJ116">
        <f t="shared" si="115"/>
        <v>0</v>
      </c>
      <c r="AK116">
        <f t="shared" si="115"/>
        <v>0</v>
      </c>
      <c r="AL116">
        <f t="shared" si="115"/>
        <v>0</v>
      </c>
      <c r="AM116">
        <f t="shared" si="115"/>
        <v>1</v>
      </c>
      <c r="AO116" s="4">
        <v>1990</v>
      </c>
      <c r="AP116">
        <f t="shared" si="116"/>
        <v>0</v>
      </c>
      <c r="AQ116">
        <f t="shared" si="116"/>
        <v>0</v>
      </c>
      <c r="AR116">
        <f t="shared" si="116"/>
        <v>0</v>
      </c>
      <c r="AS116">
        <f t="shared" si="116"/>
        <v>0</v>
      </c>
      <c r="AT116">
        <f t="shared" si="116"/>
        <v>0</v>
      </c>
      <c r="AU116">
        <f t="shared" si="116"/>
        <v>0</v>
      </c>
    </row>
    <row r="117" spans="1:47" ht="12.75">
      <c r="A117" s="4">
        <v>1991</v>
      </c>
      <c r="B117">
        <f t="shared" si="111"/>
        <v>8</v>
      </c>
      <c r="C117">
        <f t="shared" si="111"/>
        <v>11</v>
      </c>
      <c r="D117">
        <f t="shared" si="111"/>
        <v>13</v>
      </c>
      <c r="E117">
        <f t="shared" si="111"/>
        <v>10</v>
      </c>
      <c r="F117">
        <f t="shared" si="111"/>
        <v>8</v>
      </c>
      <c r="G117">
        <f t="shared" si="111"/>
        <v>50</v>
      </c>
      <c r="I117" s="4">
        <v>1991</v>
      </c>
      <c r="J117">
        <f t="shared" si="112"/>
        <v>2</v>
      </c>
      <c r="K117">
        <f t="shared" si="112"/>
        <v>1</v>
      </c>
      <c r="L117">
        <f t="shared" si="112"/>
        <v>1</v>
      </c>
      <c r="M117">
        <f t="shared" si="112"/>
        <v>0</v>
      </c>
      <c r="N117">
        <f t="shared" si="112"/>
        <v>0</v>
      </c>
      <c r="O117">
        <f t="shared" si="112"/>
        <v>4</v>
      </c>
      <c r="Q117" s="4">
        <v>1991</v>
      </c>
      <c r="R117">
        <f t="shared" si="113"/>
        <v>14</v>
      </c>
      <c r="S117">
        <f t="shared" si="113"/>
        <v>6</v>
      </c>
      <c r="T117">
        <f t="shared" si="113"/>
        <v>4</v>
      </c>
      <c r="U117">
        <f t="shared" si="113"/>
        <v>1</v>
      </c>
      <c r="V117">
        <f t="shared" si="113"/>
        <v>0</v>
      </c>
      <c r="W117">
        <f t="shared" si="113"/>
        <v>25</v>
      </c>
      <c r="Y117" s="4">
        <v>1991</v>
      </c>
      <c r="Z117">
        <f t="shared" si="114"/>
        <v>0</v>
      </c>
      <c r="AA117">
        <f t="shared" si="114"/>
        <v>0</v>
      </c>
      <c r="AB117">
        <f t="shared" si="114"/>
        <v>0</v>
      </c>
      <c r="AC117">
        <f t="shared" si="114"/>
        <v>1</v>
      </c>
      <c r="AD117">
        <f t="shared" si="114"/>
        <v>0</v>
      </c>
      <c r="AE117">
        <f t="shared" si="114"/>
        <v>1</v>
      </c>
      <c r="AG117" s="4">
        <v>1991</v>
      </c>
      <c r="AH117">
        <f t="shared" si="115"/>
        <v>2</v>
      </c>
      <c r="AI117">
        <f t="shared" si="115"/>
        <v>0</v>
      </c>
      <c r="AJ117">
        <f t="shared" si="115"/>
        <v>0</v>
      </c>
      <c r="AK117">
        <f t="shared" si="115"/>
        <v>1</v>
      </c>
      <c r="AL117">
        <f t="shared" si="115"/>
        <v>0</v>
      </c>
      <c r="AM117">
        <f t="shared" si="115"/>
        <v>3</v>
      </c>
      <c r="AO117" s="4">
        <v>1991</v>
      </c>
      <c r="AP117">
        <f t="shared" si="116"/>
        <v>0</v>
      </c>
      <c r="AQ117">
        <f t="shared" si="116"/>
        <v>0</v>
      </c>
      <c r="AR117">
        <f t="shared" si="116"/>
        <v>0</v>
      </c>
      <c r="AS117">
        <f t="shared" si="116"/>
        <v>0</v>
      </c>
      <c r="AT117">
        <f t="shared" si="116"/>
        <v>0</v>
      </c>
      <c r="AU117">
        <f t="shared" si="116"/>
        <v>0</v>
      </c>
    </row>
    <row r="118" spans="1:47" ht="12.75">
      <c r="A118" s="4">
        <v>1992</v>
      </c>
      <c r="B118">
        <f t="shared" si="111"/>
        <v>12</v>
      </c>
      <c r="C118">
        <f t="shared" si="111"/>
        <v>28</v>
      </c>
      <c r="D118">
        <f t="shared" si="111"/>
        <v>8</v>
      </c>
      <c r="E118">
        <f t="shared" si="111"/>
        <v>13</v>
      </c>
      <c r="F118">
        <f t="shared" si="111"/>
        <v>8</v>
      </c>
      <c r="G118">
        <f t="shared" si="111"/>
        <v>69</v>
      </c>
      <c r="I118" s="4">
        <v>1992</v>
      </c>
      <c r="J118">
        <f t="shared" si="112"/>
        <v>1</v>
      </c>
      <c r="K118">
        <f t="shared" si="112"/>
        <v>2</v>
      </c>
      <c r="L118">
        <f t="shared" si="112"/>
        <v>3</v>
      </c>
      <c r="M118">
        <f t="shared" si="112"/>
        <v>0</v>
      </c>
      <c r="N118">
        <f t="shared" si="112"/>
        <v>1</v>
      </c>
      <c r="O118">
        <f t="shared" si="112"/>
        <v>7</v>
      </c>
      <c r="Q118" s="4">
        <v>1992</v>
      </c>
      <c r="R118">
        <f t="shared" si="113"/>
        <v>13</v>
      </c>
      <c r="S118">
        <f t="shared" si="113"/>
        <v>9</v>
      </c>
      <c r="T118">
        <f t="shared" si="113"/>
        <v>2</v>
      </c>
      <c r="U118">
        <f t="shared" si="113"/>
        <v>1</v>
      </c>
      <c r="V118">
        <f t="shared" si="113"/>
        <v>5</v>
      </c>
      <c r="W118">
        <f t="shared" si="113"/>
        <v>30</v>
      </c>
      <c r="Y118" s="4">
        <v>1992</v>
      </c>
      <c r="Z118">
        <f t="shared" si="114"/>
        <v>0</v>
      </c>
      <c r="AA118">
        <f t="shared" si="114"/>
        <v>0</v>
      </c>
      <c r="AB118">
        <f t="shared" si="114"/>
        <v>0</v>
      </c>
      <c r="AC118">
        <f t="shared" si="114"/>
        <v>0</v>
      </c>
      <c r="AD118">
        <f t="shared" si="114"/>
        <v>0</v>
      </c>
      <c r="AE118">
        <f t="shared" si="114"/>
        <v>0</v>
      </c>
      <c r="AG118" s="4">
        <v>1992</v>
      </c>
      <c r="AH118">
        <f t="shared" si="115"/>
        <v>0</v>
      </c>
      <c r="AI118">
        <f t="shared" si="115"/>
        <v>2</v>
      </c>
      <c r="AJ118">
        <f t="shared" si="115"/>
        <v>1</v>
      </c>
      <c r="AK118">
        <f t="shared" si="115"/>
        <v>0</v>
      </c>
      <c r="AL118">
        <f t="shared" si="115"/>
        <v>1</v>
      </c>
      <c r="AM118">
        <f t="shared" si="115"/>
        <v>4</v>
      </c>
      <c r="AO118" s="4">
        <v>1992</v>
      </c>
      <c r="AP118">
        <f t="shared" si="116"/>
        <v>0</v>
      </c>
      <c r="AQ118">
        <f t="shared" si="116"/>
        <v>0</v>
      </c>
      <c r="AR118">
        <f t="shared" si="116"/>
        <v>0</v>
      </c>
      <c r="AS118">
        <f t="shared" si="116"/>
        <v>0</v>
      </c>
      <c r="AT118">
        <f t="shared" si="116"/>
        <v>0</v>
      </c>
      <c r="AU118">
        <f t="shared" si="116"/>
        <v>0</v>
      </c>
    </row>
    <row r="119" spans="1:47" ht="12.75">
      <c r="A119" s="4">
        <v>1993</v>
      </c>
      <c r="B119">
        <f aca="true" t="shared" si="117" ref="B119:G125">B98+B56+B35</f>
        <v>16</v>
      </c>
      <c r="C119">
        <f t="shared" si="117"/>
        <v>13</v>
      </c>
      <c r="D119">
        <f t="shared" si="117"/>
        <v>20</v>
      </c>
      <c r="E119">
        <f t="shared" si="117"/>
        <v>9</v>
      </c>
      <c r="F119">
        <f t="shared" si="117"/>
        <v>9</v>
      </c>
      <c r="G119">
        <f t="shared" si="117"/>
        <v>67</v>
      </c>
      <c r="I119" s="4">
        <v>1993</v>
      </c>
      <c r="J119">
        <f aca="true" t="shared" si="118" ref="J119:O125">J98+J56+J35</f>
        <v>1</v>
      </c>
      <c r="K119">
        <f t="shared" si="118"/>
        <v>1</v>
      </c>
      <c r="L119">
        <f t="shared" si="118"/>
        <v>0</v>
      </c>
      <c r="M119">
        <f t="shared" si="118"/>
        <v>0</v>
      </c>
      <c r="N119">
        <f t="shared" si="118"/>
        <v>0</v>
      </c>
      <c r="O119">
        <f t="shared" si="118"/>
        <v>2</v>
      </c>
      <c r="Q119" s="4">
        <v>1993</v>
      </c>
      <c r="R119">
        <f aca="true" t="shared" si="119" ref="R119:W125">R98+R56+R35</f>
        <v>13</v>
      </c>
      <c r="S119">
        <f t="shared" si="119"/>
        <v>6</v>
      </c>
      <c r="T119">
        <f t="shared" si="119"/>
        <v>1</v>
      </c>
      <c r="U119">
        <f t="shared" si="119"/>
        <v>2</v>
      </c>
      <c r="V119">
        <f t="shared" si="119"/>
        <v>1</v>
      </c>
      <c r="W119">
        <f t="shared" si="119"/>
        <v>23</v>
      </c>
      <c r="Y119" s="4">
        <v>1993</v>
      </c>
      <c r="Z119">
        <f aca="true" t="shared" si="120" ref="Z119:AE125">Z98+Z56+Z35</f>
        <v>0</v>
      </c>
      <c r="AA119">
        <f t="shared" si="120"/>
        <v>0</v>
      </c>
      <c r="AB119">
        <f t="shared" si="120"/>
        <v>0</v>
      </c>
      <c r="AC119">
        <f t="shared" si="120"/>
        <v>0</v>
      </c>
      <c r="AD119">
        <f t="shared" si="120"/>
        <v>0</v>
      </c>
      <c r="AE119">
        <f t="shared" si="120"/>
        <v>0</v>
      </c>
      <c r="AG119" s="4">
        <v>1993</v>
      </c>
      <c r="AH119">
        <f aca="true" t="shared" si="121" ref="AH119:AM125">AH98+AH56+AH35</f>
        <v>1</v>
      </c>
      <c r="AI119">
        <f t="shared" si="121"/>
        <v>0</v>
      </c>
      <c r="AJ119">
        <f t="shared" si="121"/>
        <v>0</v>
      </c>
      <c r="AK119">
        <f t="shared" si="121"/>
        <v>0</v>
      </c>
      <c r="AL119">
        <f t="shared" si="121"/>
        <v>1</v>
      </c>
      <c r="AM119">
        <f t="shared" si="121"/>
        <v>2</v>
      </c>
      <c r="AO119" s="4">
        <v>1993</v>
      </c>
      <c r="AP119">
        <f aca="true" t="shared" si="122" ref="AP119:AU125">AP98+AP56+AP35</f>
        <v>0</v>
      </c>
      <c r="AQ119">
        <f t="shared" si="122"/>
        <v>0</v>
      </c>
      <c r="AR119">
        <f t="shared" si="122"/>
        <v>0</v>
      </c>
      <c r="AS119">
        <f t="shared" si="122"/>
        <v>0</v>
      </c>
      <c r="AT119">
        <f t="shared" si="122"/>
        <v>0</v>
      </c>
      <c r="AU119">
        <f t="shared" si="122"/>
        <v>0</v>
      </c>
    </row>
    <row r="120" spans="1:47" ht="12.75">
      <c r="A120" s="4">
        <v>1994</v>
      </c>
      <c r="B120">
        <f t="shared" si="117"/>
        <v>15</v>
      </c>
      <c r="C120">
        <f t="shared" si="117"/>
        <v>16</v>
      </c>
      <c r="D120">
        <f t="shared" si="117"/>
        <v>18</v>
      </c>
      <c r="E120">
        <f t="shared" si="117"/>
        <v>10</v>
      </c>
      <c r="F120">
        <f t="shared" si="117"/>
        <v>5</v>
      </c>
      <c r="G120">
        <f t="shared" si="117"/>
        <v>64</v>
      </c>
      <c r="I120" s="4">
        <v>1994</v>
      </c>
      <c r="J120">
        <f t="shared" si="118"/>
        <v>2</v>
      </c>
      <c r="K120">
        <f t="shared" si="118"/>
        <v>0</v>
      </c>
      <c r="L120">
        <f t="shared" si="118"/>
        <v>0</v>
      </c>
      <c r="M120">
        <f t="shared" si="118"/>
        <v>0</v>
      </c>
      <c r="N120">
        <f t="shared" si="118"/>
        <v>0</v>
      </c>
      <c r="O120">
        <f t="shared" si="118"/>
        <v>2</v>
      </c>
      <c r="Q120" s="4">
        <v>1994</v>
      </c>
      <c r="R120">
        <f t="shared" si="119"/>
        <v>9</v>
      </c>
      <c r="S120">
        <f t="shared" si="119"/>
        <v>7</v>
      </c>
      <c r="T120">
        <f t="shared" si="119"/>
        <v>3</v>
      </c>
      <c r="U120">
        <f t="shared" si="119"/>
        <v>3</v>
      </c>
      <c r="V120">
        <f t="shared" si="119"/>
        <v>3</v>
      </c>
      <c r="W120">
        <f t="shared" si="119"/>
        <v>25</v>
      </c>
      <c r="Y120" s="4">
        <v>1994</v>
      </c>
      <c r="Z120">
        <f t="shared" si="120"/>
        <v>0</v>
      </c>
      <c r="AA120">
        <f t="shared" si="120"/>
        <v>0</v>
      </c>
      <c r="AB120">
        <f t="shared" si="120"/>
        <v>0</v>
      </c>
      <c r="AC120">
        <f t="shared" si="120"/>
        <v>3</v>
      </c>
      <c r="AD120">
        <f t="shared" si="120"/>
        <v>0</v>
      </c>
      <c r="AE120">
        <f t="shared" si="120"/>
        <v>3</v>
      </c>
      <c r="AG120" s="4">
        <v>1994</v>
      </c>
      <c r="AH120">
        <f t="shared" si="121"/>
        <v>0</v>
      </c>
      <c r="AI120">
        <f t="shared" si="121"/>
        <v>0</v>
      </c>
      <c r="AJ120">
        <f t="shared" si="121"/>
        <v>1</v>
      </c>
      <c r="AK120">
        <f t="shared" si="121"/>
        <v>3</v>
      </c>
      <c r="AL120">
        <f t="shared" si="121"/>
        <v>1</v>
      </c>
      <c r="AM120">
        <f t="shared" si="121"/>
        <v>5</v>
      </c>
      <c r="AO120" s="4">
        <v>1994</v>
      </c>
      <c r="AP120">
        <f t="shared" si="122"/>
        <v>0</v>
      </c>
      <c r="AQ120">
        <f t="shared" si="122"/>
        <v>0</v>
      </c>
      <c r="AR120">
        <f t="shared" si="122"/>
        <v>0</v>
      </c>
      <c r="AS120">
        <f t="shared" si="122"/>
        <v>0</v>
      </c>
      <c r="AT120">
        <f t="shared" si="122"/>
        <v>0</v>
      </c>
      <c r="AU120">
        <f t="shared" si="122"/>
        <v>0</v>
      </c>
    </row>
    <row r="121" spans="1:47" ht="12.75">
      <c r="A121" s="4">
        <v>1995</v>
      </c>
      <c r="B121">
        <f t="shared" si="117"/>
        <v>7</v>
      </c>
      <c r="C121">
        <f t="shared" si="117"/>
        <v>16</v>
      </c>
      <c r="D121">
        <f t="shared" si="117"/>
        <v>19</v>
      </c>
      <c r="E121">
        <f t="shared" si="117"/>
        <v>10</v>
      </c>
      <c r="F121">
        <f t="shared" si="117"/>
        <v>9</v>
      </c>
      <c r="G121">
        <f t="shared" si="117"/>
        <v>61</v>
      </c>
      <c r="I121" s="4">
        <v>1995</v>
      </c>
      <c r="J121">
        <f t="shared" si="118"/>
        <v>1</v>
      </c>
      <c r="K121">
        <f t="shared" si="118"/>
        <v>0</v>
      </c>
      <c r="L121">
        <f t="shared" si="118"/>
        <v>0</v>
      </c>
      <c r="M121">
        <f t="shared" si="118"/>
        <v>1</v>
      </c>
      <c r="N121">
        <f t="shared" si="118"/>
        <v>1</v>
      </c>
      <c r="O121">
        <f t="shared" si="118"/>
        <v>3</v>
      </c>
      <c r="Q121" s="4">
        <v>1995</v>
      </c>
      <c r="R121">
        <f t="shared" si="119"/>
        <v>10</v>
      </c>
      <c r="S121">
        <f t="shared" si="119"/>
        <v>4</v>
      </c>
      <c r="T121">
        <f t="shared" si="119"/>
        <v>2</v>
      </c>
      <c r="U121">
        <f t="shared" si="119"/>
        <v>0</v>
      </c>
      <c r="V121">
        <f t="shared" si="119"/>
        <v>2</v>
      </c>
      <c r="W121">
        <f t="shared" si="119"/>
        <v>18</v>
      </c>
      <c r="Y121" s="4">
        <v>1995</v>
      </c>
      <c r="Z121">
        <f t="shared" si="120"/>
        <v>0</v>
      </c>
      <c r="AA121">
        <f t="shared" si="120"/>
        <v>0</v>
      </c>
      <c r="AB121">
        <f t="shared" si="120"/>
        <v>0</v>
      </c>
      <c r="AC121">
        <f t="shared" si="120"/>
        <v>0</v>
      </c>
      <c r="AD121">
        <f t="shared" si="120"/>
        <v>0</v>
      </c>
      <c r="AE121">
        <f t="shared" si="120"/>
        <v>0</v>
      </c>
      <c r="AG121" s="4">
        <v>1995</v>
      </c>
      <c r="AH121">
        <f t="shared" si="121"/>
        <v>0</v>
      </c>
      <c r="AI121">
        <f t="shared" si="121"/>
        <v>1</v>
      </c>
      <c r="AJ121">
        <f t="shared" si="121"/>
        <v>0</v>
      </c>
      <c r="AK121">
        <f t="shared" si="121"/>
        <v>2</v>
      </c>
      <c r="AL121">
        <f t="shared" si="121"/>
        <v>1</v>
      </c>
      <c r="AM121">
        <f t="shared" si="121"/>
        <v>4</v>
      </c>
      <c r="AO121" s="4">
        <v>1995</v>
      </c>
      <c r="AP121">
        <f t="shared" si="122"/>
        <v>0</v>
      </c>
      <c r="AQ121">
        <f t="shared" si="122"/>
        <v>0</v>
      </c>
      <c r="AR121">
        <f t="shared" si="122"/>
        <v>0</v>
      </c>
      <c r="AS121">
        <f t="shared" si="122"/>
        <v>0</v>
      </c>
      <c r="AT121">
        <f t="shared" si="122"/>
        <v>0</v>
      </c>
      <c r="AU121">
        <f t="shared" si="122"/>
        <v>0</v>
      </c>
    </row>
    <row r="122" spans="1:47" ht="12.75">
      <c r="A122" s="4">
        <v>1996</v>
      </c>
      <c r="B122">
        <f t="shared" si="117"/>
        <v>11</v>
      </c>
      <c r="C122">
        <f t="shared" si="117"/>
        <v>17</v>
      </c>
      <c r="D122">
        <f t="shared" si="117"/>
        <v>26</v>
      </c>
      <c r="E122">
        <f t="shared" si="117"/>
        <v>9</v>
      </c>
      <c r="F122">
        <f t="shared" si="117"/>
        <v>8</v>
      </c>
      <c r="G122">
        <f t="shared" si="117"/>
        <v>71</v>
      </c>
      <c r="I122" s="4">
        <v>1996</v>
      </c>
      <c r="J122">
        <f t="shared" si="118"/>
        <v>0</v>
      </c>
      <c r="K122">
        <f t="shared" si="118"/>
        <v>1</v>
      </c>
      <c r="L122">
        <f t="shared" si="118"/>
        <v>1</v>
      </c>
      <c r="M122">
        <f t="shared" si="118"/>
        <v>0</v>
      </c>
      <c r="N122">
        <f t="shared" si="118"/>
        <v>0</v>
      </c>
      <c r="O122">
        <f t="shared" si="118"/>
        <v>2</v>
      </c>
      <c r="Q122" s="4">
        <v>1996</v>
      </c>
      <c r="R122">
        <f t="shared" si="119"/>
        <v>12</v>
      </c>
      <c r="S122">
        <f t="shared" si="119"/>
        <v>9</v>
      </c>
      <c r="T122">
        <f t="shared" si="119"/>
        <v>6</v>
      </c>
      <c r="U122">
        <f t="shared" si="119"/>
        <v>0</v>
      </c>
      <c r="V122">
        <f t="shared" si="119"/>
        <v>2</v>
      </c>
      <c r="W122">
        <f t="shared" si="119"/>
        <v>29</v>
      </c>
      <c r="Y122" s="4">
        <v>1996</v>
      </c>
      <c r="Z122">
        <f t="shared" si="120"/>
        <v>0</v>
      </c>
      <c r="AA122">
        <f t="shared" si="120"/>
        <v>0</v>
      </c>
      <c r="AB122">
        <f t="shared" si="120"/>
        <v>0</v>
      </c>
      <c r="AC122">
        <f t="shared" si="120"/>
        <v>0</v>
      </c>
      <c r="AD122">
        <f t="shared" si="120"/>
        <v>0</v>
      </c>
      <c r="AE122">
        <f t="shared" si="120"/>
        <v>0</v>
      </c>
      <c r="AG122" s="4">
        <v>1996</v>
      </c>
      <c r="AH122">
        <f t="shared" si="121"/>
        <v>3</v>
      </c>
      <c r="AI122">
        <f t="shared" si="121"/>
        <v>0</v>
      </c>
      <c r="AJ122">
        <f t="shared" si="121"/>
        <v>0</v>
      </c>
      <c r="AK122">
        <f t="shared" si="121"/>
        <v>0</v>
      </c>
      <c r="AL122">
        <f t="shared" si="121"/>
        <v>1</v>
      </c>
      <c r="AM122">
        <f t="shared" si="121"/>
        <v>4</v>
      </c>
      <c r="AO122" s="4">
        <v>1996</v>
      </c>
      <c r="AP122">
        <f t="shared" si="122"/>
        <v>0</v>
      </c>
      <c r="AQ122">
        <f t="shared" si="122"/>
        <v>0</v>
      </c>
      <c r="AR122">
        <f t="shared" si="122"/>
        <v>0</v>
      </c>
      <c r="AS122">
        <f t="shared" si="122"/>
        <v>0</v>
      </c>
      <c r="AT122">
        <f t="shared" si="122"/>
        <v>0</v>
      </c>
      <c r="AU122">
        <f t="shared" si="122"/>
        <v>0</v>
      </c>
    </row>
    <row r="123" spans="1:47" ht="12.75">
      <c r="A123" s="4">
        <v>1997</v>
      </c>
      <c r="B123">
        <f t="shared" si="117"/>
        <v>12</v>
      </c>
      <c r="C123">
        <f t="shared" si="117"/>
        <v>22</v>
      </c>
      <c r="D123">
        <f t="shared" si="117"/>
        <v>20</v>
      </c>
      <c r="E123">
        <f t="shared" si="117"/>
        <v>14</v>
      </c>
      <c r="F123">
        <f t="shared" si="117"/>
        <v>3</v>
      </c>
      <c r="G123">
        <f t="shared" si="117"/>
        <v>71</v>
      </c>
      <c r="I123" s="4">
        <v>1997</v>
      </c>
      <c r="J123">
        <f t="shared" si="118"/>
        <v>0</v>
      </c>
      <c r="K123">
        <f t="shared" si="118"/>
        <v>0</v>
      </c>
      <c r="L123">
        <f t="shared" si="118"/>
        <v>1</v>
      </c>
      <c r="M123">
        <f t="shared" si="118"/>
        <v>0</v>
      </c>
      <c r="N123">
        <f t="shared" si="118"/>
        <v>0</v>
      </c>
      <c r="O123">
        <f t="shared" si="118"/>
        <v>1</v>
      </c>
      <c r="Q123" s="4">
        <v>1997</v>
      </c>
      <c r="R123">
        <f t="shared" si="119"/>
        <v>3</v>
      </c>
      <c r="S123">
        <f t="shared" si="119"/>
        <v>10</v>
      </c>
      <c r="T123">
        <f t="shared" si="119"/>
        <v>2</v>
      </c>
      <c r="U123">
        <f t="shared" si="119"/>
        <v>2</v>
      </c>
      <c r="V123">
        <f t="shared" si="119"/>
        <v>7</v>
      </c>
      <c r="W123">
        <f t="shared" si="119"/>
        <v>24</v>
      </c>
      <c r="Y123" s="4">
        <v>1997</v>
      </c>
      <c r="Z123">
        <f t="shared" si="120"/>
        <v>0</v>
      </c>
      <c r="AA123">
        <f t="shared" si="120"/>
        <v>0</v>
      </c>
      <c r="AB123">
        <f t="shared" si="120"/>
        <v>0</v>
      </c>
      <c r="AC123">
        <f t="shared" si="120"/>
        <v>0</v>
      </c>
      <c r="AD123">
        <f t="shared" si="120"/>
        <v>0</v>
      </c>
      <c r="AE123">
        <f t="shared" si="120"/>
        <v>0</v>
      </c>
      <c r="AG123" s="4">
        <v>1997</v>
      </c>
      <c r="AH123">
        <f t="shared" si="121"/>
        <v>1</v>
      </c>
      <c r="AI123">
        <f t="shared" si="121"/>
        <v>0</v>
      </c>
      <c r="AJ123">
        <f t="shared" si="121"/>
        <v>0</v>
      </c>
      <c r="AK123">
        <f t="shared" si="121"/>
        <v>1</v>
      </c>
      <c r="AL123">
        <f t="shared" si="121"/>
        <v>0</v>
      </c>
      <c r="AM123">
        <f t="shared" si="121"/>
        <v>2</v>
      </c>
      <c r="AO123" s="4">
        <v>1997</v>
      </c>
      <c r="AP123">
        <f t="shared" si="122"/>
        <v>0</v>
      </c>
      <c r="AQ123">
        <f t="shared" si="122"/>
        <v>0</v>
      </c>
      <c r="AR123">
        <f t="shared" si="122"/>
        <v>0</v>
      </c>
      <c r="AS123">
        <f t="shared" si="122"/>
        <v>0</v>
      </c>
      <c r="AT123">
        <f t="shared" si="122"/>
        <v>0</v>
      </c>
      <c r="AU123">
        <f t="shared" si="122"/>
        <v>0</v>
      </c>
    </row>
    <row r="124" spans="1:47" ht="12.75">
      <c r="A124" s="4">
        <v>1998</v>
      </c>
      <c r="B124">
        <f t="shared" si="117"/>
        <v>14</v>
      </c>
      <c r="C124">
        <f t="shared" si="117"/>
        <v>18</v>
      </c>
      <c r="D124">
        <f t="shared" si="117"/>
        <v>32</v>
      </c>
      <c r="E124">
        <f t="shared" si="117"/>
        <v>13</v>
      </c>
      <c r="F124">
        <f t="shared" si="117"/>
        <v>9</v>
      </c>
      <c r="G124">
        <f t="shared" si="117"/>
        <v>86</v>
      </c>
      <c r="I124" s="4">
        <v>1998</v>
      </c>
      <c r="J124">
        <f t="shared" si="118"/>
        <v>1</v>
      </c>
      <c r="K124">
        <f t="shared" si="118"/>
        <v>1</v>
      </c>
      <c r="L124">
        <f t="shared" si="118"/>
        <v>2</v>
      </c>
      <c r="M124">
        <f t="shared" si="118"/>
        <v>0</v>
      </c>
      <c r="N124">
        <f t="shared" si="118"/>
        <v>0</v>
      </c>
      <c r="O124">
        <f t="shared" si="118"/>
        <v>4</v>
      </c>
      <c r="Q124" s="4">
        <v>1998</v>
      </c>
      <c r="R124">
        <f t="shared" si="119"/>
        <v>10</v>
      </c>
      <c r="S124">
        <f t="shared" si="119"/>
        <v>12</v>
      </c>
      <c r="T124">
        <f t="shared" si="119"/>
        <v>8</v>
      </c>
      <c r="U124">
        <f t="shared" si="119"/>
        <v>5</v>
      </c>
      <c r="V124">
        <f t="shared" si="119"/>
        <v>9</v>
      </c>
      <c r="W124">
        <f t="shared" si="119"/>
        <v>44</v>
      </c>
      <c r="Y124" s="4">
        <v>1998</v>
      </c>
      <c r="Z124">
        <f t="shared" si="120"/>
        <v>0</v>
      </c>
      <c r="AA124">
        <f t="shared" si="120"/>
        <v>1</v>
      </c>
      <c r="AB124">
        <f t="shared" si="120"/>
        <v>0</v>
      </c>
      <c r="AC124">
        <f t="shared" si="120"/>
        <v>0</v>
      </c>
      <c r="AD124">
        <f t="shared" si="120"/>
        <v>0</v>
      </c>
      <c r="AE124">
        <f t="shared" si="120"/>
        <v>1</v>
      </c>
      <c r="AG124" s="4">
        <v>1998</v>
      </c>
      <c r="AH124">
        <f t="shared" si="121"/>
        <v>3</v>
      </c>
      <c r="AI124">
        <f t="shared" si="121"/>
        <v>0</v>
      </c>
      <c r="AJ124">
        <f t="shared" si="121"/>
        <v>0</v>
      </c>
      <c r="AK124">
        <f t="shared" si="121"/>
        <v>1</v>
      </c>
      <c r="AL124">
        <f t="shared" si="121"/>
        <v>0</v>
      </c>
      <c r="AM124">
        <f t="shared" si="121"/>
        <v>4</v>
      </c>
      <c r="AO124" s="4">
        <v>1998</v>
      </c>
      <c r="AP124">
        <f t="shared" si="122"/>
        <v>0</v>
      </c>
      <c r="AQ124">
        <f t="shared" si="122"/>
        <v>0</v>
      </c>
      <c r="AR124">
        <f t="shared" si="122"/>
        <v>0</v>
      </c>
      <c r="AS124">
        <f t="shared" si="122"/>
        <v>0</v>
      </c>
      <c r="AT124">
        <f t="shared" si="122"/>
        <v>0</v>
      </c>
      <c r="AU124">
        <f t="shared" si="122"/>
        <v>0</v>
      </c>
    </row>
    <row r="125" spans="1:47" ht="12.75">
      <c r="A125" s="4">
        <v>1999</v>
      </c>
      <c r="B125">
        <f t="shared" si="117"/>
        <v>12</v>
      </c>
      <c r="C125">
        <f t="shared" si="117"/>
        <v>14</v>
      </c>
      <c r="D125">
        <f t="shared" si="117"/>
        <v>24</v>
      </c>
      <c r="E125">
        <f t="shared" si="117"/>
        <v>19</v>
      </c>
      <c r="F125">
        <f t="shared" si="117"/>
        <v>11</v>
      </c>
      <c r="G125">
        <f t="shared" si="117"/>
        <v>80</v>
      </c>
      <c r="I125" s="4">
        <v>1999</v>
      </c>
      <c r="J125">
        <f t="shared" si="118"/>
        <v>0</v>
      </c>
      <c r="K125">
        <f t="shared" si="118"/>
        <v>1</v>
      </c>
      <c r="L125">
        <f t="shared" si="118"/>
        <v>3</v>
      </c>
      <c r="M125">
        <f t="shared" si="118"/>
        <v>0</v>
      </c>
      <c r="N125">
        <f t="shared" si="118"/>
        <v>0</v>
      </c>
      <c r="O125">
        <f t="shared" si="118"/>
        <v>4</v>
      </c>
      <c r="Q125" s="4">
        <v>1999</v>
      </c>
      <c r="R125">
        <f t="shared" si="119"/>
        <v>5</v>
      </c>
      <c r="S125">
        <f t="shared" si="119"/>
        <v>7</v>
      </c>
      <c r="T125">
        <f t="shared" si="119"/>
        <v>1</v>
      </c>
      <c r="U125">
        <f t="shared" si="119"/>
        <v>5</v>
      </c>
      <c r="V125">
        <f t="shared" si="119"/>
        <v>10</v>
      </c>
      <c r="W125">
        <f t="shared" si="119"/>
        <v>28</v>
      </c>
      <c r="Y125" s="4">
        <v>1999</v>
      </c>
      <c r="Z125">
        <f t="shared" si="120"/>
        <v>0</v>
      </c>
      <c r="AA125">
        <f t="shared" si="120"/>
        <v>0</v>
      </c>
      <c r="AB125">
        <f t="shared" si="120"/>
        <v>1</v>
      </c>
      <c r="AC125">
        <f t="shared" si="120"/>
        <v>0</v>
      </c>
      <c r="AD125">
        <f t="shared" si="120"/>
        <v>0</v>
      </c>
      <c r="AE125">
        <f t="shared" si="120"/>
        <v>1</v>
      </c>
      <c r="AG125" s="4">
        <v>1999</v>
      </c>
      <c r="AH125">
        <f t="shared" si="121"/>
        <v>1</v>
      </c>
      <c r="AI125">
        <f t="shared" si="121"/>
        <v>1</v>
      </c>
      <c r="AJ125">
        <f t="shared" si="121"/>
        <v>0</v>
      </c>
      <c r="AK125">
        <f t="shared" si="121"/>
        <v>2</v>
      </c>
      <c r="AL125">
        <f t="shared" si="121"/>
        <v>0</v>
      </c>
      <c r="AM125">
        <f t="shared" si="121"/>
        <v>4</v>
      </c>
      <c r="AO125" s="4">
        <v>1999</v>
      </c>
      <c r="AP125">
        <f t="shared" si="122"/>
        <v>0</v>
      </c>
      <c r="AQ125">
        <f t="shared" si="122"/>
        <v>0</v>
      </c>
      <c r="AR125">
        <f t="shared" si="122"/>
        <v>0</v>
      </c>
      <c r="AS125">
        <f t="shared" si="122"/>
        <v>0</v>
      </c>
      <c r="AT125">
        <f t="shared" si="122"/>
        <v>0</v>
      </c>
      <c r="AU125">
        <f t="shared" si="122"/>
        <v>0</v>
      </c>
    </row>
    <row r="126" spans="1:47" ht="12.75">
      <c r="A126" s="4" t="s">
        <v>129</v>
      </c>
      <c r="B126" s="2">
        <f>SUM(B109:B125)</f>
        <v>160</v>
      </c>
      <c r="C126" s="2">
        <f>SUM(C109:C125)</f>
        <v>259</v>
      </c>
      <c r="D126" s="2">
        <f>SUM(D109:D125)</f>
        <v>253</v>
      </c>
      <c r="E126" s="2">
        <f>SUM(E109:E125)</f>
        <v>158</v>
      </c>
      <c r="F126" s="2">
        <f>SUM(F109:F125)</f>
        <v>97</v>
      </c>
      <c r="G126">
        <f>SUM(B126:F126)</f>
        <v>927</v>
      </c>
      <c r="I126" s="4" t="s">
        <v>129</v>
      </c>
      <c r="J126" s="2">
        <f>SUM(J109:J125)</f>
        <v>9</v>
      </c>
      <c r="K126" s="2">
        <f>SUM(K109:K125)</f>
        <v>10</v>
      </c>
      <c r="L126" s="2">
        <f>SUM(L109:L125)</f>
        <v>12</v>
      </c>
      <c r="M126" s="2">
        <f>SUM(M109:M125)</f>
        <v>3</v>
      </c>
      <c r="N126" s="2">
        <f>SUM(N109:N125)</f>
        <v>3</v>
      </c>
      <c r="O126">
        <f>SUM(J126:N126)</f>
        <v>37</v>
      </c>
      <c r="Q126" s="4" t="s">
        <v>129</v>
      </c>
      <c r="R126" s="2">
        <f>SUM(R109:R125)</f>
        <v>150</v>
      </c>
      <c r="S126" s="2">
        <f>SUM(S109:S125)</f>
        <v>109</v>
      </c>
      <c r="T126" s="2">
        <f>SUM(T109:T125)</f>
        <v>45</v>
      </c>
      <c r="U126" s="2">
        <f>SUM(U109:U125)</f>
        <v>22</v>
      </c>
      <c r="V126" s="2">
        <f>SUM(V109:V125)</f>
        <v>54</v>
      </c>
      <c r="W126">
        <f>SUM(R126:V126)</f>
        <v>380</v>
      </c>
      <c r="Y126" s="4" t="s">
        <v>129</v>
      </c>
      <c r="Z126" s="2">
        <f>SUM(Z109:Z125)</f>
        <v>0</v>
      </c>
      <c r="AA126" s="2">
        <f>SUM(AA109:AA125)</f>
        <v>1</v>
      </c>
      <c r="AB126" s="2">
        <f>SUM(AB109:AB125)</f>
        <v>1</v>
      </c>
      <c r="AC126" s="2">
        <f>SUM(AC109:AC125)</f>
        <v>4</v>
      </c>
      <c r="AD126" s="2">
        <f>SUM(AD109:AD125)</f>
        <v>0</v>
      </c>
      <c r="AE126">
        <f>SUM(Z126:AD126)</f>
        <v>6</v>
      </c>
      <c r="AG126" s="4" t="s">
        <v>129</v>
      </c>
      <c r="AH126" s="2">
        <f>SUM(AH109:AH125)</f>
        <v>12</v>
      </c>
      <c r="AI126" s="2">
        <f>SUM(AI109:AI125)</f>
        <v>6</v>
      </c>
      <c r="AJ126" s="2">
        <f>SUM(AJ109:AJ125)</f>
        <v>3</v>
      </c>
      <c r="AK126" s="2">
        <f>SUM(AK109:AK125)</f>
        <v>14</v>
      </c>
      <c r="AL126" s="2">
        <f>SUM(AL109:AL125)</f>
        <v>5</v>
      </c>
      <c r="AM126">
        <f>SUM(AH126:AL126)</f>
        <v>40</v>
      </c>
      <c r="AO126" s="4" t="s">
        <v>129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127</v>
      </c>
      <c r="I128" s="4" t="s">
        <v>128</v>
      </c>
      <c r="Q128" s="4" t="s">
        <v>144</v>
      </c>
      <c r="Y128" s="4" t="s">
        <v>145</v>
      </c>
      <c r="AG128" s="4" t="s">
        <v>142</v>
      </c>
      <c r="AO128" s="4" t="s">
        <v>143</v>
      </c>
    </row>
    <row r="129" spans="1:47" ht="12.75">
      <c r="A129" s="4" t="s">
        <v>126</v>
      </c>
      <c r="B129" s="12" t="s">
        <v>116</v>
      </c>
      <c r="C129" s="12" t="s">
        <v>121</v>
      </c>
      <c r="D129" s="12" t="s">
        <v>122</v>
      </c>
      <c r="E129" s="12" t="s">
        <v>117</v>
      </c>
      <c r="F129" s="12" t="s">
        <v>120</v>
      </c>
      <c r="G129" s="12" t="s">
        <v>129</v>
      </c>
      <c r="I129" s="4" t="s">
        <v>126</v>
      </c>
      <c r="J129" s="12" t="s">
        <v>116</v>
      </c>
      <c r="K129" s="12" t="s">
        <v>121</v>
      </c>
      <c r="L129" s="12" t="s">
        <v>122</v>
      </c>
      <c r="M129" s="12" t="s">
        <v>117</v>
      </c>
      <c r="N129" s="12" t="s">
        <v>120</v>
      </c>
      <c r="O129" s="12" t="s">
        <v>129</v>
      </c>
      <c r="Q129" s="4" t="s">
        <v>126</v>
      </c>
      <c r="R129" s="12" t="s">
        <v>116</v>
      </c>
      <c r="S129" s="12" t="s">
        <v>121</v>
      </c>
      <c r="T129" s="12" t="s">
        <v>122</v>
      </c>
      <c r="U129" s="12" t="s">
        <v>117</v>
      </c>
      <c r="V129" s="12" t="s">
        <v>120</v>
      </c>
      <c r="W129" s="12" t="s">
        <v>129</v>
      </c>
      <c r="Y129" s="4" t="s">
        <v>126</v>
      </c>
      <c r="Z129" s="12" t="s">
        <v>116</v>
      </c>
      <c r="AA129" s="12" t="s">
        <v>121</v>
      </c>
      <c r="AB129" s="12" t="s">
        <v>122</v>
      </c>
      <c r="AC129" s="12" t="s">
        <v>117</v>
      </c>
      <c r="AD129" s="12" t="s">
        <v>120</v>
      </c>
      <c r="AE129" s="12" t="s">
        <v>129</v>
      </c>
      <c r="AG129" s="4" t="s">
        <v>126</v>
      </c>
      <c r="AH129" s="12" t="s">
        <v>116</v>
      </c>
      <c r="AI129" s="12" t="s">
        <v>121</v>
      </c>
      <c r="AJ129" s="12" t="s">
        <v>122</v>
      </c>
      <c r="AK129" s="12" t="s">
        <v>117</v>
      </c>
      <c r="AL129" s="12" t="s">
        <v>120</v>
      </c>
      <c r="AM129" s="12" t="s">
        <v>129</v>
      </c>
      <c r="AO129" s="4" t="s">
        <v>126</v>
      </c>
      <c r="AP129" s="12" t="s">
        <v>116</v>
      </c>
      <c r="AQ129" s="12" t="s">
        <v>121</v>
      </c>
      <c r="AR129" s="12" t="s">
        <v>122</v>
      </c>
      <c r="AS129" s="12" t="s">
        <v>117</v>
      </c>
      <c r="AT129" s="12" t="s">
        <v>120</v>
      </c>
      <c r="AU129" s="12" t="s">
        <v>129</v>
      </c>
    </row>
    <row r="130" spans="1:47" ht="12.75">
      <c r="A130" s="4">
        <v>1983</v>
      </c>
      <c r="B130">
        <f aca="true" t="shared" si="123" ref="B130:G139">B4+B25+B46+B88</f>
        <v>51</v>
      </c>
      <c r="C130">
        <f t="shared" si="123"/>
        <v>73</v>
      </c>
      <c r="D130">
        <f t="shared" si="123"/>
        <v>88</v>
      </c>
      <c r="E130">
        <f t="shared" si="123"/>
        <v>63</v>
      </c>
      <c r="F130">
        <f t="shared" si="123"/>
        <v>38</v>
      </c>
      <c r="G130">
        <f t="shared" si="123"/>
        <v>313</v>
      </c>
      <c r="I130" s="4">
        <v>1983</v>
      </c>
      <c r="J130">
        <f aca="true" t="shared" si="124" ref="J130:O130">J4+J25+J46+J88</f>
        <v>2</v>
      </c>
      <c r="K130">
        <f t="shared" si="124"/>
        <v>1</v>
      </c>
      <c r="L130">
        <f t="shared" si="124"/>
        <v>3</v>
      </c>
      <c r="M130">
        <f t="shared" si="124"/>
        <v>1</v>
      </c>
      <c r="N130">
        <f t="shared" si="124"/>
        <v>0</v>
      </c>
      <c r="O130">
        <f t="shared" si="124"/>
        <v>7</v>
      </c>
      <c r="Q130" s="4">
        <v>1983</v>
      </c>
      <c r="R130">
        <f aca="true" t="shared" si="125" ref="R130:W130">R4+R25+R46+R88</f>
        <v>7</v>
      </c>
      <c r="S130">
        <f t="shared" si="125"/>
        <v>28</v>
      </c>
      <c r="T130">
        <f t="shared" si="125"/>
        <v>19</v>
      </c>
      <c r="U130">
        <f t="shared" si="125"/>
        <v>0</v>
      </c>
      <c r="V130">
        <f t="shared" si="125"/>
        <v>8</v>
      </c>
      <c r="W130">
        <f t="shared" si="125"/>
        <v>62</v>
      </c>
      <c r="Y130" s="4">
        <v>1983</v>
      </c>
      <c r="Z130">
        <f aca="true" t="shared" si="126" ref="Z130:AE130">Z4+Z25+Z46+Z88</f>
        <v>0</v>
      </c>
      <c r="AA130">
        <f t="shared" si="126"/>
        <v>0</v>
      </c>
      <c r="AB130">
        <f t="shared" si="126"/>
        <v>0</v>
      </c>
      <c r="AC130">
        <f t="shared" si="126"/>
        <v>0</v>
      </c>
      <c r="AD130">
        <f t="shared" si="126"/>
        <v>0</v>
      </c>
      <c r="AE130">
        <f t="shared" si="126"/>
        <v>0</v>
      </c>
      <c r="AG130" s="4">
        <v>1983</v>
      </c>
      <c r="AH130">
        <f aca="true" t="shared" si="127" ref="AH130:AM130">AH4+AH25+AH46+AH88</f>
        <v>1</v>
      </c>
      <c r="AI130">
        <f t="shared" si="127"/>
        <v>0</v>
      </c>
      <c r="AJ130">
        <f t="shared" si="127"/>
        <v>0</v>
      </c>
      <c r="AK130">
        <f t="shared" si="127"/>
        <v>6</v>
      </c>
      <c r="AL130">
        <f t="shared" si="127"/>
        <v>1</v>
      </c>
      <c r="AM130">
        <f t="shared" si="127"/>
        <v>8</v>
      </c>
      <c r="AO130" s="4">
        <v>1983</v>
      </c>
      <c r="AP130">
        <f aca="true" t="shared" si="128" ref="AP130:AU130">AP4+AP25+AP46+AP88</f>
        <v>0</v>
      </c>
      <c r="AQ130">
        <f t="shared" si="128"/>
        <v>0</v>
      </c>
      <c r="AR130">
        <f t="shared" si="128"/>
        <v>0</v>
      </c>
      <c r="AS130">
        <f t="shared" si="128"/>
        <v>0</v>
      </c>
      <c r="AT130">
        <f t="shared" si="128"/>
        <v>0</v>
      </c>
      <c r="AU130">
        <f t="shared" si="128"/>
        <v>0</v>
      </c>
    </row>
    <row r="131" spans="1:47" ht="12.75">
      <c r="A131" s="4">
        <v>1984</v>
      </c>
      <c r="B131">
        <f t="shared" si="123"/>
        <v>44</v>
      </c>
      <c r="C131">
        <f t="shared" si="123"/>
        <v>86</v>
      </c>
      <c r="D131">
        <f t="shared" si="123"/>
        <v>87</v>
      </c>
      <c r="E131">
        <f t="shared" si="123"/>
        <v>47</v>
      </c>
      <c r="F131">
        <f t="shared" si="123"/>
        <v>55</v>
      </c>
      <c r="G131">
        <f t="shared" si="123"/>
        <v>319</v>
      </c>
      <c r="I131" s="4">
        <v>1984</v>
      </c>
      <c r="J131">
        <f aca="true" t="shared" si="129" ref="J131:O131">J5+J26+J47+J89</f>
        <v>0</v>
      </c>
      <c r="K131">
        <f t="shared" si="129"/>
        <v>0</v>
      </c>
      <c r="L131">
        <f t="shared" si="129"/>
        <v>1</v>
      </c>
      <c r="M131">
        <f t="shared" si="129"/>
        <v>2</v>
      </c>
      <c r="N131">
        <f t="shared" si="129"/>
        <v>1</v>
      </c>
      <c r="O131">
        <f t="shared" si="129"/>
        <v>4</v>
      </c>
      <c r="Q131" s="4">
        <v>1984</v>
      </c>
      <c r="R131">
        <f aca="true" t="shared" si="130" ref="R131:W131">R5+R26+R47+R89</f>
        <v>7</v>
      </c>
      <c r="S131">
        <f t="shared" si="130"/>
        <v>23</v>
      </c>
      <c r="T131">
        <f t="shared" si="130"/>
        <v>10</v>
      </c>
      <c r="U131">
        <f t="shared" si="130"/>
        <v>4</v>
      </c>
      <c r="V131">
        <f t="shared" si="130"/>
        <v>13</v>
      </c>
      <c r="W131">
        <f t="shared" si="130"/>
        <v>57</v>
      </c>
      <c r="Y131" s="4">
        <v>1984</v>
      </c>
      <c r="Z131">
        <f aca="true" t="shared" si="131" ref="Z131:AE131">Z5+Z26+Z47+Z89</f>
        <v>0</v>
      </c>
      <c r="AA131">
        <f t="shared" si="131"/>
        <v>0</v>
      </c>
      <c r="AB131">
        <f t="shared" si="131"/>
        <v>0</v>
      </c>
      <c r="AC131">
        <f t="shared" si="131"/>
        <v>0</v>
      </c>
      <c r="AD131">
        <f t="shared" si="131"/>
        <v>0</v>
      </c>
      <c r="AE131">
        <f t="shared" si="131"/>
        <v>0</v>
      </c>
      <c r="AG131" s="4">
        <v>1984</v>
      </c>
      <c r="AH131">
        <f aca="true" t="shared" si="132" ref="AH131:AM131">AH5+AH26+AH47+AH89</f>
        <v>1</v>
      </c>
      <c r="AI131">
        <f t="shared" si="132"/>
        <v>0</v>
      </c>
      <c r="AJ131">
        <f t="shared" si="132"/>
        <v>1</v>
      </c>
      <c r="AK131">
        <f t="shared" si="132"/>
        <v>3</v>
      </c>
      <c r="AL131">
        <f t="shared" si="132"/>
        <v>0</v>
      </c>
      <c r="AM131">
        <f t="shared" si="132"/>
        <v>5</v>
      </c>
      <c r="AO131" s="4">
        <v>1984</v>
      </c>
      <c r="AP131">
        <f aca="true" t="shared" si="133" ref="AP131:AU131">AP5+AP26+AP47+AP89</f>
        <v>0</v>
      </c>
      <c r="AQ131">
        <f t="shared" si="133"/>
        <v>0</v>
      </c>
      <c r="AR131">
        <f t="shared" si="133"/>
        <v>0</v>
      </c>
      <c r="AS131">
        <f t="shared" si="133"/>
        <v>0</v>
      </c>
      <c r="AT131">
        <f t="shared" si="133"/>
        <v>0</v>
      </c>
      <c r="AU131">
        <f t="shared" si="133"/>
        <v>0</v>
      </c>
    </row>
    <row r="132" spans="1:47" ht="12.75">
      <c r="A132" s="4">
        <v>1985</v>
      </c>
      <c r="B132">
        <f t="shared" si="123"/>
        <v>42</v>
      </c>
      <c r="C132">
        <f t="shared" si="123"/>
        <v>52</v>
      </c>
      <c r="D132">
        <f t="shared" si="123"/>
        <v>73</v>
      </c>
      <c r="E132">
        <f t="shared" si="123"/>
        <v>18</v>
      </c>
      <c r="F132">
        <f t="shared" si="123"/>
        <v>22</v>
      </c>
      <c r="G132">
        <f t="shared" si="123"/>
        <v>207</v>
      </c>
      <c r="I132" s="4">
        <v>1985</v>
      </c>
      <c r="J132">
        <f aca="true" t="shared" si="134" ref="J132:O132">J6+J27+J48+J90</f>
        <v>0</v>
      </c>
      <c r="K132">
        <f t="shared" si="134"/>
        <v>0</v>
      </c>
      <c r="L132">
        <f t="shared" si="134"/>
        <v>1</v>
      </c>
      <c r="M132">
        <f t="shared" si="134"/>
        <v>0</v>
      </c>
      <c r="N132">
        <f t="shared" si="134"/>
        <v>0</v>
      </c>
      <c r="O132">
        <f t="shared" si="134"/>
        <v>1</v>
      </c>
      <c r="Q132" s="4">
        <v>1985</v>
      </c>
      <c r="R132">
        <f aca="true" t="shared" si="135" ref="R132:W132">R6+R27+R48+R90</f>
        <v>14</v>
      </c>
      <c r="S132">
        <f t="shared" si="135"/>
        <v>12</v>
      </c>
      <c r="T132">
        <f t="shared" si="135"/>
        <v>9</v>
      </c>
      <c r="U132">
        <f t="shared" si="135"/>
        <v>2</v>
      </c>
      <c r="V132">
        <f t="shared" si="135"/>
        <v>8</v>
      </c>
      <c r="W132">
        <f t="shared" si="135"/>
        <v>45</v>
      </c>
      <c r="Y132" s="4">
        <v>1985</v>
      </c>
      <c r="Z132">
        <f aca="true" t="shared" si="136" ref="Z132:AE132">Z6+Z27+Z48+Z90</f>
        <v>0</v>
      </c>
      <c r="AA132">
        <f t="shared" si="136"/>
        <v>0</v>
      </c>
      <c r="AB132">
        <f t="shared" si="136"/>
        <v>1</v>
      </c>
      <c r="AC132">
        <f t="shared" si="136"/>
        <v>0</v>
      </c>
      <c r="AD132">
        <f t="shared" si="136"/>
        <v>0</v>
      </c>
      <c r="AE132">
        <f t="shared" si="136"/>
        <v>1</v>
      </c>
      <c r="AG132" s="4">
        <v>1985</v>
      </c>
      <c r="AH132">
        <f aca="true" t="shared" si="137" ref="AH132:AM132">AH6+AH27+AH48+AH90</f>
        <v>0</v>
      </c>
      <c r="AI132">
        <f t="shared" si="137"/>
        <v>0</v>
      </c>
      <c r="AJ132">
        <f t="shared" si="137"/>
        <v>1</v>
      </c>
      <c r="AK132">
        <f t="shared" si="137"/>
        <v>0</v>
      </c>
      <c r="AL132">
        <f t="shared" si="137"/>
        <v>0</v>
      </c>
      <c r="AM132">
        <f t="shared" si="137"/>
        <v>1</v>
      </c>
      <c r="AO132" s="4">
        <v>1985</v>
      </c>
      <c r="AP132">
        <f aca="true" t="shared" si="138" ref="AP132:AU132">AP6+AP27+AP48+AP90</f>
        <v>0</v>
      </c>
      <c r="AQ132">
        <f t="shared" si="138"/>
        <v>0</v>
      </c>
      <c r="AR132">
        <f t="shared" si="138"/>
        <v>0</v>
      </c>
      <c r="AS132">
        <f t="shared" si="138"/>
        <v>0</v>
      </c>
      <c r="AT132">
        <f t="shared" si="138"/>
        <v>0</v>
      </c>
      <c r="AU132">
        <f t="shared" si="138"/>
        <v>0</v>
      </c>
    </row>
    <row r="133" spans="1:47" ht="12.75">
      <c r="A133" s="4">
        <v>1986</v>
      </c>
      <c r="B133">
        <f t="shared" si="123"/>
        <v>34</v>
      </c>
      <c r="C133">
        <f t="shared" si="123"/>
        <v>65</v>
      </c>
      <c r="D133">
        <f t="shared" si="123"/>
        <v>59</v>
      </c>
      <c r="E133">
        <f t="shared" si="123"/>
        <v>41</v>
      </c>
      <c r="F133">
        <f t="shared" si="123"/>
        <v>29</v>
      </c>
      <c r="G133">
        <f t="shared" si="123"/>
        <v>228</v>
      </c>
      <c r="I133" s="4">
        <v>1986</v>
      </c>
      <c r="J133">
        <f aca="true" t="shared" si="139" ref="J133:O133">J7+J28+J49+J91</f>
        <v>1</v>
      </c>
      <c r="K133">
        <f t="shared" si="139"/>
        <v>1</v>
      </c>
      <c r="L133">
        <f t="shared" si="139"/>
        <v>0</v>
      </c>
      <c r="M133">
        <f t="shared" si="139"/>
        <v>0</v>
      </c>
      <c r="N133">
        <f t="shared" si="139"/>
        <v>1</v>
      </c>
      <c r="O133">
        <f t="shared" si="139"/>
        <v>3</v>
      </c>
      <c r="Q133" s="4">
        <v>1986</v>
      </c>
      <c r="R133">
        <f aca="true" t="shared" si="140" ref="R133:W133">R7+R28+R49+R91</f>
        <v>13</v>
      </c>
      <c r="S133">
        <f t="shared" si="140"/>
        <v>16</v>
      </c>
      <c r="T133">
        <f t="shared" si="140"/>
        <v>10</v>
      </c>
      <c r="U133">
        <f t="shared" si="140"/>
        <v>1</v>
      </c>
      <c r="V133">
        <f t="shared" si="140"/>
        <v>4</v>
      </c>
      <c r="W133">
        <f t="shared" si="140"/>
        <v>44</v>
      </c>
      <c r="Y133" s="4">
        <v>1986</v>
      </c>
      <c r="Z133">
        <f aca="true" t="shared" si="141" ref="Z133:AE133">Z7+Z28+Z49+Z91</f>
        <v>0</v>
      </c>
      <c r="AA133">
        <f t="shared" si="141"/>
        <v>0</v>
      </c>
      <c r="AB133">
        <f t="shared" si="141"/>
        <v>1</v>
      </c>
      <c r="AC133">
        <f t="shared" si="141"/>
        <v>0</v>
      </c>
      <c r="AD133">
        <f t="shared" si="141"/>
        <v>0</v>
      </c>
      <c r="AE133">
        <f t="shared" si="141"/>
        <v>1</v>
      </c>
      <c r="AG133" s="4">
        <v>1986</v>
      </c>
      <c r="AH133">
        <f aca="true" t="shared" si="142" ref="AH133:AM133">AH7+AH28+AH49+AH91</f>
        <v>1</v>
      </c>
      <c r="AI133">
        <f t="shared" si="142"/>
        <v>0</v>
      </c>
      <c r="AJ133">
        <f t="shared" si="142"/>
        <v>0</v>
      </c>
      <c r="AK133">
        <f t="shared" si="142"/>
        <v>1</v>
      </c>
      <c r="AL133">
        <f t="shared" si="142"/>
        <v>0</v>
      </c>
      <c r="AM133">
        <f t="shared" si="142"/>
        <v>2</v>
      </c>
      <c r="AO133" s="4">
        <v>1986</v>
      </c>
      <c r="AP133">
        <f aca="true" t="shared" si="143" ref="AP133:AU133">AP7+AP28+AP49+AP91</f>
        <v>0</v>
      </c>
      <c r="AQ133">
        <f t="shared" si="143"/>
        <v>0</v>
      </c>
      <c r="AR133">
        <f t="shared" si="143"/>
        <v>0</v>
      </c>
      <c r="AS133">
        <f t="shared" si="143"/>
        <v>0</v>
      </c>
      <c r="AT133">
        <f t="shared" si="143"/>
        <v>0</v>
      </c>
      <c r="AU133">
        <f t="shared" si="143"/>
        <v>0</v>
      </c>
    </row>
    <row r="134" spans="1:47" ht="12.75">
      <c r="A134" s="4">
        <v>1987</v>
      </c>
      <c r="B134">
        <f t="shared" si="123"/>
        <v>49</v>
      </c>
      <c r="C134">
        <f t="shared" si="123"/>
        <v>66</v>
      </c>
      <c r="D134">
        <f t="shared" si="123"/>
        <v>61</v>
      </c>
      <c r="E134">
        <f t="shared" si="123"/>
        <v>41</v>
      </c>
      <c r="F134">
        <f t="shared" si="123"/>
        <v>25</v>
      </c>
      <c r="G134">
        <f t="shared" si="123"/>
        <v>242</v>
      </c>
      <c r="I134" s="4">
        <v>1987</v>
      </c>
      <c r="J134">
        <f aca="true" t="shared" si="144" ref="J134:O134">J8+J29+J50+J92</f>
        <v>0</v>
      </c>
      <c r="K134">
        <f t="shared" si="144"/>
        <v>1</v>
      </c>
      <c r="L134">
        <f t="shared" si="144"/>
        <v>0</v>
      </c>
      <c r="M134">
        <f t="shared" si="144"/>
        <v>1</v>
      </c>
      <c r="N134">
        <f t="shared" si="144"/>
        <v>1</v>
      </c>
      <c r="O134">
        <f t="shared" si="144"/>
        <v>3</v>
      </c>
      <c r="Q134" s="4">
        <v>1987</v>
      </c>
      <c r="R134">
        <f aca="true" t="shared" si="145" ref="R134:W134">R8+R29+R50+R92</f>
        <v>21</v>
      </c>
      <c r="S134">
        <f t="shared" si="145"/>
        <v>22</v>
      </c>
      <c r="T134">
        <f t="shared" si="145"/>
        <v>9</v>
      </c>
      <c r="U134">
        <f t="shared" si="145"/>
        <v>6</v>
      </c>
      <c r="V134">
        <f t="shared" si="145"/>
        <v>15</v>
      </c>
      <c r="W134">
        <f t="shared" si="145"/>
        <v>73</v>
      </c>
      <c r="Y134" s="4">
        <v>1987</v>
      </c>
      <c r="Z134">
        <f aca="true" t="shared" si="146" ref="Z134:AE134">Z8+Z29+Z50+Z92</f>
        <v>0</v>
      </c>
      <c r="AA134">
        <f t="shared" si="146"/>
        <v>1</v>
      </c>
      <c r="AB134">
        <f t="shared" si="146"/>
        <v>0</v>
      </c>
      <c r="AC134">
        <f t="shared" si="146"/>
        <v>0</v>
      </c>
      <c r="AD134">
        <f t="shared" si="146"/>
        <v>0</v>
      </c>
      <c r="AE134">
        <f t="shared" si="146"/>
        <v>1</v>
      </c>
      <c r="AG134" s="4">
        <v>1987</v>
      </c>
      <c r="AH134">
        <f aca="true" t="shared" si="147" ref="AH134:AM134">AH8+AH29+AH50+AH92</f>
        <v>1</v>
      </c>
      <c r="AI134">
        <f t="shared" si="147"/>
        <v>3</v>
      </c>
      <c r="AJ134">
        <f t="shared" si="147"/>
        <v>1</v>
      </c>
      <c r="AK134">
        <f t="shared" si="147"/>
        <v>3</v>
      </c>
      <c r="AL134">
        <f t="shared" si="147"/>
        <v>0</v>
      </c>
      <c r="AM134">
        <f t="shared" si="147"/>
        <v>8</v>
      </c>
      <c r="AO134" s="4">
        <v>1987</v>
      </c>
      <c r="AP134">
        <f aca="true" t="shared" si="148" ref="AP134:AU134">AP8+AP29+AP50+AP92</f>
        <v>0</v>
      </c>
      <c r="AQ134">
        <f t="shared" si="148"/>
        <v>0</v>
      </c>
      <c r="AR134">
        <f t="shared" si="148"/>
        <v>0</v>
      </c>
      <c r="AS134">
        <f t="shared" si="148"/>
        <v>0</v>
      </c>
      <c r="AT134">
        <f t="shared" si="148"/>
        <v>0</v>
      </c>
      <c r="AU134">
        <f t="shared" si="148"/>
        <v>0</v>
      </c>
    </row>
    <row r="135" spans="1:47" ht="12.75">
      <c r="A135" s="4">
        <v>1988</v>
      </c>
      <c r="B135">
        <f t="shared" si="123"/>
        <v>55</v>
      </c>
      <c r="C135">
        <f t="shared" si="123"/>
        <v>68</v>
      </c>
      <c r="D135">
        <f t="shared" si="123"/>
        <v>51</v>
      </c>
      <c r="E135">
        <f t="shared" si="123"/>
        <v>45</v>
      </c>
      <c r="F135">
        <f t="shared" si="123"/>
        <v>20</v>
      </c>
      <c r="G135">
        <f t="shared" si="123"/>
        <v>239</v>
      </c>
      <c r="I135" s="4">
        <v>1988</v>
      </c>
      <c r="J135">
        <f aca="true" t="shared" si="149" ref="J135:O135">J9+J30+J51+J93</f>
        <v>2</v>
      </c>
      <c r="K135">
        <f t="shared" si="149"/>
        <v>1</v>
      </c>
      <c r="L135">
        <f t="shared" si="149"/>
        <v>2</v>
      </c>
      <c r="M135">
        <f t="shared" si="149"/>
        <v>1</v>
      </c>
      <c r="N135">
        <f t="shared" si="149"/>
        <v>0</v>
      </c>
      <c r="O135">
        <f t="shared" si="149"/>
        <v>6</v>
      </c>
      <c r="Q135" s="4">
        <v>1988</v>
      </c>
      <c r="R135">
        <f aca="true" t="shared" si="150" ref="R135:W135">R9+R30+R51+R93</f>
        <v>22</v>
      </c>
      <c r="S135">
        <f t="shared" si="150"/>
        <v>19</v>
      </c>
      <c r="T135">
        <f t="shared" si="150"/>
        <v>10</v>
      </c>
      <c r="U135">
        <f t="shared" si="150"/>
        <v>1</v>
      </c>
      <c r="V135">
        <f t="shared" si="150"/>
        <v>11</v>
      </c>
      <c r="W135">
        <f t="shared" si="150"/>
        <v>63</v>
      </c>
      <c r="Y135" s="4">
        <v>1988</v>
      </c>
      <c r="Z135">
        <f aca="true" t="shared" si="151" ref="Z135:AE135">Z9+Z30+Z51+Z93</f>
        <v>0</v>
      </c>
      <c r="AA135">
        <f t="shared" si="151"/>
        <v>0</v>
      </c>
      <c r="AB135">
        <f t="shared" si="151"/>
        <v>2</v>
      </c>
      <c r="AC135">
        <f t="shared" si="151"/>
        <v>0</v>
      </c>
      <c r="AD135">
        <f t="shared" si="151"/>
        <v>0</v>
      </c>
      <c r="AE135">
        <f t="shared" si="151"/>
        <v>2</v>
      </c>
      <c r="AG135" s="4">
        <v>1988</v>
      </c>
      <c r="AH135">
        <f aca="true" t="shared" si="152" ref="AH135:AM135">AH9+AH30+AH51+AH93</f>
        <v>2</v>
      </c>
      <c r="AI135">
        <f t="shared" si="152"/>
        <v>0</v>
      </c>
      <c r="AJ135">
        <f t="shared" si="152"/>
        <v>1</v>
      </c>
      <c r="AK135">
        <f t="shared" si="152"/>
        <v>1</v>
      </c>
      <c r="AL135">
        <f t="shared" si="152"/>
        <v>0</v>
      </c>
      <c r="AM135">
        <f t="shared" si="152"/>
        <v>4</v>
      </c>
      <c r="AO135" s="4">
        <v>1988</v>
      </c>
      <c r="AP135">
        <f aca="true" t="shared" si="153" ref="AP135:AU135">AP9+AP30+AP51+AP93</f>
        <v>0</v>
      </c>
      <c r="AQ135">
        <f t="shared" si="153"/>
        <v>0</v>
      </c>
      <c r="AR135">
        <f t="shared" si="153"/>
        <v>0</v>
      </c>
      <c r="AS135">
        <f t="shared" si="153"/>
        <v>0</v>
      </c>
      <c r="AT135">
        <f t="shared" si="153"/>
        <v>0</v>
      </c>
      <c r="AU135">
        <f t="shared" si="153"/>
        <v>0</v>
      </c>
    </row>
    <row r="136" spans="1:47" ht="12.75">
      <c r="A136" s="4">
        <v>1989</v>
      </c>
      <c r="B136">
        <f t="shared" si="123"/>
        <v>49</v>
      </c>
      <c r="C136">
        <f t="shared" si="123"/>
        <v>55</v>
      </c>
      <c r="D136">
        <f t="shared" si="123"/>
        <v>75</v>
      </c>
      <c r="E136">
        <f t="shared" si="123"/>
        <v>45</v>
      </c>
      <c r="F136">
        <f t="shared" si="123"/>
        <v>22</v>
      </c>
      <c r="G136">
        <f t="shared" si="123"/>
        <v>246</v>
      </c>
      <c r="I136" s="4">
        <v>1989</v>
      </c>
      <c r="J136">
        <f aca="true" t="shared" si="154" ref="J136:O136">J10+J31+J52+J94</f>
        <v>2</v>
      </c>
      <c r="K136">
        <f t="shared" si="154"/>
        <v>4</v>
      </c>
      <c r="L136">
        <f t="shared" si="154"/>
        <v>1</v>
      </c>
      <c r="M136">
        <f t="shared" si="154"/>
        <v>1</v>
      </c>
      <c r="N136">
        <f t="shared" si="154"/>
        <v>0</v>
      </c>
      <c r="O136">
        <f t="shared" si="154"/>
        <v>8</v>
      </c>
      <c r="Q136" s="4">
        <v>1989</v>
      </c>
      <c r="R136">
        <f aca="true" t="shared" si="155" ref="R136:W136">R10+R31+R52+R94</f>
        <v>22</v>
      </c>
      <c r="S136">
        <f t="shared" si="155"/>
        <v>13</v>
      </c>
      <c r="T136">
        <f t="shared" si="155"/>
        <v>7</v>
      </c>
      <c r="U136">
        <f t="shared" si="155"/>
        <v>5</v>
      </c>
      <c r="V136">
        <f t="shared" si="155"/>
        <v>5</v>
      </c>
      <c r="W136">
        <f t="shared" si="155"/>
        <v>52</v>
      </c>
      <c r="Y136" s="4">
        <v>1989</v>
      </c>
      <c r="Z136">
        <f aca="true" t="shared" si="156" ref="Z136:AE136">Z10+Z31+Z52+Z94</f>
        <v>0</v>
      </c>
      <c r="AA136">
        <f t="shared" si="156"/>
        <v>1</v>
      </c>
      <c r="AB136">
        <f t="shared" si="156"/>
        <v>1</v>
      </c>
      <c r="AC136">
        <f t="shared" si="156"/>
        <v>0</v>
      </c>
      <c r="AD136">
        <f t="shared" si="156"/>
        <v>0</v>
      </c>
      <c r="AE136">
        <f t="shared" si="156"/>
        <v>2</v>
      </c>
      <c r="AG136" s="4">
        <v>1989</v>
      </c>
      <c r="AH136">
        <f aca="true" t="shared" si="157" ref="AH136:AM136">AH10+AH31+AH52+AH94</f>
        <v>0</v>
      </c>
      <c r="AI136">
        <f t="shared" si="157"/>
        <v>1</v>
      </c>
      <c r="AJ136">
        <f t="shared" si="157"/>
        <v>0</v>
      </c>
      <c r="AK136">
        <f t="shared" si="157"/>
        <v>2</v>
      </c>
      <c r="AL136">
        <f t="shared" si="157"/>
        <v>0</v>
      </c>
      <c r="AM136">
        <f t="shared" si="157"/>
        <v>3</v>
      </c>
      <c r="AO136" s="4">
        <v>1989</v>
      </c>
      <c r="AP136">
        <f aca="true" t="shared" si="158" ref="AP136:AU136">AP10+AP31+AP52+AP94</f>
        <v>0</v>
      </c>
      <c r="AQ136">
        <f t="shared" si="158"/>
        <v>0</v>
      </c>
      <c r="AR136">
        <f t="shared" si="158"/>
        <v>0</v>
      </c>
      <c r="AS136">
        <f t="shared" si="158"/>
        <v>0</v>
      </c>
      <c r="AT136">
        <f t="shared" si="158"/>
        <v>0</v>
      </c>
      <c r="AU136">
        <f t="shared" si="158"/>
        <v>0</v>
      </c>
    </row>
    <row r="137" spans="1:47" ht="12.75">
      <c r="A137" s="4">
        <v>1990</v>
      </c>
      <c r="B137">
        <f t="shared" si="123"/>
        <v>61</v>
      </c>
      <c r="C137">
        <f t="shared" si="123"/>
        <v>58</v>
      </c>
      <c r="D137">
        <f t="shared" si="123"/>
        <v>59</v>
      </c>
      <c r="E137">
        <f t="shared" si="123"/>
        <v>55</v>
      </c>
      <c r="F137">
        <f t="shared" si="123"/>
        <v>19</v>
      </c>
      <c r="G137">
        <f t="shared" si="123"/>
        <v>252</v>
      </c>
      <c r="I137" s="4">
        <v>1990</v>
      </c>
      <c r="J137">
        <f aca="true" t="shared" si="159" ref="J137:O137">J11+J32+J53+J95</f>
        <v>1</v>
      </c>
      <c r="K137">
        <f t="shared" si="159"/>
        <v>2</v>
      </c>
      <c r="L137">
        <f t="shared" si="159"/>
        <v>3</v>
      </c>
      <c r="M137">
        <f t="shared" si="159"/>
        <v>0</v>
      </c>
      <c r="N137">
        <f t="shared" si="159"/>
        <v>0</v>
      </c>
      <c r="O137">
        <f t="shared" si="159"/>
        <v>6</v>
      </c>
      <c r="Q137" s="4">
        <v>1990</v>
      </c>
      <c r="R137">
        <f aca="true" t="shared" si="160" ref="R137:W137">R11+R32+R53+R95</f>
        <v>30</v>
      </c>
      <c r="S137">
        <f t="shared" si="160"/>
        <v>18</v>
      </c>
      <c r="T137">
        <f t="shared" si="160"/>
        <v>9</v>
      </c>
      <c r="U137">
        <f t="shared" si="160"/>
        <v>3</v>
      </c>
      <c r="V137">
        <f t="shared" si="160"/>
        <v>3</v>
      </c>
      <c r="W137">
        <f t="shared" si="160"/>
        <v>63</v>
      </c>
      <c r="Y137" s="4">
        <v>1990</v>
      </c>
      <c r="Z137">
        <f aca="true" t="shared" si="161" ref="Z137:AE137">Z11+Z32+Z53+Z95</f>
        <v>0</v>
      </c>
      <c r="AA137">
        <f t="shared" si="161"/>
        <v>1</v>
      </c>
      <c r="AB137">
        <f t="shared" si="161"/>
        <v>0</v>
      </c>
      <c r="AC137">
        <f t="shared" si="161"/>
        <v>0</v>
      </c>
      <c r="AD137">
        <f t="shared" si="161"/>
        <v>0</v>
      </c>
      <c r="AE137">
        <f t="shared" si="161"/>
        <v>1</v>
      </c>
      <c r="AG137" s="4">
        <v>1990</v>
      </c>
      <c r="AH137">
        <f aca="true" t="shared" si="162" ref="AH137:AM137">AH11+AH32+AH53+AH95</f>
        <v>1</v>
      </c>
      <c r="AI137">
        <f t="shared" si="162"/>
        <v>1</v>
      </c>
      <c r="AJ137">
        <f t="shared" si="162"/>
        <v>0</v>
      </c>
      <c r="AK137">
        <f t="shared" si="162"/>
        <v>2</v>
      </c>
      <c r="AL137">
        <f t="shared" si="162"/>
        <v>1</v>
      </c>
      <c r="AM137">
        <f t="shared" si="162"/>
        <v>5</v>
      </c>
      <c r="AO137" s="4">
        <v>1990</v>
      </c>
      <c r="AP137">
        <f aca="true" t="shared" si="163" ref="AP137:AU137">AP11+AP32+AP53+AP95</f>
        <v>0</v>
      </c>
      <c r="AQ137">
        <f t="shared" si="163"/>
        <v>1</v>
      </c>
      <c r="AR137">
        <f t="shared" si="163"/>
        <v>0</v>
      </c>
      <c r="AS137">
        <f t="shared" si="163"/>
        <v>0</v>
      </c>
      <c r="AT137">
        <f t="shared" si="163"/>
        <v>0</v>
      </c>
      <c r="AU137">
        <f t="shared" si="163"/>
        <v>1</v>
      </c>
    </row>
    <row r="138" spans="1:47" ht="12.75">
      <c r="A138" s="4">
        <v>1991</v>
      </c>
      <c r="B138">
        <f t="shared" si="123"/>
        <v>44</v>
      </c>
      <c r="C138">
        <f t="shared" si="123"/>
        <v>71</v>
      </c>
      <c r="D138">
        <f t="shared" si="123"/>
        <v>69</v>
      </c>
      <c r="E138">
        <f t="shared" si="123"/>
        <v>38</v>
      </c>
      <c r="F138">
        <f t="shared" si="123"/>
        <v>24</v>
      </c>
      <c r="G138">
        <f t="shared" si="123"/>
        <v>246</v>
      </c>
      <c r="I138" s="4">
        <v>1991</v>
      </c>
      <c r="J138">
        <f aca="true" t="shared" si="164" ref="J138:O138">J12+J33+J54+J96</f>
        <v>3</v>
      </c>
      <c r="K138">
        <f t="shared" si="164"/>
        <v>1</v>
      </c>
      <c r="L138">
        <f t="shared" si="164"/>
        <v>3</v>
      </c>
      <c r="M138">
        <f t="shared" si="164"/>
        <v>0</v>
      </c>
      <c r="N138">
        <f t="shared" si="164"/>
        <v>0</v>
      </c>
      <c r="O138">
        <f t="shared" si="164"/>
        <v>7</v>
      </c>
      <c r="Q138" s="4">
        <v>1991</v>
      </c>
      <c r="R138">
        <f aca="true" t="shared" si="165" ref="R138:W138">R12+R33+R54+R96</f>
        <v>22</v>
      </c>
      <c r="S138">
        <f t="shared" si="165"/>
        <v>25</v>
      </c>
      <c r="T138">
        <f t="shared" si="165"/>
        <v>13</v>
      </c>
      <c r="U138">
        <f t="shared" si="165"/>
        <v>1</v>
      </c>
      <c r="V138">
        <f t="shared" si="165"/>
        <v>2</v>
      </c>
      <c r="W138">
        <f t="shared" si="165"/>
        <v>63</v>
      </c>
      <c r="Y138" s="4">
        <v>1991</v>
      </c>
      <c r="Z138">
        <f aca="true" t="shared" si="166" ref="Z138:AE138">Z12+Z33+Z54+Z96</f>
        <v>0</v>
      </c>
      <c r="AA138">
        <f t="shared" si="166"/>
        <v>0</v>
      </c>
      <c r="AB138">
        <f t="shared" si="166"/>
        <v>1</v>
      </c>
      <c r="AC138">
        <f t="shared" si="166"/>
        <v>2</v>
      </c>
      <c r="AD138">
        <f t="shared" si="166"/>
        <v>0</v>
      </c>
      <c r="AE138">
        <f t="shared" si="166"/>
        <v>3</v>
      </c>
      <c r="AG138" s="4">
        <v>1991</v>
      </c>
      <c r="AH138">
        <f aca="true" t="shared" si="167" ref="AH138:AM138">AH12+AH33+AH54+AH96</f>
        <v>4</v>
      </c>
      <c r="AI138">
        <f t="shared" si="167"/>
        <v>2</v>
      </c>
      <c r="AJ138">
        <f t="shared" si="167"/>
        <v>1</v>
      </c>
      <c r="AK138">
        <f t="shared" si="167"/>
        <v>4</v>
      </c>
      <c r="AL138">
        <f t="shared" si="167"/>
        <v>1</v>
      </c>
      <c r="AM138">
        <f t="shared" si="167"/>
        <v>12</v>
      </c>
      <c r="AO138" s="4">
        <v>1991</v>
      </c>
      <c r="AP138">
        <f aca="true" t="shared" si="168" ref="AP138:AU138">AP12+AP33+AP54+AP96</f>
        <v>0</v>
      </c>
      <c r="AQ138">
        <f t="shared" si="168"/>
        <v>0</v>
      </c>
      <c r="AR138">
        <f t="shared" si="168"/>
        <v>0</v>
      </c>
      <c r="AS138">
        <f t="shared" si="168"/>
        <v>0</v>
      </c>
      <c r="AT138">
        <f t="shared" si="168"/>
        <v>0</v>
      </c>
      <c r="AU138">
        <f t="shared" si="168"/>
        <v>0</v>
      </c>
    </row>
    <row r="139" spans="1:47" ht="12.75">
      <c r="A139" s="4">
        <v>1992</v>
      </c>
      <c r="B139">
        <f t="shared" si="123"/>
        <v>47</v>
      </c>
      <c r="C139">
        <f t="shared" si="123"/>
        <v>69</v>
      </c>
      <c r="D139">
        <f t="shared" si="123"/>
        <v>46</v>
      </c>
      <c r="E139">
        <f t="shared" si="123"/>
        <v>35</v>
      </c>
      <c r="F139">
        <f t="shared" si="123"/>
        <v>21</v>
      </c>
      <c r="G139">
        <f t="shared" si="123"/>
        <v>218</v>
      </c>
      <c r="I139" s="4">
        <v>1992</v>
      </c>
      <c r="J139">
        <f aca="true" t="shared" si="169" ref="J139:O139">J13+J34+J55+J97</f>
        <v>1</v>
      </c>
      <c r="K139">
        <f t="shared" si="169"/>
        <v>3</v>
      </c>
      <c r="L139">
        <f t="shared" si="169"/>
        <v>7</v>
      </c>
      <c r="M139">
        <f t="shared" si="169"/>
        <v>0</v>
      </c>
      <c r="N139">
        <f t="shared" si="169"/>
        <v>2</v>
      </c>
      <c r="O139">
        <f t="shared" si="169"/>
        <v>13</v>
      </c>
      <c r="Q139" s="4">
        <v>1992</v>
      </c>
      <c r="R139">
        <f aca="true" t="shared" si="170" ref="R139:W139">R13+R34+R55+R97</f>
        <v>24</v>
      </c>
      <c r="S139">
        <f t="shared" si="170"/>
        <v>21</v>
      </c>
      <c r="T139">
        <f t="shared" si="170"/>
        <v>7</v>
      </c>
      <c r="U139">
        <f t="shared" si="170"/>
        <v>6</v>
      </c>
      <c r="V139">
        <f t="shared" si="170"/>
        <v>11</v>
      </c>
      <c r="W139">
        <f t="shared" si="170"/>
        <v>69</v>
      </c>
      <c r="Y139" s="4">
        <v>1992</v>
      </c>
      <c r="Z139">
        <f aca="true" t="shared" si="171" ref="Z139:AE139">Z13+Z34+Z55+Z97</f>
        <v>0</v>
      </c>
      <c r="AA139">
        <f t="shared" si="171"/>
        <v>0</v>
      </c>
      <c r="AB139">
        <f t="shared" si="171"/>
        <v>0</v>
      </c>
      <c r="AC139">
        <f t="shared" si="171"/>
        <v>0</v>
      </c>
      <c r="AD139">
        <f t="shared" si="171"/>
        <v>0</v>
      </c>
      <c r="AE139">
        <f t="shared" si="171"/>
        <v>0</v>
      </c>
      <c r="AG139" s="4">
        <v>1992</v>
      </c>
      <c r="AH139">
        <f aca="true" t="shared" si="172" ref="AH139:AM139">AH13+AH34+AH55+AH97</f>
        <v>1</v>
      </c>
      <c r="AI139">
        <f t="shared" si="172"/>
        <v>2</v>
      </c>
      <c r="AJ139">
        <f t="shared" si="172"/>
        <v>1</v>
      </c>
      <c r="AK139">
        <f t="shared" si="172"/>
        <v>1</v>
      </c>
      <c r="AL139">
        <f t="shared" si="172"/>
        <v>2</v>
      </c>
      <c r="AM139">
        <f t="shared" si="172"/>
        <v>7</v>
      </c>
      <c r="AO139" s="4">
        <v>1992</v>
      </c>
      <c r="AP139">
        <f aca="true" t="shared" si="173" ref="AP139:AU139">AP13+AP34+AP55+AP97</f>
        <v>1</v>
      </c>
      <c r="AQ139">
        <f t="shared" si="173"/>
        <v>0</v>
      </c>
      <c r="AR139">
        <f t="shared" si="173"/>
        <v>0</v>
      </c>
      <c r="AS139">
        <f t="shared" si="173"/>
        <v>0</v>
      </c>
      <c r="AT139">
        <f t="shared" si="173"/>
        <v>1</v>
      </c>
      <c r="AU139">
        <f t="shared" si="173"/>
        <v>2</v>
      </c>
    </row>
    <row r="140" spans="1:47" ht="12.75">
      <c r="A140" s="4">
        <v>1993</v>
      </c>
      <c r="B140">
        <f aca="true" t="shared" si="174" ref="B140:G145">B14+B35+B56+B98</f>
        <v>57</v>
      </c>
      <c r="C140">
        <f t="shared" si="174"/>
        <v>57</v>
      </c>
      <c r="D140">
        <f t="shared" si="174"/>
        <v>62</v>
      </c>
      <c r="E140">
        <f t="shared" si="174"/>
        <v>23</v>
      </c>
      <c r="F140">
        <f t="shared" si="174"/>
        <v>30</v>
      </c>
      <c r="G140">
        <f t="shared" si="174"/>
        <v>229</v>
      </c>
      <c r="I140" s="4">
        <v>1993</v>
      </c>
      <c r="J140">
        <f aca="true" t="shared" si="175" ref="J140:O140">J14+J35+J56+J98</f>
        <v>5</v>
      </c>
      <c r="K140">
        <f t="shared" si="175"/>
        <v>3</v>
      </c>
      <c r="L140">
        <f t="shared" si="175"/>
        <v>2</v>
      </c>
      <c r="M140">
        <f t="shared" si="175"/>
        <v>1</v>
      </c>
      <c r="N140">
        <f t="shared" si="175"/>
        <v>0</v>
      </c>
      <c r="O140">
        <f t="shared" si="175"/>
        <v>11</v>
      </c>
      <c r="Q140" s="4">
        <v>1993</v>
      </c>
      <c r="R140">
        <f aca="true" t="shared" si="176" ref="R140:W140">R14+R35+R56+R98</f>
        <v>22</v>
      </c>
      <c r="S140">
        <f t="shared" si="176"/>
        <v>14</v>
      </c>
      <c r="T140">
        <f t="shared" si="176"/>
        <v>9</v>
      </c>
      <c r="U140">
        <f t="shared" si="176"/>
        <v>4</v>
      </c>
      <c r="V140">
        <f t="shared" si="176"/>
        <v>4</v>
      </c>
      <c r="W140">
        <f t="shared" si="176"/>
        <v>53</v>
      </c>
      <c r="Y140" s="4">
        <v>1993</v>
      </c>
      <c r="Z140">
        <f aca="true" t="shared" si="177" ref="Z140:AE140">Z14+Z35+Z56+Z98</f>
        <v>0</v>
      </c>
      <c r="AA140">
        <f t="shared" si="177"/>
        <v>0</v>
      </c>
      <c r="AB140">
        <f t="shared" si="177"/>
        <v>1</v>
      </c>
      <c r="AC140">
        <f t="shared" si="177"/>
        <v>1</v>
      </c>
      <c r="AD140">
        <f t="shared" si="177"/>
        <v>0</v>
      </c>
      <c r="AE140">
        <f t="shared" si="177"/>
        <v>2</v>
      </c>
      <c r="AG140" s="4">
        <v>1993</v>
      </c>
      <c r="AH140">
        <f aca="true" t="shared" si="178" ref="AH140:AM140">AH14+AH35+AH56+AH98</f>
        <v>4</v>
      </c>
      <c r="AI140">
        <f t="shared" si="178"/>
        <v>3</v>
      </c>
      <c r="AJ140">
        <f t="shared" si="178"/>
        <v>2</v>
      </c>
      <c r="AK140">
        <f t="shared" si="178"/>
        <v>0</v>
      </c>
      <c r="AL140">
        <f t="shared" si="178"/>
        <v>5</v>
      </c>
      <c r="AM140">
        <f t="shared" si="178"/>
        <v>14</v>
      </c>
      <c r="AO140" s="4">
        <v>1993</v>
      </c>
      <c r="AP140">
        <f aca="true" t="shared" si="179" ref="AP140:AU140">AP14+AP35+AP56+AP98</f>
        <v>0</v>
      </c>
      <c r="AQ140">
        <f t="shared" si="179"/>
        <v>0</v>
      </c>
      <c r="AR140">
        <f t="shared" si="179"/>
        <v>0</v>
      </c>
      <c r="AS140">
        <f t="shared" si="179"/>
        <v>0</v>
      </c>
      <c r="AT140">
        <f t="shared" si="179"/>
        <v>0</v>
      </c>
      <c r="AU140">
        <f t="shared" si="179"/>
        <v>0</v>
      </c>
    </row>
    <row r="141" spans="1:47" ht="12.75">
      <c r="A141" s="4">
        <v>1994</v>
      </c>
      <c r="B141">
        <f t="shared" si="174"/>
        <v>57</v>
      </c>
      <c r="C141">
        <f t="shared" si="174"/>
        <v>65</v>
      </c>
      <c r="D141">
        <f t="shared" si="174"/>
        <v>67</v>
      </c>
      <c r="E141">
        <f t="shared" si="174"/>
        <v>37</v>
      </c>
      <c r="F141">
        <f t="shared" si="174"/>
        <v>28</v>
      </c>
      <c r="G141">
        <f t="shared" si="174"/>
        <v>254</v>
      </c>
      <c r="I141" s="4">
        <v>1994</v>
      </c>
      <c r="J141">
        <f aca="true" t="shared" si="180" ref="J141:O141">J15+J36+J57+J99</f>
        <v>7</v>
      </c>
      <c r="K141">
        <f t="shared" si="180"/>
        <v>3</v>
      </c>
      <c r="L141">
        <f t="shared" si="180"/>
        <v>4</v>
      </c>
      <c r="M141">
        <f t="shared" si="180"/>
        <v>1</v>
      </c>
      <c r="N141">
        <f t="shared" si="180"/>
        <v>0</v>
      </c>
      <c r="O141">
        <f t="shared" si="180"/>
        <v>15</v>
      </c>
      <c r="Q141" s="4">
        <v>1994</v>
      </c>
      <c r="R141">
        <f aca="true" t="shared" si="181" ref="R141:W141">R15+R36+R57+R99</f>
        <v>21</v>
      </c>
      <c r="S141">
        <f t="shared" si="181"/>
        <v>13</v>
      </c>
      <c r="T141">
        <f t="shared" si="181"/>
        <v>12</v>
      </c>
      <c r="U141">
        <f t="shared" si="181"/>
        <v>5</v>
      </c>
      <c r="V141">
        <f t="shared" si="181"/>
        <v>10</v>
      </c>
      <c r="W141">
        <f t="shared" si="181"/>
        <v>61</v>
      </c>
      <c r="Y141" s="4">
        <v>1994</v>
      </c>
      <c r="Z141">
        <f aca="true" t="shared" si="182" ref="Z141:AE141">Z15+Z36+Z57+Z99</f>
        <v>1</v>
      </c>
      <c r="AA141">
        <f t="shared" si="182"/>
        <v>0</v>
      </c>
      <c r="AB141">
        <f t="shared" si="182"/>
        <v>0</v>
      </c>
      <c r="AC141">
        <f t="shared" si="182"/>
        <v>3</v>
      </c>
      <c r="AD141">
        <f t="shared" si="182"/>
        <v>0</v>
      </c>
      <c r="AE141">
        <f t="shared" si="182"/>
        <v>4</v>
      </c>
      <c r="AG141" s="4">
        <v>1994</v>
      </c>
      <c r="AH141">
        <f aca="true" t="shared" si="183" ref="AH141:AM141">AH15+AH36+AH57+AH99</f>
        <v>3</v>
      </c>
      <c r="AI141">
        <f t="shared" si="183"/>
        <v>1</v>
      </c>
      <c r="AJ141">
        <f t="shared" si="183"/>
        <v>2</v>
      </c>
      <c r="AK141">
        <f t="shared" si="183"/>
        <v>4</v>
      </c>
      <c r="AL141">
        <f t="shared" si="183"/>
        <v>2</v>
      </c>
      <c r="AM141">
        <f t="shared" si="183"/>
        <v>12</v>
      </c>
      <c r="AO141" s="4">
        <v>1994</v>
      </c>
      <c r="AP141">
        <f aca="true" t="shared" si="184" ref="AP141:AU141">AP15+AP36+AP57+AP99</f>
        <v>0</v>
      </c>
      <c r="AQ141">
        <f t="shared" si="184"/>
        <v>0</v>
      </c>
      <c r="AR141">
        <f t="shared" si="184"/>
        <v>0</v>
      </c>
      <c r="AS141">
        <f t="shared" si="184"/>
        <v>0</v>
      </c>
      <c r="AT141">
        <f t="shared" si="184"/>
        <v>0</v>
      </c>
      <c r="AU141">
        <f t="shared" si="184"/>
        <v>0</v>
      </c>
    </row>
    <row r="142" spans="1:47" ht="12.75">
      <c r="A142" s="4">
        <v>1995</v>
      </c>
      <c r="B142">
        <f t="shared" si="174"/>
        <v>45</v>
      </c>
      <c r="C142">
        <f t="shared" si="174"/>
        <v>57</v>
      </c>
      <c r="D142">
        <f t="shared" si="174"/>
        <v>71</v>
      </c>
      <c r="E142">
        <f t="shared" si="174"/>
        <v>45</v>
      </c>
      <c r="F142">
        <f t="shared" si="174"/>
        <v>39</v>
      </c>
      <c r="G142">
        <f t="shared" si="174"/>
        <v>257</v>
      </c>
      <c r="I142" s="4">
        <v>1995</v>
      </c>
      <c r="J142">
        <f aca="true" t="shared" si="185" ref="J142:O142">J16+J37+J58+J100</f>
        <v>2</v>
      </c>
      <c r="K142">
        <f t="shared" si="185"/>
        <v>1</v>
      </c>
      <c r="L142">
        <f t="shared" si="185"/>
        <v>2</v>
      </c>
      <c r="M142">
        <f t="shared" si="185"/>
        <v>1</v>
      </c>
      <c r="N142">
        <f t="shared" si="185"/>
        <v>1</v>
      </c>
      <c r="O142">
        <f t="shared" si="185"/>
        <v>7</v>
      </c>
      <c r="Q142" s="4">
        <v>1995</v>
      </c>
      <c r="R142">
        <f aca="true" t="shared" si="186" ref="R142:W142">R16+R37+R58+R100</f>
        <v>22</v>
      </c>
      <c r="S142">
        <f t="shared" si="186"/>
        <v>20</v>
      </c>
      <c r="T142">
        <f t="shared" si="186"/>
        <v>7</v>
      </c>
      <c r="U142">
        <f t="shared" si="186"/>
        <v>6</v>
      </c>
      <c r="V142">
        <f t="shared" si="186"/>
        <v>14</v>
      </c>
      <c r="W142">
        <f t="shared" si="186"/>
        <v>69</v>
      </c>
      <c r="Y142" s="4">
        <v>1995</v>
      </c>
      <c r="Z142">
        <f aca="true" t="shared" si="187" ref="Z142:AE142">Z16+Z37+Z58+Z100</f>
        <v>0</v>
      </c>
      <c r="AA142">
        <f t="shared" si="187"/>
        <v>0</v>
      </c>
      <c r="AB142">
        <f t="shared" si="187"/>
        <v>1</v>
      </c>
      <c r="AC142">
        <f t="shared" si="187"/>
        <v>0</v>
      </c>
      <c r="AD142">
        <f t="shared" si="187"/>
        <v>0</v>
      </c>
      <c r="AE142">
        <f t="shared" si="187"/>
        <v>1</v>
      </c>
      <c r="AG142" s="4">
        <v>1995</v>
      </c>
      <c r="AH142">
        <f aca="true" t="shared" si="188" ref="AH142:AM142">AH16+AH37+AH58+AH100</f>
        <v>2</v>
      </c>
      <c r="AI142">
        <f t="shared" si="188"/>
        <v>1</v>
      </c>
      <c r="AJ142">
        <f t="shared" si="188"/>
        <v>4</v>
      </c>
      <c r="AK142">
        <f t="shared" si="188"/>
        <v>10</v>
      </c>
      <c r="AL142">
        <f t="shared" si="188"/>
        <v>2</v>
      </c>
      <c r="AM142">
        <f t="shared" si="188"/>
        <v>19</v>
      </c>
      <c r="AO142" s="4">
        <v>1995</v>
      </c>
      <c r="AP142">
        <f aca="true" t="shared" si="189" ref="AP142:AU142">AP16+AP37+AP58+AP100</f>
        <v>0</v>
      </c>
      <c r="AQ142">
        <f t="shared" si="189"/>
        <v>0</v>
      </c>
      <c r="AR142">
        <f t="shared" si="189"/>
        <v>0</v>
      </c>
      <c r="AS142">
        <f t="shared" si="189"/>
        <v>0</v>
      </c>
      <c r="AT142">
        <f t="shared" si="189"/>
        <v>0</v>
      </c>
      <c r="AU142">
        <f t="shared" si="189"/>
        <v>0</v>
      </c>
    </row>
    <row r="143" spans="1:47" ht="12.75">
      <c r="A143" s="4">
        <v>1996</v>
      </c>
      <c r="B143">
        <f t="shared" si="174"/>
        <v>56</v>
      </c>
      <c r="C143">
        <f t="shared" si="174"/>
        <v>61</v>
      </c>
      <c r="D143">
        <f t="shared" si="174"/>
        <v>95</v>
      </c>
      <c r="E143">
        <f t="shared" si="174"/>
        <v>61</v>
      </c>
      <c r="F143">
        <f t="shared" si="174"/>
        <v>30</v>
      </c>
      <c r="G143">
        <f t="shared" si="174"/>
        <v>303</v>
      </c>
      <c r="I143" s="4">
        <v>1996</v>
      </c>
      <c r="J143">
        <f aca="true" t="shared" si="190" ref="J143:O143">J17+J38+J59+J101</f>
        <v>1</v>
      </c>
      <c r="K143">
        <f t="shared" si="190"/>
        <v>2</v>
      </c>
      <c r="L143">
        <f t="shared" si="190"/>
        <v>5</v>
      </c>
      <c r="M143">
        <f t="shared" si="190"/>
        <v>2</v>
      </c>
      <c r="N143">
        <f t="shared" si="190"/>
        <v>0</v>
      </c>
      <c r="O143">
        <f t="shared" si="190"/>
        <v>10</v>
      </c>
      <c r="Q143" s="4">
        <v>1996</v>
      </c>
      <c r="R143">
        <f aca="true" t="shared" si="191" ref="R143:W143">R17+R38+R59+R101</f>
        <v>32</v>
      </c>
      <c r="S143">
        <f t="shared" si="191"/>
        <v>27</v>
      </c>
      <c r="T143">
        <f t="shared" si="191"/>
        <v>19</v>
      </c>
      <c r="U143">
        <f t="shared" si="191"/>
        <v>7</v>
      </c>
      <c r="V143">
        <f t="shared" si="191"/>
        <v>16</v>
      </c>
      <c r="W143">
        <f t="shared" si="191"/>
        <v>101</v>
      </c>
      <c r="Y143" s="4">
        <v>1996</v>
      </c>
      <c r="Z143">
        <f aca="true" t="shared" si="192" ref="Z143:AE143">Z17+Z38+Z59+Z101</f>
        <v>2</v>
      </c>
      <c r="AA143">
        <f t="shared" si="192"/>
        <v>1</v>
      </c>
      <c r="AB143">
        <f t="shared" si="192"/>
        <v>1</v>
      </c>
      <c r="AC143">
        <f t="shared" si="192"/>
        <v>0</v>
      </c>
      <c r="AD143">
        <f t="shared" si="192"/>
        <v>1</v>
      </c>
      <c r="AE143">
        <f t="shared" si="192"/>
        <v>5</v>
      </c>
      <c r="AG143" s="4">
        <v>1996</v>
      </c>
      <c r="AH143">
        <f aca="true" t="shared" si="193" ref="AH143:AM143">AH17+AH38+AH59+AH101</f>
        <v>9</v>
      </c>
      <c r="AI143">
        <f t="shared" si="193"/>
        <v>2</v>
      </c>
      <c r="AJ143">
        <f t="shared" si="193"/>
        <v>0</v>
      </c>
      <c r="AK143">
        <f t="shared" si="193"/>
        <v>13</v>
      </c>
      <c r="AL143">
        <f t="shared" si="193"/>
        <v>4</v>
      </c>
      <c r="AM143">
        <f t="shared" si="193"/>
        <v>28</v>
      </c>
      <c r="AO143" s="4">
        <v>1996</v>
      </c>
      <c r="AP143">
        <f aca="true" t="shared" si="194" ref="AP143:AU143">AP17+AP38+AP59+AP101</f>
        <v>0</v>
      </c>
      <c r="AQ143">
        <f t="shared" si="194"/>
        <v>0</v>
      </c>
      <c r="AR143">
        <f t="shared" si="194"/>
        <v>0</v>
      </c>
      <c r="AS143">
        <f t="shared" si="194"/>
        <v>0</v>
      </c>
      <c r="AT143">
        <f t="shared" si="194"/>
        <v>0</v>
      </c>
      <c r="AU143">
        <f t="shared" si="194"/>
        <v>0</v>
      </c>
    </row>
    <row r="144" spans="1:47" ht="12.75">
      <c r="A144" s="4">
        <v>1997</v>
      </c>
      <c r="B144">
        <f t="shared" si="174"/>
        <v>54</v>
      </c>
      <c r="C144">
        <f t="shared" si="174"/>
        <v>67</v>
      </c>
      <c r="D144">
        <f t="shared" si="174"/>
        <v>79</v>
      </c>
      <c r="E144">
        <f t="shared" si="174"/>
        <v>70</v>
      </c>
      <c r="F144">
        <f t="shared" si="174"/>
        <v>40</v>
      </c>
      <c r="G144">
        <f t="shared" si="174"/>
        <v>310</v>
      </c>
      <c r="I144" s="4">
        <v>1997</v>
      </c>
      <c r="J144">
        <f aca="true" t="shared" si="195" ref="J144:O144">J18+J39+J60+J102</f>
        <v>3</v>
      </c>
      <c r="K144">
        <f t="shared" si="195"/>
        <v>0</v>
      </c>
      <c r="L144">
        <f t="shared" si="195"/>
        <v>3</v>
      </c>
      <c r="M144">
        <f t="shared" si="195"/>
        <v>1</v>
      </c>
      <c r="N144">
        <f t="shared" si="195"/>
        <v>2</v>
      </c>
      <c r="O144">
        <f t="shared" si="195"/>
        <v>9</v>
      </c>
      <c r="Q144" s="4">
        <v>1997</v>
      </c>
      <c r="R144">
        <f aca="true" t="shared" si="196" ref="R144:W144">R18+R39+R60+R102</f>
        <v>19</v>
      </c>
      <c r="S144">
        <f t="shared" si="196"/>
        <v>23</v>
      </c>
      <c r="T144">
        <f t="shared" si="196"/>
        <v>8</v>
      </c>
      <c r="U144">
        <f t="shared" si="196"/>
        <v>13</v>
      </c>
      <c r="V144">
        <f t="shared" si="196"/>
        <v>23</v>
      </c>
      <c r="W144">
        <f t="shared" si="196"/>
        <v>86</v>
      </c>
      <c r="Y144" s="4">
        <v>1997</v>
      </c>
      <c r="Z144">
        <f aca="true" t="shared" si="197" ref="Z144:AE144">Z18+Z39+Z60+Z102</f>
        <v>1</v>
      </c>
      <c r="AA144">
        <f t="shared" si="197"/>
        <v>0</v>
      </c>
      <c r="AB144">
        <f t="shared" si="197"/>
        <v>0</v>
      </c>
      <c r="AC144">
        <f t="shared" si="197"/>
        <v>1</v>
      </c>
      <c r="AD144">
        <f t="shared" si="197"/>
        <v>0</v>
      </c>
      <c r="AE144">
        <f t="shared" si="197"/>
        <v>2</v>
      </c>
      <c r="AG144" s="4">
        <v>1997</v>
      </c>
      <c r="AH144">
        <f aca="true" t="shared" si="198" ref="AH144:AM144">AH18+AH39+AH60+AH102</f>
        <v>1</v>
      </c>
      <c r="AI144">
        <f t="shared" si="198"/>
        <v>5</v>
      </c>
      <c r="AJ144">
        <f t="shared" si="198"/>
        <v>0</v>
      </c>
      <c r="AK144">
        <f t="shared" si="198"/>
        <v>12</v>
      </c>
      <c r="AL144">
        <f t="shared" si="198"/>
        <v>5</v>
      </c>
      <c r="AM144">
        <f t="shared" si="198"/>
        <v>23</v>
      </c>
      <c r="AO144" s="4">
        <v>1997</v>
      </c>
      <c r="AP144">
        <f aca="true" t="shared" si="199" ref="AP144:AU144">AP18+AP39+AP60+AP102</f>
        <v>0</v>
      </c>
      <c r="AQ144">
        <f t="shared" si="199"/>
        <v>0</v>
      </c>
      <c r="AR144">
        <f t="shared" si="199"/>
        <v>0</v>
      </c>
      <c r="AS144">
        <f t="shared" si="199"/>
        <v>0</v>
      </c>
      <c r="AT144">
        <f t="shared" si="199"/>
        <v>0</v>
      </c>
      <c r="AU144">
        <f t="shared" si="199"/>
        <v>0</v>
      </c>
    </row>
    <row r="145" spans="1:47" ht="12.75">
      <c r="A145" s="4">
        <v>1998</v>
      </c>
      <c r="B145">
        <f t="shared" si="174"/>
        <v>69</v>
      </c>
      <c r="C145">
        <f t="shared" si="174"/>
        <v>64</v>
      </c>
      <c r="D145">
        <f t="shared" si="174"/>
        <v>101</v>
      </c>
      <c r="E145">
        <f t="shared" si="174"/>
        <v>106</v>
      </c>
      <c r="F145">
        <f t="shared" si="174"/>
        <v>71</v>
      </c>
      <c r="G145">
        <f t="shared" si="174"/>
        <v>411</v>
      </c>
      <c r="I145" s="4">
        <v>1998</v>
      </c>
      <c r="J145">
        <f aca="true" t="shared" si="200" ref="J145:O145">J19+J40+J61+J103</f>
        <v>4</v>
      </c>
      <c r="K145">
        <f t="shared" si="200"/>
        <v>3</v>
      </c>
      <c r="L145">
        <f t="shared" si="200"/>
        <v>4</v>
      </c>
      <c r="M145">
        <f t="shared" si="200"/>
        <v>3</v>
      </c>
      <c r="N145">
        <f t="shared" si="200"/>
        <v>4</v>
      </c>
      <c r="O145">
        <f t="shared" si="200"/>
        <v>18</v>
      </c>
      <c r="Q145" s="4">
        <v>1998</v>
      </c>
      <c r="R145">
        <f aca="true" t="shared" si="201" ref="R145:W145">R19+R40+R61+R103</f>
        <v>23</v>
      </c>
      <c r="S145">
        <f t="shared" si="201"/>
        <v>21</v>
      </c>
      <c r="T145">
        <f t="shared" si="201"/>
        <v>16</v>
      </c>
      <c r="U145">
        <f t="shared" si="201"/>
        <v>18</v>
      </c>
      <c r="V145">
        <f t="shared" si="201"/>
        <v>24</v>
      </c>
      <c r="W145">
        <f t="shared" si="201"/>
        <v>102</v>
      </c>
      <c r="Y145" s="4">
        <v>1998</v>
      </c>
      <c r="Z145">
        <f aca="true" t="shared" si="202" ref="Z145:AE145">Z19+Z40+Z61+Z103</f>
        <v>2</v>
      </c>
      <c r="AA145">
        <f t="shared" si="202"/>
        <v>2</v>
      </c>
      <c r="AB145">
        <f t="shared" si="202"/>
        <v>2</v>
      </c>
      <c r="AC145">
        <f t="shared" si="202"/>
        <v>1</v>
      </c>
      <c r="AD145">
        <f t="shared" si="202"/>
        <v>0</v>
      </c>
      <c r="AE145">
        <f t="shared" si="202"/>
        <v>7</v>
      </c>
      <c r="AG145" s="4">
        <v>1998</v>
      </c>
      <c r="AH145">
        <f aca="true" t="shared" si="203" ref="AH145:AM145">AH19+AH40+AH61+AH103</f>
        <v>6</v>
      </c>
      <c r="AI145">
        <f t="shared" si="203"/>
        <v>3</v>
      </c>
      <c r="AJ145">
        <f t="shared" si="203"/>
        <v>4</v>
      </c>
      <c r="AK145">
        <f t="shared" si="203"/>
        <v>17</v>
      </c>
      <c r="AL145">
        <f t="shared" si="203"/>
        <v>1</v>
      </c>
      <c r="AM145">
        <f t="shared" si="203"/>
        <v>31</v>
      </c>
      <c r="AO145" s="4">
        <v>1998</v>
      </c>
      <c r="AP145">
        <f aca="true" t="shared" si="204" ref="AP145:AU145">AP19+AP40+AP61+AP103</f>
        <v>0</v>
      </c>
      <c r="AQ145">
        <f t="shared" si="204"/>
        <v>0</v>
      </c>
      <c r="AR145">
        <f t="shared" si="204"/>
        <v>0</v>
      </c>
      <c r="AS145">
        <f t="shared" si="204"/>
        <v>0</v>
      </c>
      <c r="AT145">
        <f t="shared" si="204"/>
        <v>0</v>
      </c>
      <c r="AU145">
        <f t="shared" si="204"/>
        <v>0</v>
      </c>
    </row>
    <row r="146" spans="1:47" ht="12.75">
      <c r="A146" s="4">
        <v>1999</v>
      </c>
      <c r="B146">
        <f aca="true" t="shared" si="205" ref="B146:G146">B20+B41+B62+B104</f>
        <v>63</v>
      </c>
      <c r="C146">
        <f t="shared" si="205"/>
        <v>60</v>
      </c>
      <c r="D146">
        <f t="shared" si="205"/>
        <v>83</v>
      </c>
      <c r="E146">
        <f t="shared" si="205"/>
        <v>114</v>
      </c>
      <c r="F146">
        <f t="shared" si="205"/>
        <v>62</v>
      </c>
      <c r="G146">
        <f t="shared" si="205"/>
        <v>382</v>
      </c>
      <c r="I146" s="4">
        <v>1999</v>
      </c>
      <c r="J146">
        <f aca="true" t="shared" si="206" ref="J146:O146">J20+J41+J62+J104</f>
        <v>3</v>
      </c>
      <c r="K146">
        <f t="shared" si="206"/>
        <v>3</v>
      </c>
      <c r="L146">
        <f t="shared" si="206"/>
        <v>4</v>
      </c>
      <c r="M146">
        <f t="shared" si="206"/>
        <v>0</v>
      </c>
      <c r="N146">
        <f t="shared" si="206"/>
        <v>4</v>
      </c>
      <c r="O146">
        <f t="shared" si="206"/>
        <v>14</v>
      </c>
      <c r="Q146" s="4">
        <v>1999</v>
      </c>
      <c r="R146">
        <f aca="true" t="shared" si="207" ref="R146:W146">R20+R41+R62+R104</f>
        <v>25</v>
      </c>
      <c r="S146">
        <f t="shared" si="207"/>
        <v>10</v>
      </c>
      <c r="T146">
        <f t="shared" si="207"/>
        <v>16</v>
      </c>
      <c r="U146">
        <f t="shared" si="207"/>
        <v>14</v>
      </c>
      <c r="V146">
        <f t="shared" si="207"/>
        <v>19</v>
      </c>
      <c r="W146">
        <f t="shared" si="207"/>
        <v>84</v>
      </c>
      <c r="Y146" s="4">
        <v>1999</v>
      </c>
      <c r="Z146">
        <f aca="true" t="shared" si="208" ref="Z146:AE146">Z20+Z41+Z62+Z104</f>
        <v>0</v>
      </c>
      <c r="AA146">
        <f t="shared" si="208"/>
        <v>0</v>
      </c>
      <c r="AB146">
        <f t="shared" si="208"/>
        <v>2</v>
      </c>
      <c r="AC146">
        <f t="shared" si="208"/>
        <v>0</v>
      </c>
      <c r="AD146">
        <f t="shared" si="208"/>
        <v>0</v>
      </c>
      <c r="AE146">
        <f t="shared" si="208"/>
        <v>2</v>
      </c>
      <c r="AG146" s="4">
        <v>1999</v>
      </c>
      <c r="AH146">
        <f aca="true" t="shared" si="209" ref="AH146:AM146">AH20+AH41+AH62+AH104</f>
        <v>3</v>
      </c>
      <c r="AI146">
        <f t="shared" si="209"/>
        <v>1</v>
      </c>
      <c r="AJ146">
        <f t="shared" si="209"/>
        <v>1</v>
      </c>
      <c r="AK146">
        <f t="shared" si="209"/>
        <v>17</v>
      </c>
      <c r="AL146">
        <f t="shared" si="209"/>
        <v>3</v>
      </c>
      <c r="AM146">
        <f t="shared" si="209"/>
        <v>25</v>
      </c>
      <c r="AO146" s="4">
        <v>1999</v>
      </c>
      <c r="AP146">
        <f aca="true" t="shared" si="210" ref="AP146:AU146">AP20+AP41+AP62+AP104</f>
        <v>0</v>
      </c>
      <c r="AQ146">
        <f t="shared" si="210"/>
        <v>0</v>
      </c>
      <c r="AR146">
        <f t="shared" si="210"/>
        <v>0</v>
      </c>
      <c r="AS146">
        <f t="shared" si="210"/>
        <v>0</v>
      </c>
      <c r="AT146">
        <f t="shared" si="210"/>
        <v>0</v>
      </c>
      <c r="AU146">
        <f t="shared" si="210"/>
        <v>0</v>
      </c>
    </row>
    <row r="147" spans="1:47" ht="12.75">
      <c r="A147" s="4" t="s">
        <v>129</v>
      </c>
      <c r="B147" s="2">
        <f>SUM(B130:B146)</f>
        <v>877</v>
      </c>
      <c r="C147" s="2">
        <f>SUM(C130:C146)</f>
        <v>1094</v>
      </c>
      <c r="D147" s="2">
        <f>SUM(D130:D146)</f>
        <v>1226</v>
      </c>
      <c r="E147" s="2">
        <f>SUM(E130:E146)</f>
        <v>884</v>
      </c>
      <c r="F147" s="2">
        <f>SUM(F130:F146)</f>
        <v>575</v>
      </c>
      <c r="G147">
        <f>SUM(B147:F147)</f>
        <v>4656</v>
      </c>
      <c r="I147" s="4" t="s">
        <v>129</v>
      </c>
      <c r="J147" s="2">
        <f>SUM(J130:J146)</f>
        <v>37</v>
      </c>
      <c r="K147" s="2">
        <f>SUM(K130:K146)</f>
        <v>29</v>
      </c>
      <c r="L147" s="2">
        <f>SUM(L130:L146)</f>
        <v>45</v>
      </c>
      <c r="M147" s="2">
        <f>SUM(M130:M146)</f>
        <v>15</v>
      </c>
      <c r="N147" s="2">
        <f>SUM(N130:N146)</f>
        <v>16</v>
      </c>
      <c r="O147">
        <f>SUM(J147:N147)</f>
        <v>142</v>
      </c>
      <c r="Q147" s="4" t="s">
        <v>129</v>
      </c>
      <c r="R147" s="2">
        <f>SUM(R130:R146)</f>
        <v>346</v>
      </c>
      <c r="S147" s="2">
        <f>SUM(S130:S146)</f>
        <v>325</v>
      </c>
      <c r="T147" s="2">
        <f>SUM(T130:T146)</f>
        <v>190</v>
      </c>
      <c r="U147" s="2">
        <f>SUM(U130:U146)</f>
        <v>96</v>
      </c>
      <c r="V147" s="2">
        <f>SUM(V130:V146)</f>
        <v>190</v>
      </c>
      <c r="W147">
        <f>SUM(R147:V147)</f>
        <v>1147</v>
      </c>
      <c r="Y147" s="4" t="s">
        <v>129</v>
      </c>
      <c r="Z147" s="2">
        <f>SUM(Z130:Z146)</f>
        <v>6</v>
      </c>
      <c r="AA147" s="2">
        <f>SUM(AA130:AA146)</f>
        <v>6</v>
      </c>
      <c r="AB147" s="2">
        <f>SUM(AB130:AB146)</f>
        <v>13</v>
      </c>
      <c r="AC147" s="2">
        <f>SUM(AC130:AC146)</f>
        <v>8</v>
      </c>
      <c r="AD147" s="2">
        <f>SUM(AD130:AD146)</f>
        <v>1</v>
      </c>
      <c r="AE147">
        <f>SUM(Z147:AD147)</f>
        <v>34</v>
      </c>
      <c r="AG147" s="4" t="s">
        <v>129</v>
      </c>
      <c r="AH147" s="2">
        <f>SUM(AH130:AH146)</f>
        <v>40</v>
      </c>
      <c r="AI147" s="2">
        <f>SUM(AI130:AI146)</f>
        <v>25</v>
      </c>
      <c r="AJ147" s="2">
        <f>SUM(AJ130:AJ146)</f>
        <v>19</v>
      </c>
      <c r="AK147" s="2">
        <f>SUM(AK130:AK146)</f>
        <v>96</v>
      </c>
      <c r="AL147" s="2">
        <f>SUM(AL130:AL146)</f>
        <v>27</v>
      </c>
      <c r="AM147">
        <f>SUM(AH147:AL147)</f>
        <v>207</v>
      </c>
      <c r="AO147" s="4" t="s">
        <v>129</v>
      </c>
      <c r="AP147" s="2">
        <f>SUM(AP130:AP146)</f>
        <v>1</v>
      </c>
      <c r="AQ147" s="2">
        <f>SUM(AQ130:AQ146)</f>
        <v>1</v>
      </c>
      <c r="AR147" s="2">
        <f>SUM(AR130:AR146)</f>
        <v>0</v>
      </c>
      <c r="AS147" s="2">
        <f>SUM(AS130:AS146)</f>
        <v>0</v>
      </c>
      <c r="AT147" s="2">
        <f>SUM(AT130:AT146)</f>
        <v>1</v>
      </c>
      <c r="AU147">
        <f>SUM(AP147:AT147)</f>
        <v>3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48"/>
  <sheetViews>
    <sheetView workbookViewId="0" topLeftCell="A1126">
      <selection activeCell="C1066" sqref="C1066:G1082"/>
    </sheetView>
  </sheetViews>
  <sheetFormatPr defaultColWidth="9.140625" defaultRowHeight="12.75"/>
  <sheetData>
    <row r="1" spans="1:19" ht="12.75">
      <c r="A1" s="2" t="s">
        <v>161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103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162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104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163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163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163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163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164</v>
      </c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164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106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165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166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167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168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169</v>
      </c>
      <c r="C18" s="2"/>
      <c r="F18" s="2"/>
    </row>
    <row r="19" spans="1:6" ht="12.75">
      <c r="A19" t="s">
        <v>170</v>
      </c>
      <c r="B19" s="2"/>
      <c r="C19" s="2"/>
      <c r="D19" s="2"/>
      <c r="E19" s="2"/>
      <c r="F19" s="2"/>
    </row>
    <row r="20" spans="1:20" ht="12.75">
      <c r="A20">
        <v>1983</v>
      </c>
      <c r="B20" s="2" t="s">
        <v>55</v>
      </c>
      <c r="C20" s="2">
        <v>54</v>
      </c>
      <c r="D20" s="2">
        <v>2</v>
      </c>
      <c r="E20" s="2">
        <v>56</v>
      </c>
      <c r="F20" s="2">
        <v>72</v>
      </c>
      <c r="G20">
        <v>1</v>
      </c>
      <c r="H20">
        <v>73</v>
      </c>
      <c r="I20">
        <v>88</v>
      </c>
      <c r="J20">
        <v>3</v>
      </c>
      <c r="K20">
        <v>91</v>
      </c>
      <c r="L20">
        <v>72</v>
      </c>
      <c r="M20">
        <v>1</v>
      </c>
      <c r="N20">
        <v>73</v>
      </c>
      <c r="O20" s="2">
        <v>55</v>
      </c>
      <c r="P20" s="2"/>
      <c r="Q20" s="2">
        <v>55</v>
      </c>
      <c r="R20" s="2">
        <v>341</v>
      </c>
      <c r="S20" s="2">
        <v>7</v>
      </c>
      <c r="T20" s="2">
        <v>348</v>
      </c>
    </row>
    <row r="21" spans="1:20" ht="12.75">
      <c r="A21">
        <v>1984</v>
      </c>
      <c r="B21" t="s">
        <v>55</v>
      </c>
      <c r="C21">
        <v>37</v>
      </c>
      <c r="E21">
        <v>37</v>
      </c>
      <c r="F21">
        <v>75</v>
      </c>
      <c r="H21">
        <v>75</v>
      </c>
      <c r="I21">
        <v>81</v>
      </c>
      <c r="J21">
        <v>1</v>
      </c>
      <c r="K21">
        <v>82</v>
      </c>
      <c r="L21">
        <v>47</v>
      </c>
      <c r="M21">
        <v>2</v>
      </c>
      <c r="N21">
        <v>49</v>
      </c>
      <c r="O21" s="2">
        <v>54</v>
      </c>
      <c r="P21" s="2">
        <v>1</v>
      </c>
      <c r="Q21" s="2">
        <v>55</v>
      </c>
      <c r="R21" s="2">
        <v>294</v>
      </c>
      <c r="S21" s="2">
        <v>4</v>
      </c>
      <c r="T21" s="2">
        <v>298</v>
      </c>
    </row>
    <row r="22" spans="1:20" ht="12.75">
      <c r="A22">
        <v>1985</v>
      </c>
      <c r="B22" t="s">
        <v>55</v>
      </c>
      <c r="C22">
        <v>45</v>
      </c>
      <c r="E22">
        <v>45</v>
      </c>
      <c r="F22">
        <v>64</v>
      </c>
      <c r="H22">
        <v>64</v>
      </c>
      <c r="I22">
        <v>87</v>
      </c>
      <c r="J22">
        <v>1</v>
      </c>
      <c r="K22">
        <v>88</v>
      </c>
      <c r="L22">
        <v>22</v>
      </c>
      <c r="N22">
        <v>22</v>
      </c>
      <c r="O22" s="2">
        <v>62</v>
      </c>
      <c r="P22" s="2"/>
      <c r="Q22">
        <v>62</v>
      </c>
      <c r="R22">
        <v>280</v>
      </c>
      <c r="S22">
        <v>1</v>
      </c>
      <c r="T22">
        <v>281</v>
      </c>
    </row>
    <row r="23" spans="1:20" ht="12.75">
      <c r="A23">
        <v>1986</v>
      </c>
      <c r="B23" t="s">
        <v>55</v>
      </c>
      <c r="C23">
        <v>40</v>
      </c>
      <c r="D23">
        <v>1</v>
      </c>
      <c r="E23">
        <v>41</v>
      </c>
      <c r="F23">
        <v>70</v>
      </c>
      <c r="G23">
        <v>1</v>
      </c>
      <c r="H23">
        <v>71</v>
      </c>
      <c r="I23">
        <v>81</v>
      </c>
      <c r="K23">
        <v>81</v>
      </c>
      <c r="L23">
        <v>38</v>
      </c>
      <c r="N23">
        <v>38</v>
      </c>
      <c r="O23">
        <v>53</v>
      </c>
      <c r="P23">
        <v>2</v>
      </c>
      <c r="Q23">
        <v>55</v>
      </c>
      <c r="R23">
        <v>282</v>
      </c>
      <c r="S23">
        <v>4</v>
      </c>
      <c r="T23">
        <v>286</v>
      </c>
    </row>
    <row r="24" spans="1:20" ht="12.75">
      <c r="A24">
        <v>1987</v>
      </c>
      <c r="B24" t="s">
        <v>55</v>
      </c>
      <c r="C24">
        <v>48</v>
      </c>
      <c r="E24">
        <v>48</v>
      </c>
      <c r="F24">
        <v>65</v>
      </c>
      <c r="H24">
        <v>65</v>
      </c>
      <c r="I24">
        <v>73</v>
      </c>
      <c r="K24">
        <v>73</v>
      </c>
      <c r="L24">
        <v>36</v>
      </c>
      <c r="N24">
        <v>36</v>
      </c>
      <c r="O24">
        <v>45</v>
      </c>
      <c r="Q24">
        <v>45</v>
      </c>
      <c r="R24">
        <v>267</v>
      </c>
      <c r="T24">
        <v>267</v>
      </c>
    </row>
    <row r="25" spans="1:20" ht="12.75">
      <c r="A25">
        <v>1988</v>
      </c>
      <c r="B25" t="s">
        <v>55</v>
      </c>
      <c r="C25">
        <v>62</v>
      </c>
      <c r="D25">
        <v>2</v>
      </c>
      <c r="E25">
        <v>64</v>
      </c>
      <c r="F25">
        <v>67</v>
      </c>
      <c r="G25">
        <v>2</v>
      </c>
      <c r="H25">
        <v>69</v>
      </c>
      <c r="I25">
        <v>69</v>
      </c>
      <c r="J25">
        <v>2</v>
      </c>
      <c r="K25">
        <v>71</v>
      </c>
      <c r="L25">
        <v>53</v>
      </c>
      <c r="M25">
        <v>1</v>
      </c>
      <c r="N25">
        <v>54</v>
      </c>
      <c r="O25" s="2">
        <v>59</v>
      </c>
      <c r="Q25">
        <v>59</v>
      </c>
      <c r="R25">
        <v>310</v>
      </c>
      <c r="S25">
        <v>7</v>
      </c>
      <c r="T25">
        <v>317</v>
      </c>
    </row>
    <row r="26" spans="1:20" ht="12.75">
      <c r="A26">
        <v>1989</v>
      </c>
      <c r="B26" t="s">
        <v>55</v>
      </c>
      <c r="C26">
        <v>47</v>
      </c>
      <c r="D26">
        <v>1</v>
      </c>
      <c r="E26">
        <v>48</v>
      </c>
      <c r="F26">
        <v>47</v>
      </c>
      <c r="G26">
        <v>3</v>
      </c>
      <c r="H26">
        <v>50</v>
      </c>
      <c r="I26">
        <v>98</v>
      </c>
      <c r="J26">
        <v>1</v>
      </c>
      <c r="K26">
        <v>99</v>
      </c>
      <c r="L26">
        <v>54</v>
      </c>
      <c r="N26">
        <v>54</v>
      </c>
      <c r="O26" s="2">
        <v>59</v>
      </c>
      <c r="P26">
        <v>2</v>
      </c>
      <c r="Q26">
        <v>61</v>
      </c>
      <c r="R26">
        <v>305</v>
      </c>
      <c r="S26">
        <v>7</v>
      </c>
      <c r="T26">
        <v>312</v>
      </c>
    </row>
    <row r="27" spans="1:20" ht="12.75">
      <c r="A27">
        <v>1990</v>
      </c>
      <c r="B27" s="2" t="s">
        <v>55</v>
      </c>
      <c r="C27" s="2">
        <v>66</v>
      </c>
      <c r="D27" s="2">
        <v>2</v>
      </c>
      <c r="E27">
        <v>68</v>
      </c>
      <c r="F27">
        <v>46</v>
      </c>
      <c r="G27" s="2">
        <v>1</v>
      </c>
      <c r="H27">
        <v>47</v>
      </c>
      <c r="I27">
        <v>72</v>
      </c>
      <c r="J27">
        <v>5</v>
      </c>
      <c r="K27">
        <v>77</v>
      </c>
      <c r="L27">
        <v>50</v>
      </c>
      <c r="N27">
        <v>50</v>
      </c>
      <c r="O27" s="2">
        <v>46</v>
      </c>
      <c r="P27" s="2">
        <v>1</v>
      </c>
      <c r="Q27">
        <v>47</v>
      </c>
      <c r="R27">
        <v>280</v>
      </c>
      <c r="S27">
        <v>9</v>
      </c>
      <c r="T27">
        <v>289</v>
      </c>
    </row>
    <row r="28" spans="1:20" ht="12.75">
      <c r="A28">
        <v>1991</v>
      </c>
      <c r="B28" s="2" t="s">
        <v>55</v>
      </c>
      <c r="C28" s="2">
        <v>45</v>
      </c>
      <c r="D28" s="2">
        <v>1</v>
      </c>
      <c r="E28">
        <v>46</v>
      </c>
      <c r="F28">
        <v>65</v>
      </c>
      <c r="G28" s="2"/>
      <c r="H28">
        <v>65</v>
      </c>
      <c r="I28">
        <v>82</v>
      </c>
      <c r="J28">
        <v>2</v>
      </c>
      <c r="K28">
        <v>84</v>
      </c>
      <c r="L28">
        <v>40</v>
      </c>
      <c r="N28">
        <v>40</v>
      </c>
      <c r="O28" s="2">
        <v>61</v>
      </c>
      <c r="P28" s="2"/>
      <c r="Q28" s="2">
        <v>61</v>
      </c>
      <c r="R28">
        <v>293</v>
      </c>
      <c r="S28">
        <v>3</v>
      </c>
      <c r="T28">
        <v>296</v>
      </c>
    </row>
    <row r="29" spans="1:20" ht="12.75">
      <c r="A29">
        <v>1992</v>
      </c>
      <c r="B29" s="2" t="s">
        <v>55</v>
      </c>
      <c r="C29" s="2">
        <v>40</v>
      </c>
      <c r="D29" s="2">
        <v>1</v>
      </c>
      <c r="E29">
        <v>41</v>
      </c>
      <c r="F29">
        <v>49</v>
      </c>
      <c r="G29" s="2">
        <v>1</v>
      </c>
      <c r="H29">
        <v>50</v>
      </c>
      <c r="I29">
        <v>63</v>
      </c>
      <c r="J29">
        <v>4</v>
      </c>
      <c r="K29">
        <v>67</v>
      </c>
      <c r="L29">
        <v>28</v>
      </c>
      <c r="M29" s="2"/>
      <c r="N29">
        <v>28</v>
      </c>
      <c r="O29" s="2">
        <v>52</v>
      </c>
      <c r="P29" s="2">
        <v>2</v>
      </c>
      <c r="Q29" s="2">
        <v>54</v>
      </c>
      <c r="R29">
        <v>232</v>
      </c>
      <c r="S29">
        <v>8</v>
      </c>
      <c r="T29">
        <v>240</v>
      </c>
    </row>
    <row r="30" spans="1:20" ht="12.75">
      <c r="A30">
        <v>1993</v>
      </c>
      <c r="B30" s="2" t="s">
        <v>55</v>
      </c>
      <c r="C30" s="2">
        <v>50</v>
      </c>
      <c r="D30" s="2">
        <v>4</v>
      </c>
      <c r="E30">
        <v>54</v>
      </c>
      <c r="F30">
        <v>49</v>
      </c>
      <c r="G30" s="2">
        <v>2</v>
      </c>
      <c r="H30">
        <v>51</v>
      </c>
      <c r="I30">
        <v>65</v>
      </c>
      <c r="J30">
        <v>2</v>
      </c>
      <c r="K30">
        <v>67</v>
      </c>
      <c r="L30">
        <v>20</v>
      </c>
      <c r="M30" s="2">
        <v>1</v>
      </c>
      <c r="N30">
        <v>21</v>
      </c>
      <c r="O30" s="2">
        <v>79</v>
      </c>
      <c r="P30" s="2">
        <v>1</v>
      </c>
      <c r="Q30" s="2">
        <v>80</v>
      </c>
      <c r="R30">
        <v>263</v>
      </c>
      <c r="S30">
        <v>10</v>
      </c>
      <c r="T30">
        <v>273</v>
      </c>
    </row>
    <row r="31" spans="1:20" ht="12.75">
      <c r="A31">
        <v>1994</v>
      </c>
      <c r="B31" s="2" t="s">
        <v>55</v>
      </c>
      <c r="C31" s="2">
        <v>50</v>
      </c>
      <c r="D31" s="2">
        <v>6</v>
      </c>
      <c r="E31">
        <v>56</v>
      </c>
      <c r="F31">
        <v>55</v>
      </c>
      <c r="G31" s="2">
        <v>3</v>
      </c>
      <c r="H31">
        <v>58</v>
      </c>
      <c r="I31" s="2">
        <v>68</v>
      </c>
      <c r="J31">
        <v>5</v>
      </c>
      <c r="K31">
        <v>73</v>
      </c>
      <c r="L31">
        <v>34</v>
      </c>
      <c r="M31" s="2">
        <v>1</v>
      </c>
      <c r="N31">
        <v>35</v>
      </c>
      <c r="O31" s="2">
        <v>76</v>
      </c>
      <c r="P31" s="2">
        <v>1</v>
      </c>
      <c r="Q31" s="2">
        <v>77</v>
      </c>
      <c r="R31">
        <v>283</v>
      </c>
      <c r="S31">
        <v>16</v>
      </c>
      <c r="T31">
        <v>299</v>
      </c>
    </row>
    <row r="32" spans="1:20" ht="12.75">
      <c r="A32">
        <v>1995</v>
      </c>
      <c r="B32" s="2" t="s">
        <v>55</v>
      </c>
      <c r="C32" s="2">
        <v>43</v>
      </c>
      <c r="D32" s="2">
        <v>1</v>
      </c>
      <c r="E32">
        <v>44</v>
      </c>
      <c r="F32">
        <v>45</v>
      </c>
      <c r="G32" s="2">
        <v>1</v>
      </c>
      <c r="H32">
        <v>46</v>
      </c>
      <c r="I32" s="2">
        <v>71</v>
      </c>
      <c r="J32" s="2">
        <v>2</v>
      </c>
      <c r="K32">
        <v>73</v>
      </c>
      <c r="L32">
        <v>42</v>
      </c>
      <c r="M32" s="2"/>
      <c r="N32">
        <v>42</v>
      </c>
      <c r="O32" s="2">
        <v>84</v>
      </c>
      <c r="P32" s="2">
        <v>2</v>
      </c>
      <c r="Q32" s="2">
        <v>86</v>
      </c>
      <c r="R32" s="2">
        <v>285</v>
      </c>
      <c r="S32">
        <v>6</v>
      </c>
      <c r="T32">
        <v>291</v>
      </c>
    </row>
    <row r="33" spans="1:20" ht="12.75">
      <c r="A33">
        <v>1996</v>
      </c>
      <c r="B33" s="2" t="s">
        <v>55</v>
      </c>
      <c r="C33" s="2">
        <v>53</v>
      </c>
      <c r="D33" s="2">
        <v>1</v>
      </c>
      <c r="E33">
        <v>54</v>
      </c>
      <c r="F33">
        <v>45</v>
      </c>
      <c r="G33" s="2">
        <v>1</v>
      </c>
      <c r="H33">
        <v>46</v>
      </c>
      <c r="I33">
        <v>88</v>
      </c>
      <c r="J33" s="2">
        <v>5</v>
      </c>
      <c r="K33">
        <v>93</v>
      </c>
      <c r="L33">
        <v>58</v>
      </c>
      <c r="M33" s="2">
        <v>2</v>
      </c>
      <c r="N33">
        <v>60</v>
      </c>
      <c r="O33" s="2">
        <v>61</v>
      </c>
      <c r="P33" s="2">
        <v>1</v>
      </c>
      <c r="Q33" s="2">
        <v>62</v>
      </c>
      <c r="R33" s="2">
        <v>305</v>
      </c>
      <c r="S33">
        <v>10</v>
      </c>
      <c r="T33">
        <v>315</v>
      </c>
    </row>
    <row r="34" spans="1:20" ht="12.75">
      <c r="A34">
        <v>1997</v>
      </c>
      <c r="B34" s="2" t="s">
        <v>55</v>
      </c>
      <c r="C34" s="2">
        <v>53</v>
      </c>
      <c r="D34" s="2">
        <v>3</v>
      </c>
      <c r="E34">
        <v>56</v>
      </c>
      <c r="F34">
        <v>49</v>
      </c>
      <c r="G34" s="2"/>
      <c r="H34">
        <v>49</v>
      </c>
      <c r="I34" s="2">
        <v>68</v>
      </c>
      <c r="J34" s="2">
        <v>3</v>
      </c>
      <c r="K34" s="2">
        <v>71</v>
      </c>
      <c r="L34">
        <v>67</v>
      </c>
      <c r="M34" s="2">
        <v>2</v>
      </c>
      <c r="N34">
        <v>69</v>
      </c>
      <c r="O34" s="2">
        <v>88</v>
      </c>
      <c r="P34" s="2">
        <v>3</v>
      </c>
      <c r="Q34" s="2">
        <v>91</v>
      </c>
      <c r="R34" s="2">
        <v>325</v>
      </c>
      <c r="S34">
        <v>11</v>
      </c>
      <c r="T34">
        <v>336</v>
      </c>
    </row>
    <row r="35" spans="1:20" ht="12.75">
      <c r="A35">
        <v>1998</v>
      </c>
      <c r="B35" s="2" t="s">
        <v>55</v>
      </c>
      <c r="C35" s="2">
        <v>71</v>
      </c>
      <c r="D35" s="2">
        <v>4</v>
      </c>
      <c r="E35">
        <v>75</v>
      </c>
      <c r="F35">
        <v>53</v>
      </c>
      <c r="G35" s="2">
        <v>2</v>
      </c>
      <c r="H35">
        <v>55</v>
      </c>
      <c r="I35" s="2">
        <v>92</v>
      </c>
      <c r="J35" s="2">
        <v>4</v>
      </c>
      <c r="K35" s="2">
        <v>96</v>
      </c>
      <c r="L35">
        <v>112</v>
      </c>
      <c r="M35" s="2">
        <v>3</v>
      </c>
      <c r="N35">
        <v>115</v>
      </c>
      <c r="O35" s="2">
        <v>118</v>
      </c>
      <c r="P35" s="2">
        <v>5</v>
      </c>
      <c r="Q35" s="2">
        <v>123</v>
      </c>
      <c r="R35" s="2">
        <v>446</v>
      </c>
      <c r="S35">
        <v>18</v>
      </c>
      <c r="T35">
        <v>464</v>
      </c>
    </row>
    <row r="36" spans="1:20" ht="12.75">
      <c r="A36">
        <v>1999</v>
      </c>
      <c r="B36" s="2" t="s">
        <v>55</v>
      </c>
      <c r="C36" s="2">
        <v>68</v>
      </c>
      <c r="D36" s="2">
        <v>3</v>
      </c>
      <c r="E36">
        <v>71</v>
      </c>
      <c r="F36">
        <v>51</v>
      </c>
      <c r="G36" s="2">
        <v>2</v>
      </c>
      <c r="H36">
        <v>53</v>
      </c>
      <c r="I36" s="2">
        <v>81</v>
      </c>
      <c r="J36" s="2">
        <v>1</v>
      </c>
      <c r="K36" s="2">
        <v>82</v>
      </c>
      <c r="L36">
        <v>114</v>
      </c>
      <c r="M36" s="2">
        <v>1</v>
      </c>
      <c r="N36">
        <v>115</v>
      </c>
      <c r="O36" s="2">
        <v>93</v>
      </c>
      <c r="P36" s="2">
        <v>6</v>
      </c>
      <c r="Q36" s="2">
        <v>99</v>
      </c>
      <c r="R36" s="2">
        <v>407</v>
      </c>
      <c r="S36">
        <v>13</v>
      </c>
      <c r="T36">
        <v>420</v>
      </c>
    </row>
    <row r="37" spans="1:8" ht="12.75">
      <c r="A37" t="s">
        <v>86</v>
      </c>
      <c r="B37" s="2" t="s">
        <v>57</v>
      </c>
      <c r="C37" s="2" t="s">
        <v>153</v>
      </c>
      <c r="D37" s="2" t="s">
        <v>154</v>
      </c>
      <c r="E37" t="s">
        <v>154</v>
      </c>
      <c r="F37" t="s">
        <v>155</v>
      </c>
      <c r="G37" s="2" t="s">
        <v>154</v>
      </c>
      <c r="H37" t="s">
        <v>154</v>
      </c>
    </row>
    <row r="38" spans="2:7" ht="12.75">
      <c r="B38" s="2"/>
      <c r="C38" s="2"/>
      <c r="D38" s="2"/>
      <c r="G38" s="2"/>
    </row>
    <row r="39" spans="1:8" ht="12.75">
      <c r="A39" t="s">
        <v>86</v>
      </c>
      <c r="B39" s="2" t="s">
        <v>57</v>
      </c>
      <c r="C39" s="2" t="s">
        <v>153</v>
      </c>
      <c r="D39" s="2" t="s">
        <v>154</v>
      </c>
      <c r="E39" t="s">
        <v>154</v>
      </c>
      <c r="F39" t="s">
        <v>155</v>
      </c>
      <c r="G39" s="2" t="s">
        <v>154</v>
      </c>
      <c r="H39" t="s">
        <v>154</v>
      </c>
    </row>
    <row r="40" spans="2:8" ht="12.75">
      <c r="B40" s="2" t="s">
        <v>55</v>
      </c>
      <c r="C40" s="2"/>
      <c r="D40" s="2" t="s">
        <v>0</v>
      </c>
      <c r="E40" s="2" t="s">
        <v>1</v>
      </c>
      <c r="F40" s="2" t="s">
        <v>2</v>
      </c>
      <c r="G40" s="2" t="s">
        <v>3</v>
      </c>
      <c r="H40" t="s">
        <v>4</v>
      </c>
    </row>
    <row r="41" spans="2:8" ht="12.75">
      <c r="B41" s="2" t="s">
        <v>55</v>
      </c>
      <c r="C41" s="2" t="s">
        <v>5</v>
      </c>
      <c r="D41" s="2" t="s">
        <v>6</v>
      </c>
      <c r="E41" t="s">
        <v>7</v>
      </c>
      <c r="F41" t="s">
        <v>86</v>
      </c>
      <c r="G41" s="2" t="s">
        <v>8</v>
      </c>
      <c r="H41" t="s">
        <v>154</v>
      </c>
    </row>
    <row r="42" spans="1:8" ht="12.75">
      <c r="A42" t="s">
        <v>141</v>
      </c>
      <c r="B42" s="2" t="s">
        <v>55</v>
      </c>
      <c r="C42" s="2" t="s">
        <v>127</v>
      </c>
      <c r="D42" s="2" t="s">
        <v>128</v>
      </c>
      <c r="E42" t="s">
        <v>129</v>
      </c>
      <c r="F42" t="s">
        <v>127</v>
      </c>
      <c r="G42" s="2" t="s">
        <v>128</v>
      </c>
      <c r="H42" s="2" t="s">
        <v>129</v>
      </c>
    </row>
    <row r="43" spans="1:8" ht="12.75">
      <c r="A43" t="s">
        <v>86</v>
      </c>
      <c r="B43" s="2" t="s">
        <v>74</v>
      </c>
      <c r="C43" s="2" t="s">
        <v>153</v>
      </c>
      <c r="D43" s="2" t="s">
        <v>154</v>
      </c>
      <c r="E43" t="s">
        <v>154</v>
      </c>
      <c r="F43" s="2" t="s">
        <v>155</v>
      </c>
      <c r="G43" s="2" t="s">
        <v>154</v>
      </c>
      <c r="H43" s="2" t="s">
        <v>154</v>
      </c>
    </row>
    <row r="44" spans="1:2" ht="12.75">
      <c r="A44">
        <v>1983</v>
      </c>
      <c r="B44" t="s">
        <v>55</v>
      </c>
    </row>
    <row r="45" spans="1:2" ht="12.75">
      <c r="A45">
        <v>1984</v>
      </c>
      <c r="B45" t="s">
        <v>55</v>
      </c>
    </row>
    <row r="46" spans="1:2" ht="12.75">
      <c r="A46">
        <v>1985</v>
      </c>
      <c r="B46" t="s">
        <v>55</v>
      </c>
    </row>
    <row r="47" spans="1:2" ht="12.75">
      <c r="A47">
        <v>1986</v>
      </c>
      <c r="B47" t="s">
        <v>55</v>
      </c>
    </row>
    <row r="48" spans="1:2" ht="12.75">
      <c r="A48">
        <v>1987</v>
      </c>
      <c r="B48" t="s">
        <v>55</v>
      </c>
    </row>
    <row r="49" spans="1:2" ht="12.75">
      <c r="A49">
        <v>1988</v>
      </c>
      <c r="B49" t="s">
        <v>55</v>
      </c>
    </row>
    <row r="50" spans="1:2" ht="12.75">
      <c r="A50">
        <v>1989</v>
      </c>
      <c r="B50" t="s">
        <v>55</v>
      </c>
    </row>
    <row r="51" spans="1:2" ht="12.75">
      <c r="A51">
        <v>1990</v>
      </c>
      <c r="B51" t="s">
        <v>55</v>
      </c>
    </row>
    <row r="52" spans="1:2" ht="12.75">
      <c r="A52">
        <v>1991</v>
      </c>
      <c r="B52" t="s">
        <v>55</v>
      </c>
    </row>
    <row r="53" spans="1:2" ht="12.75">
      <c r="A53">
        <v>1992</v>
      </c>
      <c r="B53" t="s">
        <v>55</v>
      </c>
    </row>
    <row r="54" spans="1:2" ht="12.75">
      <c r="A54">
        <v>1993</v>
      </c>
      <c r="B54" t="s">
        <v>55</v>
      </c>
    </row>
    <row r="55" spans="1:2" ht="12.75">
      <c r="A55">
        <v>1994</v>
      </c>
      <c r="B55" t="s">
        <v>55</v>
      </c>
    </row>
    <row r="56" spans="1:2" ht="12.75">
      <c r="A56">
        <v>1995</v>
      </c>
      <c r="B56" t="s">
        <v>55</v>
      </c>
    </row>
    <row r="57" spans="1:2" ht="12.75">
      <c r="A57">
        <v>1996</v>
      </c>
      <c r="B57" t="s">
        <v>55</v>
      </c>
    </row>
    <row r="58" spans="1:2" ht="12.75">
      <c r="A58">
        <v>1997</v>
      </c>
      <c r="B58" t="s">
        <v>55</v>
      </c>
    </row>
    <row r="59" spans="1:2" ht="12.75">
      <c r="A59">
        <v>1998</v>
      </c>
      <c r="B59" t="s">
        <v>55</v>
      </c>
    </row>
    <row r="60" spans="1:2" ht="12.75">
      <c r="A60">
        <v>1999</v>
      </c>
      <c r="B60" s="2" t="s">
        <v>55</v>
      </c>
    </row>
    <row r="61" spans="1:8" ht="12.75">
      <c r="A61" t="s">
        <v>86</v>
      </c>
      <c r="B61" s="2" t="s">
        <v>57</v>
      </c>
      <c r="C61" s="2" t="s">
        <v>153</v>
      </c>
      <c r="D61" s="2" t="s">
        <v>154</v>
      </c>
      <c r="E61" s="2" t="s">
        <v>154</v>
      </c>
      <c r="F61" s="2" t="s">
        <v>155</v>
      </c>
      <c r="G61" s="2" t="s">
        <v>154</v>
      </c>
      <c r="H61" t="s">
        <v>154</v>
      </c>
    </row>
    <row r="62" spans="2:7" ht="12.75">
      <c r="B62" s="2"/>
      <c r="C62" s="2"/>
      <c r="D62" s="2"/>
      <c r="E62" s="2"/>
      <c r="G62" s="2"/>
    </row>
    <row r="63" spans="1:8" ht="12.75">
      <c r="A63" t="s">
        <v>86</v>
      </c>
      <c r="B63" s="2" t="s">
        <v>57</v>
      </c>
      <c r="C63" s="2" t="s">
        <v>153</v>
      </c>
      <c r="D63" s="2" t="s">
        <v>154</v>
      </c>
      <c r="E63" s="2" t="s">
        <v>154</v>
      </c>
      <c r="F63" t="s">
        <v>155</v>
      </c>
      <c r="G63" s="2" t="s">
        <v>154</v>
      </c>
      <c r="H63" s="2" t="s">
        <v>154</v>
      </c>
    </row>
    <row r="64" spans="2:8" ht="12.75">
      <c r="B64" s="2" t="s">
        <v>55</v>
      </c>
      <c r="C64" s="2"/>
      <c r="D64" s="2" t="s">
        <v>0</v>
      </c>
      <c r="E64" s="2" t="s">
        <v>1</v>
      </c>
      <c r="F64" t="s">
        <v>2</v>
      </c>
      <c r="G64" s="2" t="s">
        <v>3</v>
      </c>
      <c r="H64" s="2" t="s">
        <v>4</v>
      </c>
    </row>
    <row r="65" spans="2:8" ht="12.75">
      <c r="B65" s="2" t="s">
        <v>55</v>
      </c>
      <c r="C65" s="2" t="s">
        <v>86</v>
      </c>
      <c r="D65" s="2" t="e">
        <f>-Other,NK</f>
        <v>#NAME?</v>
      </c>
      <c r="E65" s="2" t="s">
        <v>153</v>
      </c>
      <c r="F65" t="s">
        <v>86</v>
      </c>
      <c r="G65" s="2" t="s">
        <v>9</v>
      </c>
      <c r="H65" s="2" t="s">
        <v>154</v>
      </c>
    </row>
    <row r="66" spans="1:8" ht="12.75">
      <c r="A66" t="s">
        <v>141</v>
      </c>
      <c r="B66" s="2" t="s">
        <v>55</v>
      </c>
      <c r="C66" s="2" t="s">
        <v>127</v>
      </c>
      <c r="D66" s="2" t="s">
        <v>128</v>
      </c>
      <c r="E66" s="2" t="s">
        <v>129</v>
      </c>
      <c r="F66" s="2" t="s">
        <v>127</v>
      </c>
      <c r="G66" s="2" t="s">
        <v>128</v>
      </c>
      <c r="H66" s="2" t="s">
        <v>129</v>
      </c>
    </row>
    <row r="67" spans="1:8" ht="12.75">
      <c r="A67" t="s">
        <v>86</v>
      </c>
      <c r="B67" s="2" t="s">
        <v>74</v>
      </c>
      <c r="C67" s="2" t="s">
        <v>153</v>
      </c>
      <c r="D67" s="2" t="s">
        <v>154</v>
      </c>
      <c r="E67" s="2" t="s">
        <v>154</v>
      </c>
      <c r="F67" s="2" t="s">
        <v>155</v>
      </c>
      <c r="G67" s="2" t="s">
        <v>154</v>
      </c>
      <c r="H67" s="2" t="s">
        <v>154</v>
      </c>
    </row>
    <row r="68" spans="1:2" ht="12.75">
      <c r="A68">
        <v>1983</v>
      </c>
      <c r="B68" s="2" t="s">
        <v>55</v>
      </c>
    </row>
    <row r="69" spans="1:2" ht="12.75">
      <c r="A69">
        <v>1984</v>
      </c>
      <c r="B69" s="2" t="s">
        <v>55</v>
      </c>
    </row>
    <row r="70" spans="1:2" ht="12.75">
      <c r="A70">
        <v>1985</v>
      </c>
      <c r="B70" s="2" t="s">
        <v>55</v>
      </c>
    </row>
    <row r="71" spans="1:2" ht="12.75">
      <c r="A71">
        <v>1986</v>
      </c>
      <c r="B71" t="s">
        <v>55</v>
      </c>
    </row>
    <row r="72" spans="1:2" ht="12.75">
      <c r="A72">
        <v>1987</v>
      </c>
      <c r="B72" t="s">
        <v>55</v>
      </c>
    </row>
    <row r="73" spans="1:2" ht="12.75">
      <c r="A73">
        <v>1988</v>
      </c>
      <c r="B73" s="2" t="s">
        <v>55</v>
      </c>
    </row>
    <row r="74" spans="1:2" ht="12.75">
      <c r="A74">
        <v>1989</v>
      </c>
      <c r="B74" t="s">
        <v>55</v>
      </c>
    </row>
    <row r="75" spans="1:2" ht="12.75">
      <c r="A75">
        <v>1990</v>
      </c>
      <c r="B75" s="2" t="s">
        <v>55</v>
      </c>
    </row>
    <row r="76" spans="1:2" ht="12.75">
      <c r="A76">
        <v>1991</v>
      </c>
      <c r="B76" s="2" t="s">
        <v>55</v>
      </c>
    </row>
    <row r="77" spans="1:2" ht="12.75">
      <c r="A77">
        <v>1992</v>
      </c>
      <c r="B77" s="2" t="s">
        <v>55</v>
      </c>
    </row>
    <row r="78" spans="1:2" ht="12.75">
      <c r="A78">
        <v>1993</v>
      </c>
      <c r="B78" s="2" t="s">
        <v>55</v>
      </c>
    </row>
    <row r="79" spans="1:2" ht="12.75">
      <c r="A79">
        <v>1994</v>
      </c>
      <c r="B79" s="2" t="s">
        <v>55</v>
      </c>
    </row>
    <row r="80" spans="1:2" ht="12.75">
      <c r="A80">
        <v>1995</v>
      </c>
      <c r="B80" s="2" t="s">
        <v>55</v>
      </c>
    </row>
    <row r="81" spans="1:2" ht="12.75">
      <c r="A81">
        <v>1996</v>
      </c>
      <c r="B81" s="2" t="s">
        <v>55</v>
      </c>
    </row>
    <row r="82" spans="1:2" ht="12.75">
      <c r="A82">
        <v>1997</v>
      </c>
      <c r="B82" s="2" t="s">
        <v>55</v>
      </c>
    </row>
    <row r="83" spans="1:2" ht="12.75">
      <c r="A83">
        <v>1998</v>
      </c>
      <c r="B83" s="2" t="s">
        <v>55</v>
      </c>
    </row>
    <row r="84" spans="1:2" ht="12.75">
      <c r="A84">
        <v>1999</v>
      </c>
      <c r="B84" s="2" t="s">
        <v>55</v>
      </c>
    </row>
    <row r="85" spans="1:6" ht="12.75">
      <c r="A85" t="s">
        <v>166</v>
      </c>
      <c r="B85" s="2"/>
      <c r="C85" s="2"/>
      <c r="D85" s="2"/>
      <c r="E85" s="2"/>
      <c r="F85" s="2"/>
    </row>
    <row r="86" spans="1:6" ht="12.75">
      <c r="A86" t="s">
        <v>164</v>
      </c>
      <c r="B86" s="2"/>
      <c r="C86" s="2"/>
      <c r="D86" s="2"/>
      <c r="E86" s="2"/>
      <c r="F86" s="2"/>
    </row>
    <row r="87" spans="1:6" ht="12.75">
      <c r="A87" t="s">
        <v>164</v>
      </c>
      <c r="B87" s="2"/>
      <c r="C87" s="2"/>
      <c r="D87" s="2"/>
      <c r="E87" s="2"/>
      <c r="F87" s="2"/>
    </row>
    <row r="88" spans="1:6" ht="12.75">
      <c r="A88" t="s">
        <v>107</v>
      </c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1:6" ht="12.75">
      <c r="A90" t="s">
        <v>161</v>
      </c>
      <c r="B90" s="2"/>
      <c r="C90" s="2"/>
      <c r="D90" s="2"/>
      <c r="E90" s="2"/>
      <c r="F90" s="2"/>
    </row>
    <row r="91" spans="1:6" ht="12.75">
      <c r="A91" t="s">
        <v>171</v>
      </c>
      <c r="B91" s="2"/>
      <c r="C91" s="2"/>
      <c r="D91" s="2"/>
      <c r="E91" s="2"/>
      <c r="F91" s="2"/>
    </row>
    <row r="92" spans="1:4" ht="12.75">
      <c r="A92" t="s">
        <v>172</v>
      </c>
      <c r="C92" s="2"/>
      <c r="D92" s="2"/>
    </row>
    <row r="93" spans="1:4" ht="12.75">
      <c r="A93" t="s">
        <v>173</v>
      </c>
      <c r="C93" s="2"/>
      <c r="D93" s="2"/>
    </row>
    <row r="94" spans="1:8" ht="12.75">
      <c r="A94">
        <v>1983</v>
      </c>
      <c r="B94" t="s">
        <v>55</v>
      </c>
      <c r="C94" s="2">
        <v>64</v>
      </c>
      <c r="D94" s="2">
        <v>97</v>
      </c>
      <c r="E94" s="2">
        <v>109</v>
      </c>
      <c r="F94">
        <v>79</v>
      </c>
      <c r="G94" s="2">
        <v>70</v>
      </c>
      <c r="H94" s="2">
        <v>419</v>
      </c>
    </row>
    <row r="95" spans="1:8" ht="12.75">
      <c r="A95">
        <v>1984</v>
      </c>
      <c r="B95" t="s">
        <v>55</v>
      </c>
      <c r="C95" s="2">
        <v>44</v>
      </c>
      <c r="D95" s="2">
        <v>94</v>
      </c>
      <c r="E95" s="2">
        <v>91</v>
      </c>
      <c r="F95">
        <v>56</v>
      </c>
      <c r="G95" s="2">
        <v>68</v>
      </c>
      <c r="H95" s="2">
        <v>353</v>
      </c>
    </row>
    <row r="96" spans="1:8" ht="12.75">
      <c r="A96">
        <v>1985</v>
      </c>
      <c r="B96" t="s">
        <v>55</v>
      </c>
      <c r="C96" s="2">
        <v>54</v>
      </c>
      <c r="D96" s="2">
        <v>77</v>
      </c>
      <c r="E96" s="2">
        <v>110</v>
      </c>
      <c r="F96">
        <v>26</v>
      </c>
      <c r="G96" s="2">
        <v>79</v>
      </c>
      <c r="H96" s="2">
        <v>346</v>
      </c>
    </row>
    <row r="97" spans="1:8" ht="12.75">
      <c r="A97">
        <v>1986</v>
      </c>
      <c r="B97" t="s">
        <v>55</v>
      </c>
      <c r="C97" s="2">
        <v>55</v>
      </c>
      <c r="D97" s="2">
        <v>84</v>
      </c>
      <c r="E97" s="2">
        <v>96</v>
      </c>
      <c r="F97" s="2">
        <v>42</v>
      </c>
      <c r="G97" s="2">
        <v>69</v>
      </c>
      <c r="H97" s="2">
        <v>346</v>
      </c>
    </row>
    <row r="98" spans="1:8" ht="12.75">
      <c r="A98">
        <v>1987</v>
      </c>
      <c r="B98" t="s">
        <v>55</v>
      </c>
      <c r="C98" s="2">
        <v>60</v>
      </c>
      <c r="D98" s="2">
        <v>90</v>
      </c>
      <c r="E98" s="2">
        <v>87</v>
      </c>
      <c r="F98" s="2">
        <v>45</v>
      </c>
      <c r="G98" s="2">
        <v>66</v>
      </c>
      <c r="H98" s="2">
        <v>348</v>
      </c>
    </row>
    <row r="99" spans="1:8" ht="12.75">
      <c r="A99">
        <v>1988</v>
      </c>
      <c r="B99" t="s">
        <v>55</v>
      </c>
      <c r="C99" s="2">
        <v>85</v>
      </c>
      <c r="D99" s="2">
        <v>88</v>
      </c>
      <c r="E99" s="2">
        <v>85</v>
      </c>
      <c r="F99" s="2">
        <v>55</v>
      </c>
      <c r="G99" s="2">
        <v>85</v>
      </c>
      <c r="H99" s="2">
        <v>398</v>
      </c>
    </row>
    <row r="100" spans="1:8" ht="12.75">
      <c r="A100">
        <v>1989</v>
      </c>
      <c r="B100" t="s">
        <v>55</v>
      </c>
      <c r="C100" s="2">
        <v>57</v>
      </c>
      <c r="D100" s="2">
        <v>63</v>
      </c>
      <c r="E100" s="2">
        <v>114</v>
      </c>
      <c r="F100" s="2">
        <v>62</v>
      </c>
      <c r="G100" s="2">
        <v>79</v>
      </c>
      <c r="H100" s="2">
        <v>375</v>
      </c>
    </row>
    <row r="101" spans="1:8" ht="12.75">
      <c r="A101">
        <v>1990</v>
      </c>
      <c r="B101" t="s">
        <v>55</v>
      </c>
      <c r="C101" s="2">
        <v>91</v>
      </c>
      <c r="D101" s="2">
        <v>75</v>
      </c>
      <c r="E101" s="2">
        <v>93</v>
      </c>
      <c r="F101" s="2">
        <v>54</v>
      </c>
      <c r="G101" s="2">
        <v>66</v>
      </c>
      <c r="H101" s="2">
        <v>379</v>
      </c>
    </row>
    <row r="102" spans="1:8" ht="12.75">
      <c r="A102">
        <v>1991</v>
      </c>
      <c r="B102" t="s">
        <v>55</v>
      </c>
      <c r="C102" s="2">
        <v>59</v>
      </c>
      <c r="D102" s="2">
        <v>89</v>
      </c>
      <c r="E102" s="2">
        <v>107</v>
      </c>
      <c r="F102" s="2">
        <v>45</v>
      </c>
      <c r="G102" s="2">
        <v>81</v>
      </c>
      <c r="H102" s="2">
        <v>381</v>
      </c>
    </row>
    <row r="103" spans="1:8" ht="12.75">
      <c r="A103">
        <v>1992</v>
      </c>
      <c r="B103" t="s">
        <v>55</v>
      </c>
      <c r="C103" s="2">
        <v>62</v>
      </c>
      <c r="D103" s="2">
        <v>65</v>
      </c>
      <c r="E103" s="2">
        <v>82</v>
      </c>
      <c r="F103" s="2">
        <v>36</v>
      </c>
      <c r="G103" s="2">
        <v>81</v>
      </c>
      <c r="H103" s="2">
        <v>326</v>
      </c>
    </row>
    <row r="104" spans="1:8" ht="12.75">
      <c r="A104">
        <v>1993</v>
      </c>
      <c r="B104" t="s">
        <v>55</v>
      </c>
      <c r="C104" s="2">
        <v>75</v>
      </c>
      <c r="D104" s="2">
        <v>68</v>
      </c>
      <c r="E104" s="2">
        <v>82</v>
      </c>
      <c r="F104" s="2">
        <v>26</v>
      </c>
      <c r="G104" s="2">
        <v>108</v>
      </c>
      <c r="H104" s="2">
        <v>359</v>
      </c>
    </row>
    <row r="105" spans="1:8" ht="12.75">
      <c r="A105">
        <v>1994</v>
      </c>
      <c r="B105" t="s">
        <v>55</v>
      </c>
      <c r="C105" s="2">
        <v>80</v>
      </c>
      <c r="D105" s="2">
        <v>68</v>
      </c>
      <c r="E105" s="2">
        <v>83</v>
      </c>
      <c r="F105" s="2">
        <v>42</v>
      </c>
      <c r="G105" s="2">
        <v>120</v>
      </c>
      <c r="H105" s="2">
        <v>393</v>
      </c>
    </row>
    <row r="106" spans="1:8" ht="12.75">
      <c r="A106">
        <v>1995</v>
      </c>
      <c r="B106" t="s">
        <v>55</v>
      </c>
      <c r="C106" s="2">
        <v>62</v>
      </c>
      <c r="D106" s="2">
        <v>63</v>
      </c>
      <c r="E106" s="2">
        <v>87</v>
      </c>
      <c r="F106" s="2">
        <v>57</v>
      </c>
      <c r="G106" s="2">
        <v>126</v>
      </c>
      <c r="H106" s="2">
        <v>395</v>
      </c>
    </row>
    <row r="107" spans="1:8" ht="12.75">
      <c r="A107">
        <v>1996</v>
      </c>
      <c r="B107" t="s">
        <v>55</v>
      </c>
      <c r="C107" s="2">
        <v>97</v>
      </c>
      <c r="D107" s="2">
        <v>74</v>
      </c>
      <c r="E107" s="2">
        <v>115</v>
      </c>
      <c r="F107" s="2">
        <v>85</v>
      </c>
      <c r="G107" s="2">
        <v>102</v>
      </c>
      <c r="H107" s="2">
        <v>473</v>
      </c>
    </row>
    <row r="108" spans="1:8" ht="12.75">
      <c r="A108">
        <v>1997</v>
      </c>
      <c r="B108" t="s">
        <v>55</v>
      </c>
      <c r="C108" s="2">
        <v>76</v>
      </c>
      <c r="D108" s="2">
        <v>72</v>
      </c>
      <c r="E108" s="2">
        <v>81</v>
      </c>
      <c r="F108" s="2">
        <v>97</v>
      </c>
      <c r="G108" s="2">
        <v>135</v>
      </c>
      <c r="H108" s="2">
        <v>461</v>
      </c>
    </row>
    <row r="109" spans="1:8" ht="12.75">
      <c r="A109">
        <v>1998</v>
      </c>
      <c r="B109" t="s">
        <v>55</v>
      </c>
      <c r="C109" s="2">
        <v>102</v>
      </c>
      <c r="D109" s="2">
        <v>73</v>
      </c>
      <c r="E109" s="2">
        <v>122</v>
      </c>
      <c r="F109" s="2">
        <v>147</v>
      </c>
      <c r="G109" s="2">
        <v>165</v>
      </c>
      <c r="H109" s="2">
        <v>609</v>
      </c>
    </row>
    <row r="110" spans="1:8" ht="12.75">
      <c r="A110">
        <v>1999</v>
      </c>
      <c r="B110" s="2" t="s">
        <v>55</v>
      </c>
      <c r="C110" s="2">
        <v>97</v>
      </c>
      <c r="D110" s="2">
        <v>60</v>
      </c>
      <c r="E110" s="2">
        <v>109</v>
      </c>
      <c r="F110" s="2">
        <v>145</v>
      </c>
      <c r="G110" s="2">
        <v>137</v>
      </c>
      <c r="H110" s="2">
        <v>548</v>
      </c>
    </row>
    <row r="111" spans="1:8" ht="12.75">
      <c r="A111" t="s">
        <v>56</v>
      </c>
      <c r="B111" s="2" t="s">
        <v>57</v>
      </c>
      <c r="C111" s="2" t="s">
        <v>154</v>
      </c>
      <c r="D111" s="2" t="s">
        <v>156</v>
      </c>
      <c r="E111" s="2" t="s">
        <v>156</v>
      </c>
      <c r="F111" s="2" t="s">
        <v>156</v>
      </c>
      <c r="G111" t="s">
        <v>156</v>
      </c>
      <c r="H111" t="s">
        <v>156</v>
      </c>
    </row>
    <row r="112" spans="1:7" ht="12.75">
      <c r="A112" t="s">
        <v>58</v>
      </c>
      <c r="B112" s="2" t="s">
        <v>59</v>
      </c>
      <c r="C112" s="2" t="s">
        <v>60</v>
      </c>
      <c r="D112" s="2" t="s">
        <v>61</v>
      </c>
      <c r="E112" s="2" t="s">
        <v>61</v>
      </c>
      <c r="F112" s="2" t="s">
        <v>61</v>
      </c>
      <c r="G112" t="s">
        <v>62</v>
      </c>
    </row>
    <row r="113" spans="1:7" ht="12.75">
      <c r="A113" t="s">
        <v>58</v>
      </c>
      <c r="B113" t="s">
        <v>59</v>
      </c>
      <c r="C113" s="2" t="s">
        <v>60</v>
      </c>
      <c r="D113" s="2" t="s">
        <v>61</v>
      </c>
      <c r="E113" s="2" t="s">
        <v>61</v>
      </c>
      <c r="F113" t="s">
        <v>61</v>
      </c>
      <c r="G113" t="s">
        <v>62</v>
      </c>
    </row>
    <row r="114" spans="1:8" ht="12.75">
      <c r="A114" t="s">
        <v>10</v>
      </c>
      <c r="B114" t="s">
        <v>63</v>
      </c>
      <c r="C114" s="2" t="s">
        <v>64</v>
      </c>
      <c r="D114" s="2" t="s">
        <v>65</v>
      </c>
      <c r="E114" s="2" t="s">
        <v>66</v>
      </c>
      <c r="F114" t="s">
        <v>67</v>
      </c>
      <c r="G114" t="s">
        <v>68</v>
      </c>
      <c r="H114" t="s">
        <v>69</v>
      </c>
    </row>
    <row r="115" spans="3:5" ht="12.75">
      <c r="C115" s="2"/>
      <c r="D115" s="2"/>
      <c r="E115" s="2"/>
    </row>
    <row r="116" spans="1:8" ht="12.75">
      <c r="A116" t="s">
        <v>56</v>
      </c>
      <c r="B116" t="s">
        <v>57</v>
      </c>
      <c r="C116" s="2" t="s">
        <v>154</v>
      </c>
      <c r="D116" s="2" t="s">
        <v>156</v>
      </c>
      <c r="E116" s="2" t="s">
        <v>156</v>
      </c>
      <c r="F116" t="s">
        <v>156</v>
      </c>
      <c r="G116" t="s">
        <v>156</v>
      </c>
      <c r="H116" t="s">
        <v>156</v>
      </c>
    </row>
    <row r="117" spans="2:7" ht="12.75">
      <c r="B117" s="2" t="s">
        <v>55</v>
      </c>
      <c r="C117" s="2"/>
      <c r="D117" s="2" t="s">
        <v>70</v>
      </c>
      <c r="E117" s="2" t="s">
        <v>71</v>
      </c>
      <c r="F117" s="2" t="s">
        <v>72</v>
      </c>
      <c r="G117" t="s">
        <v>73</v>
      </c>
    </row>
    <row r="118" spans="1:8" ht="12.75">
      <c r="A118" t="s">
        <v>141</v>
      </c>
      <c r="B118" s="2" t="s">
        <v>55</v>
      </c>
      <c r="C118" s="2" t="s">
        <v>116</v>
      </c>
      <c r="D118" s="2" t="s">
        <v>157</v>
      </c>
      <c r="E118" s="2" t="s">
        <v>158</v>
      </c>
      <c r="F118" t="s">
        <v>117</v>
      </c>
      <c r="G118" t="s">
        <v>159</v>
      </c>
      <c r="H118" t="s">
        <v>129</v>
      </c>
    </row>
    <row r="119" spans="1:8" ht="12.75">
      <c r="A119" t="s">
        <v>56</v>
      </c>
      <c r="B119" s="2" t="s">
        <v>74</v>
      </c>
      <c r="C119" s="2" t="s">
        <v>154</v>
      </c>
      <c r="D119" s="2" t="s">
        <v>156</v>
      </c>
      <c r="E119" s="2" t="s">
        <v>156</v>
      </c>
      <c r="F119" t="s">
        <v>156</v>
      </c>
      <c r="G119" t="s">
        <v>156</v>
      </c>
      <c r="H119" t="s">
        <v>156</v>
      </c>
    </row>
    <row r="120" spans="1:8" ht="12.75">
      <c r="A120">
        <v>1983</v>
      </c>
      <c r="B120" s="2" t="s">
        <v>55</v>
      </c>
      <c r="C120" s="2">
        <v>54</v>
      </c>
      <c r="D120" s="2">
        <v>72</v>
      </c>
      <c r="E120" s="2">
        <v>88</v>
      </c>
      <c r="F120">
        <v>72</v>
      </c>
      <c r="G120" s="2">
        <v>55</v>
      </c>
      <c r="H120" s="2">
        <v>341</v>
      </c>
    </row>
    <row r="121" spans="1:8" ht="12.75">
      <c r="A121">
        <v>1984</v>
      </c>
      <c r="B121" s="2" t="s">
        <v>55</v>
      </c>
      <c r="C121" s="2">
        <v>37</v>
      </c>
      <c r="D121" s="2">
        <v>75</v>
      </c>
      <c r="E121" s="2">
        <v>81</v>
      </c>
      <c r="F121">
        <v>47</v>
      </c>
      <c r="G121" s="2">
        <v>54</v>
      </c>
      <c r="H121" s="2">
        <v>294</v>
      </c>
    </row>
    <row r="122" spans="1:8" ht="12.75">
      <c r="A122">
        <v>1985</v>
      </c>
      <c r="B122" t="s">
        <v>55</v>
      </c>
      <c r="C122" s="2">
        <v>45</v>
      </c>
      <c r="D122">
        <v>64</v>
      </c>
      <c r="E122" s="2">
        <v>87</v>
      </c>
      <c r="F122">
        <v>22</v>
      </c>
      <c r="G122" s="2">
        <v>62</v>
      </c>
      <c r="H122" s="2">
        <v>280</v>
      </c>
    </row>
    <row r="123" spans="1:8" ht="12.75">
      <c r="A123">
        <v>1986</v>
      </c>
      <c r="B123" t="s">
        <v>55</v>
      </c>
      <c r="C123" s="2">
        <v>40</v>
      </c>
      <c r="D123">
        <v>70</v>
      </c>
      <c r="E123" s="2">
        <v>81</v>
      </c>
      <c r="F123">
        <v>38</v>
      </c>
      <c r="G123" s="2">
        <v>53</v>
      </c>
      <c r="H123" s="2">
        <v>282</v>
      </c>
    </row>
    <row r="124" spans="1:8" ht="12.75">
      <c r="A124">
        <v>1987</v>
      </c>
      <c r="B124" t="s">
        <v>55</v>
      </c>
      <c r="C124">
        <v>48</v>
      </c>
      <c r="D124">
        <v>65</v>
      </c>
      <c r="E124">
        <v>73</v>
      </c>
      <c r="F124">
        <v>36</v>
      </c>
      <c r="G124" s="2">
        <v>45</v>
      </c>
      <c r="H124" s="2">
        <v>267</v>
      </c>
    </row>
    <row r="125" spans="1:8" ht="12.75">
      <c r="A125">
        <v>1988</v>
      </c>
      <c r="B125" t="s">
        <v>55</v>
      </c>
      <c r="C125">
        <v>62</v>
      </c>
      <c r="D125">
        <v>67</v>
      </c>
      <c r="E125">
        <v>69</v>
      </c>
      <c r="F125">
        <v>53</v>
      </c>
      <c r="G125" s="2">
        <v>59</v>
      </c>
      <c r="H125" s="2">
        <v>310</v>
      </c>
    </row>
    <row r="126" spans="1:8" ht="12.75">
      <c r="A126">
        <v>1989</v>
      </c>
      <c r="B126" t="s">
        <v>55</v>
      </c>
      <c r="C126">
        <v>47</v>
      </c>
      <c r="D126">
        <v>47</v>
      </c>
      <c r="E126">
        <v>98</v>
      </c>
      <c r="F126">
        <v>54</v>
      </c>
      <c r="G126" s="2">
        <v>59</v>
      </c>
      <c r="H126" s="2">
        <v>305</v>
      </c>
    </row>
    <row r="127" spans="1:8" ht="12.75">
      <c r="A127">
        <v>1990</v>
      </c>
      <c r="B127" s="2" t="s">
        <v>55</v>
      </c>
      <c r="C127" s="2">
        <v>66</v>
      </c>
      <c r="D127" s="2">
        <v>46</v>
      </c>
      <c r="E127">
        <v>72</v>
      </c>
      <c r="F127">
        <v>50</v>
      </c>
      <c r="G127" s="2">
        <v>46</v>
      </c>
      <c r="H127" s="2">
        <v>280</v>
      </c>
    </row>
    <row r="128" spans="1:8" ht="12.75">
      <c r="A128">
        <v>1991</v>
      </c>
      <c r="B128" t="s">
        <v>55</v>
      </c>
      <c r="C128" s="2">
        <v>45</v>
      </c>
      <c r="D128" s="2">
        <v>65</v>
      </c>
      <c r="E128">
        <v>82</v>
      </c>
      <c r="F128">
        <v>40</v>
      </c>
      <c r="G128" s="2">
        <v>61</v>
      </c>
      <c r="H128" s="2">
        <v>293</v>
      </c>
    </row>
    <row r="129" spans="1:8" ht="12.75">
      <c r="A129">
        <v>1992</v>
      </c>
      <c r="B129" s="2" t="s">
        <v>55</v>
      </c>
      <c r="C129" s="2">
        <v>40</v>
      </c>
      <c r="D129" s="2">
        <v>49</v>
      </c>
      <c r="E129">
        <v>63</v>
      </c>
      <c r="F129">
        <v>28</v>
      </c>
      <c r="G129" s="2">
        <v>52</v>
      </c>
      <c r="H129" s="2">
        <v>232</v>
      </c>
    </row>
    <row r="130" spans="1:8" ht="12.75">
      <c r="A130">
        <v>1993</v>
      </c>
      <c r="B130" t="s">
        <v>55</v>
      </c>
      <c r="C130" s="2">
        <v>50</v>
      </c>
      <c r="D130" s="2">
        <v>49</v>
      </c>
      <c r="E130">
        <v>65</v>
      </c>
      <c r="F130">
        <v>20</v>
      </c>
      <c r="G130" s="2">
        <v>79</v>
      </c>
      <c r="H130" s="2">
        <v>263</v>
      </c>
    </row>
    <row r="131" spans="1:8" ht="12.75">
      <c r="A131">
        <v>1994</v>
      </c>
      <c r="B131" s="2" t="s">
        <v>55</v>
      </c>
      <c r="C131" s="2">
        <v>50</v>
      </c>
      <c r="D131" s="2">
        <v>55</v>
      </c>
      <c r="E131" s="2">
        <v>68</v>
      </c>
      <c r="F131" s="2">
        <v>34</v>
      </c>
      <c r="G131" s="2">
        <v>76</v>
      </c>
      <c r="H131" s="2">
        <v>283</v>
      </c>
    </row>
    <row r="132" spans="1:8" ht="12.75">
      <c r="A132">
        <v>1995</v>
      </c>
      <c r="B132" s="2" t="s">
        <v>55</v>
      </c>
      <c r="C132" s="2">
        <v>43</v>
      </c>
      <c r="D132" s="2">
        <v>45</v>
      </c>
      <c r="E132" s="2">
        <v>71</v>
      </c>
      <c r="F132" s="2">
        <v>42</v>
      </c>
      <c r="G132" s="2">
        <v>84</v>
      </c>
      <c r="H132" s="2">
        <v>285</v>
      </c>
    </row>
    <row r="133" spans="1:8" ht="12.75">
      <c r="A133">
        <v>1996</v>
      </c>
      <c r="B133" s="2" t="s">
        <v>55</v>
      </c>
      <c r="C133" s="2">
        <v>53</v>
      </c>
      <c r="D133" s="2">
        <v>45</v>
      </c>
      <c r="E133" s="2">
        <v>88</v>
      </c>
      <c r="F133">
        <v>58</v>
      </c>
      <c r="G133" s="2">
        <v>61</v>
      </c>
      <c r="H133" s="2">
        <v>305</v>
      </c>
    </row>
    <row r="134" spans="1:8" ht="12.75">
      <c r="A134">
        <v>1997</v>
      </c>
      <c r="B134" s="2" t="s">
        <v>55</v>
      </c>
      <c r="C134" s="2">
        <v>53</v>
      </c>
      <c r="D134" s="2">
        <v>49</v>
      </c>
      <c r="E134" s="2">
        <v>68</v>
      </c>
      <c r="F134">
        <v>67</v>
      </c>
      <c r="G134" s="2">
        <v>88</v>
      </c>
      <c r="H134" s="2">
        <v>325</v>
      </c>
    </row>
    <row r="135" spans="1:8" ht="12.75">
      <c r="A135">
        <v>1998</v>
      </c>
      <c r="B135" s="2" t="s">
        <v>55</v>
      </c>
      <c r="C135" s="2">
        <v>71</v>
      </c>
      <c r="D135" s="2">
        <v>53</v>
      </c>
      <c r="E135" s="2">
        <v>92</v>
      </c>
      <c r="F135">
        <v>112</v>
      </c>
      <c r="G135" s="2">
        <v>118</v>
      </c>
      <c r="H135" s="2">
        <v>446</v>
      </c>
    </row>
    <row r="136" spans="1:8" ht="12.75">
      <c r="A136">
        <v>1999</v>
      </c>
      <c r="B136" s="2" t="s">
        <v>55</v>
      </c>
      <c r="C136" s="2">
        <v>68</v>
      </c>
      <c r="D136" s="2">
        <v>51</v>
      </c>
      <c r="E136" s="2">
        <v>81</v>
      </c>
      <c r="F136">
        <v>114</v>
      </c>
      <c r="G136" s="2">
        <v>93</v>
      </c>
      <c r="H136" s="2">
        <v>407</v>
      </c>
    </row>
    <row r="137" spans="1:8" ht="12.75">
      <c r="A137" t="s">
        <v>56</v>
      </c>
      <c r="B137" s="2" t="s">
        <v>57</v>
      </c>
      <c r="C137" s="2" t="s">
        <v>154</v>
      </c>
      <c r="D137" s="2" t="s">
        <v>156</v>
      </c>
      <c r="E137" s="2" t="s">
        <v>156</v>
      </c>
      <c r="F137" t="s">
        <v>156</v>
      </c>
      <c r="G137" t="s">
        <v>156</v>
      </c>
      <c r="H137" t="s">
        <v>156</v>
      </c>
    </row>
    <row r="138" spans="1:7" ht="12.75">
      <c r="A138" t="s">
        <v>58</v>
      </c>
      <c r="B138" s="2" t="s">
        <v>59</v>
      </c>
      <c r="C138" s="2" t="s">
        <v>60</v>
      </c>
      <c r="D138" s="2" t="s">
        <v>61</v>
      </c>
      <c r="E138" s="2" t="s">
        <v>61</v>
      </c>
      <c r="F138" s="2" t="s">
        <v>61</v>
      </c>
      <c r="G138" t="s">
        <v>62</v>
      </c>
    </row>
    <row r="139" spans="1:7" ht="12.75">
      <c r="A139" t="s">
        <v>58</v>
      </c>
      <c r="B139" s="2" t="s">
        <v>59</v>
      </c>
      <c r="C139" s="2" t="s">
        <v>60</v>
      </c>
      <c r="D139" s="2" t="s">
        <v>61</v>
      </c>
      <c r="E139" s="2" t="s">
        <v>61</v>
      </c>
      <c r="F139" s="2" t="s">
        <v>61</v>
      </c>
      <c r="G139" t="s">
        <v>62</v>
      </c>
    </row>
    <row r="140" spans="1:8" ht="12.75">
      <c r="A140" t="s">
        <v>10</v>
      </c>
      <c r="B140" s="2" t="s">
        <v>63</v>
      </c>
      <c r="C140" s="2" t="s">
        <v>64</v>
      </c>
      <c r="D140" s="2" t="s">
        <v>65</v>
      </c>
      <c r="E140" s="2" t="s">
        <v>66</v>
      </c>
      <c r="F140" s="2" t="s">
        <v>75</v>
      </c>
      <c r="G140" t="s">
        <v>68</v>
      </c>
      <c r="H140" t="s">
        <v>69</v>
      </c>
    </row>
    <row r="141" spans="2:6" ht="12.75">
      <c r="B141" s="2"/>
      <c r="C141" s="2"/>
      <c r="D141" s="2"/>
      <c r="E141" s="2"/>
      <c r="F141" s="2"/>
    </row>
    <row r="142" spans="1:8" ht="12.75">
      <c r="A142" t="s">
        <v>56</v>
      </c>
      <c r="B142" s="2" t="s">
        <v>57</v>
      </c>
      <c r="C142" s="2" t="s">
        <v>154</v>
      </c>
      <c r="D142" s="2" t="s">
        <v>156</v>
      </c>
      <c r="E142" s="2" t="s">
        <v>156</v>
      </c>
      <c r="F142" s="2" t="s">
        <v>156</v>
      </c>
      <c r="G142" t="s">
        <v>156</v>
      </c>
      <c r="H142" t="s">
        <v>156</v>
      </c>
    </row>
    <row r="143" spans="2:7" ht="12.75">
      <c r="B143" s="2" t="s">
        <v>55</v>
      </c>
      <c r="C143" s="2"/>
      <c r="D143" s="2" t="s">
        <v>70</v>
      </c>
      <c r="E143" s="2" t="s">
        <v>71</v>
      </c>
      <c r="F143" s="2" t="s">
        <v>72</v>
      </c>
      <c r="G143" t="s">
        <v>73</v>
      </c>
    </row>
    <row r="144" spans="1:8" ht="12.75">
      <c r="A144" t="s">
        <v>141</v>
      </c>
      <c r="B144" s="2" t="s">
        <v>55</v>
      </c>
      <c r="C144" s="2" t="s">
        <v>116</v>
      </c>
      <c r="D144" s="2" t="s">
        <v>157</v>
      </c>
      <c r="E144" t="s">
        <v>158</v>
      </c>
      <c r="F144" t="s">
        <v>117</v>
      </c>
      <c r="G144" t="s">
        <v>159</v>
      </c>
      <c r="H144" t="s">
        <v>129</v>
      </c>
    </row>
    <row r="145" spans="1:8" ht="12.75">
      <c r="A145" t="s">
        <v>56</v>
      </c>
      <c r="B145" s="2" t="s">
        <v>74</v>
      </c>
      <c r="C145" s="2" t="s">
        <v>154</v>
      </c>
      <c r="D145" s="2" t="s">
        <v>156</v>
      </c>
      <c r="E145" t="s">
        <v>156</v>
      </c>
      <c r="F145" t="s">
        <v>156</v>
      </c>
      <c r="G145" t="s">
        <v>156</v>
      </c>
      <c r="H145" t="s">
        <v>156</v>
      </c>
    </row>
    <row r="146" spans="1:8" ht="12.75">
      <c r="A146">
        <v>1983</v>
      </c>
      <c r="B146" s="2" t="s">
        <v>55</v>
      </c>
      <c r="C146" s="2">
        <v>2</v>
      </c>
      <c r="D146" s="2">
        <v>1</v>
      </c>
      <c r="E146" s="2">
        <v>3</v>
      </c>
      <c r="F146">
        <v>1</v>
      </c>
      <c r="G146" s="2"/>
      <c r="H146" s="2">
        <v>7</v>
      </c>
    </row>
    <row r="147" spans="1:8" ht="12.75">
      <c r="A147">
        <v>1984</v>
      </c>
      <c r="B147" s="2" t="s">
        <v>55</v>
      </c>
      <c r="C147" s="2"/>
      <c r="D147" s="2"/>
      <c r="E147" s="2">
        <v>1</v>
      </c>
      <c r="F147">
        <v>2</v>
      </c>
      <c r="G147" s="2">
        <v>1</v>
      </c>
      <c r="H147" s="2">
        <v>4</v>
      </c>
    </row>
    <row r="148" spans="1:8" ht="12.75">
      <c r="A148">
        <v>1985</v>
      </c>
      <c r="B148" t="s">
        <v>55</v>
      </c>
      <c r="D148" s="2"/>
      <c r="E148" s="2">
        <v>1</v>
      </c>
      <c r="G148" s="2"/>
      <c r="H148" s="2">
        <v>1</v>
      </c>
    </row>
    <row r="149" spans="1:8" ht="12.75">
      <c r="A149">
        <v>1986</v>
      </c>
      <c r="B149" t="s">
        <v>55</v>
      </c>
      <c r="C149">
        <v>1</v>
      </c>
      <c r="D149" s="2">
        <v>1</v>
      </c>
      <c r="E149" s="2"/>
      <c r="G149" s="2">
        <v>2</v>
      </c>
      <c r="H149" s="2">
        <v>4</v>
      </c>
    </row>
    <row r="150" spans="1:8" ht="12.75">
      <c r="A150">
        <v>1988</v>
      </c>
      <c r="B150" t="s">
        <v>55</v>
      </c>
      <c r="C150">
        <v>2</v>
      </c>
      <c r="D150" s="2">
        <v>2</v>
      </c>
      <c r="E150" s="2">
        <v>2</v>
      </c>
      <c r="F150">
        <v>1</v>
      </c>
      <c r="G150" s="2"/>
      <c r="H150" s="2">
        <v>7</v>
      </c>
    </row>
    <row r="151" spans="1:8" ht="12.75">
      <c r="A151">
        <v>1989</v>
      </c>
      <c r="B151" t="s">
        <v>55</v>
      </c>
      <c r="C151">
        <v>1</v>
      </c>
      <c r="D151" s="2">
        <v>3</v>
      </c>
      <c r="E151" s="2">
        <v>1</v>
      </c>
      <c r="G151" s="2">
        <v>2</v>
      </c>
      <c r="H151" s="2">
        <v>7</v>
      </c>
    </row>
    <row r="152" spans="1:8" ht="12.75">
      <c r="A152">
        <v>1990</v>
      </c>
      <c r="B152" t="s">
        <v>55</v>
      </c>
      <c r="C152" s="2">
        <v>2</v>
      </c>
      <c r="D152" s="2">
        <v>1</v>
      </c>
      <c r="E152" s="2">
        <v>5</v>
      </c>
      <c r="F152" s="2"/>
      <c r="G152" s="2">
        <v>1</v>
      </c>
      <c r="H152" s="2">
        <v>9</v>
      </c>
    </row>
    <row r="153" spans="1:8" ht="12.75">
      <c r="A153">
        <v>1991</v>
      </c>
      <c r="B153" t="s">
        <v>55</v>
      </c>
      <c r="C153" s="2">
        <v>1</v>
      </c>
      <c r="D153" s="2"/>
      <c r="E153" s="2">
        <v>2</v>
      </c>
      <c r="F153" s="2"/>
      <c r="G153" s="2"/>
      <c r="H153" s="2">
        <v>3</v>
      </c>
    </row>
    <row r="154" spans="1:8" ht="12.75">
      <c r="A154">
        <v>1992</v>
      </c>
      <c r="B154" t="s">
        <v>55</v>
      </c>
      <c r="C154" s="2">
        <v>1</v>
      </c>
      <c r="D154" s="2">
        <v>1</v>
      </c>
      <c r="E154" s="2">
        <v>4</v>
      </c>
      <c r="F154" s="2"/>
      <c r="G154" s="2">
        <v>2</v>
      </c>
      <c r="H154" s="2">
        <v>8</v>
      </c>
    </row>
    <row r="155" spans="1:8" ht="12.75">
      <c r="A155">
        <v>1993</v>
      </c>
      <c r="B155" t="s">
        <v>55</v>
      </c>
      <c r="C155" s="2">
        <v>4</v>
      </c>
      <c r="D155" s="2">
        <v>2</v>
      </c>
      <c r="E155" s="2">
        <v>2</v>
      </c>
      <c r="F155" s="2">
        <v>1</v>
      </c>
      <c r="G155" s="2">
        <v>1</v>
      </c>
      <c r="H155" s="2">
        <v>10</v>
      </c>
    </row>
    <row r="156" spans="1:8" ht="12.75">
      <c r="A156">
        <v>1994</v>
      </c>
      <c r="B156" t="s">
        <v>55</v>
      </c>
      <c r="C156" s="2">
        <v>6</v>
      </c>
      <c r="D156" s="2">
        <v>3</v>
      </c>
      <c r="E156" s="2">
        <v>5</v>
      </c>
      <c r="F156" s="2">
        <v>1</v>
      </c>
      <c r="G156" s="2">
        <v>1</v>
      </c>
      <c r="H156" s="2">
        <v>16</v>
      </c>
    </row>
    <row r="157" spans="1:8" ht="12.75">
      <c r="A157">
        <v>1995</v>
      </c>
      <c r="B157" t="s">
        <v>55</v>
      </c>
      <c r="C157" s="2">
        <v>1</v>
      </c>
      <c r="D157" s="2">
        <v>1</v>
      </c>
      <c r="E157">
        <v>2</v>
      </c>
      <c r="F157" s="2"/>
      <c r="G157" s="2">
        <v>2</v>
      </c>
      <c r="H157" s="2">
        <v>6</v>
      </c>
    </row>
    <row r="158" spans="1:8" ht="12.75">
      <c r="A158">
        <v>1996</v>
      </c>
      <c r="B158" t="s">
        <v>55</v>
      </c>
      <c r="C158" s="2">
        <v>1</v>
      </c>
      <c r="D158" s="2">
        <v>1</v>
      </c>
      <c r="E158" s="2">
        <v>5</v>
      </c>
      <c r="F158" s="2">
        <v>2</v>
      </c>
      <c r="G158" s="2">
        <v>1</v>
      </c>
      <c r="H158" s="2">
        <v>10</v>
      </c>
    </row>
    <row r="159" spans="1:8" ht="12.75">
      <c r="A159">
        <v>1997</v>
      </c>
      <c r="B159" t="s">
        <v>55</v>
      </c>
      <c r="C159" s="2">
        <v>3</v>
      </c>
      <c r="D159" s="2"/>
      <c r="E159" s="2">
        <v>3</v>
      </c>
      <c r="F159" s="2">
        <v>2</v>
      </c>
      <c r="G159" s="2">
        <v>3</v>
      </c>
      <c r="H159" s="2">
        <v>11</v>
      </c>
    </row>
    <row r="160" spans="1:8" ht="12.75">
      <c r="A160">
        <v>1998</v>
      </c>
      <c r="B160" t="s">
        <v>55</v>
      </c>
      <c r="C160" s="2">
        <v>4</v>
      </c>
      <c r="D160" s="2">
        <v>2</v>
      </c>
      <c r="E160" s="2">
        <v>4</v>
      </c>
      <c r="F160" s="2">
        <v>3</v>
      </c>
      <c r="G160" s="2">
        <v>5</v>
      </c>
      <c r="H160" s="2">
        <v>18</v>
      </c>
    </row>
    <row r="161" spans="1:8" ht="12.75">
      <c r="A161">
        <v>1999</v>
      </c>
      <c r="B161" t="s">
        <v>55</v>
      </c>
      <c r="C161" s="2">
        <v>3</v>
      </c>
      <c r="D161" s="2">
        <v>2</v>
      </c>
      <c r="E161" s="2">
        <v>1</v>
      </c>
      <c r="F161" s="2">
        <v>1</v>
      </c>
      <c r="G161" s="2">
        <v>6</v>
      </c>
      <c r="H161" s="2">
        <v>13</v>
      </c>
    </row>
    <row r="162" spans="1:8" ht="12.75">
      <c r="A162" t="s">
        <v>161</v>
      </c>
      <c r="C162" s="2"/>
      <c r="D162" s="2"/>
      <c r="E162" s="2"/>
      <c r="F162" s="2"/>
      <c r="G162" s="2"/>
      <c r="H162" s="2"/>
    </row>
    <row r="163" ht="12.75">
      <c r="A163" t="s">
        <v>164</v>
      </c>
    </row>
    <row r="164" ht="12.75">
      <c r="A164" t="s">
        <v>164</v>
      </c>
    </row>
    <row r="165" ht="12.75">
      <c r="A165" t="s">
        <v>108</v>
      </c>
    </row>
    <row r="167" ht="12.75">
      <c r="A167" t="s">
        <v>161</v>
      </c>
    </row>
    <row r="168" ht="12.75">
      <c r="A168" t="s">
        <v>109</v>
      </c>
    </row>
    <row r="169" ht="12.75">
      <c r="A169" t="s">
        <v>110</v>
      </c>
    </row>
    <row r="170" ht="12.75">
      <c r="A170" t="s">
        <v>173</v>
      </c>
    </row>
    <row r="171" spans="1:8" ht="12.75">
      <c r="A171">
        <v>1983</v>
      </c>
      <c r="B171" t="s">
        <v>55</v>
      </c>
      <c r="C171">
        <v>419</v>
      </c>
      <c r="D171">
        <v>17</v>
      </c>
      <c r="E171">
        <v>25</v>
      </c>
      <c r="G171">
        <v>8</v>
      </c>
      <c r="H171">
        <v>469</v>
      </c>
    </row>
    <row r="172" spans="1:8" ht="12.75">
      <c r="A172">
        <v>1984</v>
      </c>
      <c r="B172" t="s">
        <v>55</v>
      </c>
      <c r="C172">
        <v>353</v>
      </c>
      <c r="D172">
        <v>11</v>
      </c>
      <c r="E172">
        <v>14</v>
      </c>
      <c r="G172">
        <v>17</v>
      </c>
      <c r="H172">
        <v>395</v>
      </c>
    </row>
    <row r="173" spans="1:8" ht="12.75">
      <c r="A173">
        <v>1985</v>
      </c>
      <c r="B173" t="s">
        <v>55</v>
      </c>
      <c r="C173">
        <v>346</v>
      </c>
      <c r="D173">
        <v>5</v>
      </c>
      <c r="E173">
        <v>12</v>
      </c>
      <c r="F173">
        <v>10</v>
      </c>
      <c r="G173">
        <v>28</v>
      </c>
      <c r="H173">
        <v>391</v>
      </c>
    </row>
    <row r="174" spans="1:8" ht="12.75">
      <c r="A174">
        <v>1986</v>
      </c>
      <c r="B174" t="s">
        <v>55</v>
      </c>
      <c r="C174">
        <v>346</v>
      </c>
      <c r="D174">
        <v>16</v>
      </c>
      <c r="E174">
        <v>37</v>
      </c>
      <c r="G174">
        <v>15</v>
      </c>
      <c r="H174">
        <v>414</v>
      </c>
    </row>
    <row r="175" spans="1:8" ht="12.75">
      <c r="A175">
        <v>1987</v>
      </c>
      <c r="B175" t="s">
        <v>55</v>
      </c>
      <c r="C175">
        <v>348</v>
      </c>
      <c r="D175">
        <v>7</v>
      </c>
      <c r="E175">
        <v>30</v>
      </c>
      <c r="G175">
        <v>38</v>
      </c>
      <c r="H175">
        <v>423</v>
      </c>
    </row>
    <row r="176" spans="1:8" ht="12.75">
      <c r="A176">
        <v>1988</v>
      </c>
      <c r="B176" t="s">
        <v>55</v>
      </c>
      <c r="C176">
        <v>398</v>
      </c>
      <c r="D176">
        <v>4</v>
      </c>
      <c r="E176">
        <v>34</v>
      </c>
      <c r="G176">
        <v>14</v>
      </c>
      <c r="H176">
        <v>450</v>
      </c>
    </row>
    <row r="177" spans="1:8" ht="12.75">
      <c r="A177">
        <v>1989</v>
      </c>
      <c r="B177" t="s">
        <v>55</v>
      </c>
      <c r="C177">
        <v>375</v>
      </c>
      <c r="D177">
        <v>21</v>
      </c>
      <c r="E177">
        <v>38</v>
      </c>
      <c r="G177">
        <v>37</v>
      </c>
      <c r="H177">
        <v>471</v>
      </c>
    </row>
    <row r="178" spans="1:8" ht="12.75">
      <c r="A178">
        <v>1990</v>
      </c>
      <c r="B178" t="s">
        <v>55</v>
      </c>
      <c r="C178">
        <v>379</v>
      </c>
      <c r="D178">
        <v>23</v>
      </c>
      <c r="E178">
        <v>45</v>
      </c>
      <c r="G178">
        <v>31</v>
      </c>
      <c r="H178">
        <v>478</v>
      </c>
    </row>
    <row r="179" spans="1:8" ht="12.75">
      <c r="A179">
        <v>1991</v>
      </c>
      <c r="B179" t="s">
        <v>55</v>
      </c>
      <c r="C179">
        <v>381</v>
      </c>
      <c r="D179">
        <v>23</v>
      </c>
      <c r="E179">
        <v>27</v>
      </c>
      <c r="G179">
        <v>39</v>
      </c>
      <c r="H179">
        <v>470</v>
      </c>
    </row>
    <row r="180" spans="1:8" ht="12.75">
      <c r="A180">
        <v>1992</v>
      </c>
      <c r="B180" t="s">
        <v>55</v>
      </c>
      <c r="C180">
        <v>326</v>
      </c>
      <c r="D180">
        <v>30</v>
      </c>
      <c r="E180">
        <v>47</v>
      </c>
      <c r="G180">
        <v>53</v>
      </c>
      <c r="H180">
        <v>456</v>
      </c>
    </row>
    <row r="181" spans="1:8" ht="12.75">
      <c r="A181">
        <v>1993</v>
      </c>
      <c r="B181" t="s">
        <v>55</v>
      </c>
      <c r="C181">
        <v>359</v>
      </c>
      <c r="D181">
        <v>44</v>
      </c>
      <c r="E181">
        <v>44</v>
      </c>
      <c r="G181">
        <v>31</v>
      </c>
      <c r="H181">
        <v>478</v>
      </c>
    </row>
    <row r="182" spans="1:8" ht="12.75">
      <c r="A182">
        <v>1994</v>
      </c>
      <c r="B182" t="s">
        <v>55</v>
      </c>
      <c r="C182">
        <v>393</v>
      </c>
      <c r="D182">
        <v>37</v>
      </c>
      <c r="E182">
        <v>51</v>
      </c>
      <c r="G182">
        <v>35</v>
      </c>
      <c r="H182">
        <v>516</v>
      </c>
    </row>
    <row r="183" spans="1:8" ht="12.75">
      <c r="A183">
        <v>1995</v>
      </c>
      <c r="B183" t="s">
        <v>55</v>
      </c>
      <c r="C183">
        <v>395</v>
      </c>
      <c r="D183">
        <v>26</v>
      </c>
      <c r="E183">
        <v>49</v>
      </c>
      <c r="G183">
        <v>26</v>
      </c>
      <c r="H183">
        <v>496</v>
      </c>
    </row>
    <row r="184" spans="1:8" ht="12.75">
      <c r="A184">
        <v>1996</v>
      </c>
      <c r="B184" t="s">
        <v>55</v>
      </c>
      <c r="C184">
        <v>473</v>
      </c>
      <c r="D184">
        <v>40</v>
      </c>
      <c r="E184">
        <v>56</v>
      </c>
      <c r="G184">
        <v>26</v>
      </c>
      <c r="H184">
        <v>595</v>
      </c>
    </row>
    <row r="185" spans="1:8" ht="12.75">
      <c r="A185">
        <v>1997</v>
      </c>
      <c r="B185" t="s">
        <v>55</v>
      </c>
      <c r="C185">
        <v>461</v>
      </c>
      <c r="D185">
        <v>44</v>
      </c>
      <c r="E185">
        <v>64</v>
      </c>
      <c r="G185">
        <v>13</v>
      </c>
      <c r="H185">
        <v>582</v>
      </c>
    </row>
    <row r="186" spans="1:8" ht="12.75">
      <c r="A186">
        <v>1998</v>
      </c>
      <c r="B186" t="s">
        <v>55</v>
      </c>
      <c r="C186">
        <v>609</v>
      </c>
      <c r="D186">
        <v>67</v>
      </c>
      <c r="E186">
        <v>89</v>
      </c>
      <c r="G186">
        <v>9</v>
      </c>
      <c r="H186">
        <v>774</v>
      </c>
    </row>
    <row r="187" spans="1:8" ht="12.75">
      <c r="A187">
        <v>1999</v>
      </c>
      <c r="B187" t="s">
        <v>55</v>
      </c>
      <c r="C187">
        <v>548</v>
      </c>
      <c r="D187">
        <v>62</v>
      </c>
      <c r="E187">
        <v>77</v>
      </c>
      <c r="G187">
        <v>16</v>
      </c>
      <c r="H187">
        <v>703</v>
      </c>
    </row>
    <row r="188" ht="12.75">
      <c r="A188" t="s">
        <v>161</v>
      </c>
    </row>
    <row r="189" ht="12.75">
      <c r="A189" t="s">
        <v>164</v>
      </c>
    </row>
    <row r="190" ht="12.75">
      <c r="A190" t="s">
        <v>164</v>
      </c>
    </row>
    <row r="191" ht="12.75">
      <c r="A191" t="s">
        <v>51</v>
      </c>
    </row>
    <row r="193" ht="12.75">
      <c r="A193" t="s">
        <v>161</v>
      </c>
    </row>
    <row r="194" ht="12.75">
      <c r="A194" t="s">
        <v>175</v>
      </c>
    </row>
    <row r="195" ht="12.75">
      <c r="A195" t="s">
        <v>176</v>
      </c>
    </row>
    <row r="196" ht="12.75">
      <c r="A196" t="s">
        <v>173</v>
      </c>
    </row>
    <row r="197" spans="1:7" ht="12.75">
      <c r="A197">
        <v>1983</v>
      </c>
      <c r="B197" t="s">
        <v>55</v>
      </c>
      <c r="C197">
        <v>378</v>
      </c>
      <c r="D197">
        <v>7</v>
      </c>
      <c r="E197">
        <v>76</v>
      </c>
      <c r="G197">
        <v>8</v>
      </c>
    </row>
    <row r="198" spans="1:7" ht="12.75">
      <c r="A198">
        <v>1984</v>
      </c>
      <c r="B198" t="s">
        <v>55</v>
      </c>
      <c r="C198" s="2">
        <v>327</v>
      </c>
      <c r="D198" s="2">
        <v>4</v>
      </c>
      <c r="E198">
        <v>59</v>
      </c>
      <c r="G198">
        <v>5</v>
      </c>
    </row>
    <row r="199" spans="1:7" ht="12.75">
      <c r="A199">
        <v>1985</v>
      </c>
      <c r="B199" t="s">
        <v>55</v>
      </c>
      <c r="C199" s="2">
        <v>309</v>
      </c>
      <c r="D199" s="2">
        <v>1</v>
      </c>
      <c r="E199">
        <v>74</v>
      </c>
      <c r="F199">
        <v>3</v>
      </c>
      <c r="G199">
        <v>4</v>
      </c>
    </row>
    <row r="200" spans="1:7" ht="12.75">
      <c r="A200">
        <v>1986</v>
      </c>
      <c r="B200" t="s">
        <v>55</v>
      </c>
      <c r="C200" s="2">
        <v>329</v>
      </c>
      <c r="D200" s="2">
        <v>4</v>
      </c>
      <c r="E200">
        <v>76</v>
      </c>
      <c r="F200">
        <v>1</v>
      </c>
      <c r="G200">
        <v>4</v>
      </c>
    </row>
    <row r="201" spans="1:7" ht="12.75">
      <c r="A201">
        <v>1987</v>
      </c>
      <c r="B201" t="s">
        <v>55</v>
      </c>
      <c r="C201" s="2">
        <v>310</v>
      </c>
      <c r="D201" s="2">
        <v>4</v>
      </c>
      <c r="E201">
        <v>98</v>
      </c>
      <c r="F201">
        <v>1</v>
      </c>
      <c r="G201">
        <v>10</v>
      </c>
    </row>
    <row r="202" spans="1:7" ht="12.75">
      <c r="A202">
        <v>1988</v>
      </c>
      <c r="B202" t="s">
        <v>55</v>
      </c>
      <c r="C202" s="2">
        <v>342</v>
      </c>
      <c r="D202" s="2">
        <v>7</v>
      </c>
      <c r="E202">
        <v>94</v>
      </c>
      <c r="F202">
        <v>2</v>
      </c>
      <c r="G202">
        <v>5</v>
      </c>
    </row>
    <row r="203" spans="1:7" ht="12.75">
      <c r="A203">
        <v>1989</v>
      </c>
      <c r="B203" t="s">
        <v>55</v>
      </c>
      <c r="C203" s="2">
        <v>368</v>
      </c>
      <c r="D203" s="2">
        <v>11</v>
      </c>
      <c r="E203">
        <v>85</v>
      </c>
      <c r="F203">
        <v>2</v>
      </c>
      <c r="G203">
        <v>5</v>
      </c>
    </row>
    <row r="204" spans="1:8" ht="12.75">
      <c r="A204">
        <v>1990</v>
      </c>
      <c r="B204" t="s">
        <v>55</v>
      </c>
      <c r="C204" s="2">
        <v>350</v>
      </c>
      <c r="D204" s="2">
        <v>11</v>
      </c>
      <c r="E204">
        <v>108</v>
      </c>
      <c r="F204">
        <v>1</v>
      </c>
      <c r="G204">
        <v>7</v>
      </c>
      <c r="H204">
        <v>1</v>
      </c>
    </row>
    <row r="205" spans="1:7" ht="12.75">
      <c r="A205">
        <v>1991</v>
      </c>
      <c r="B205" t="s">
        <v>55</v>
      </c>
      <c r="C205" s="2">
        <v>347</v>
      </c>
      <c r="D205" s="2">
        <v>7</v>
      </c>
      <c r="E205">
        <v>99</v>
      </c>
      <c r="F205">
        <v>3</v>
      </c>
      <c r="G205">
        <v>14</v>
      </c>
    </row>
    <row r="206" spans="1:8" ht="12.75">
      <c r="A206">
        <v>1992</v>
      </c>
      <c r="B206" t="s">
        <v>55</v>
      </c>
      <c r="C206" s="2">
        <v>310</v>
      </c>
      <c r="D206" s="2">
        <v>15</v>
      </c>
      <c r="E206">
        <v>118</v>
      </c>
      <c r="G206">
        <v>11</v>
      </c>
      <c r="H206">
        <v>2</v>
      </c>
    </row>
    <row r="207" spans="1:7" ht="12.75">
      <c r="A207">
        <v>1993</v>
      </c>
      <c r="B207" t="s">
        <v>55</v>
      </c>
      <c r="C207" s="2">
        <v>343</v>
      </c>
      <c r="D207" s="2">
        <v>13</v>
      </c>
      <c r="E207">
        <v>102</v>
      </c>
      <c r="F207">
        <v>3</v>
      </c>
      <c r="G207">
        <v>17</v>
      </c>
    </row>
    <row r="208" spans="1:7" ht="12.75">
      <c r="A208">
        <v>1994</v>
      </c>
      <c r="B208" t="s">
        <v>55</v>
      </c>
      <c r="C208" s="2">
        <v>364</v>
      </c>
      <c r="D208" s="2">
        <v>18</v>
      </c>
      <c r="E208">
        <v>116</v>
      </c>
      <c r="F208">
        <v>4</v>
      </c>
      <c r="G208">
        <v>14</v>
      </c>
    </row>
    <row r="209" spans="1:7" ht="12.75">
      <c r="A209">
        <v>1995</v>
      </c>
      <c r="B209" t="s">
        <v>55</v>
      </c>
      <c r="C209" s="2">
        <v>356</v>
      </c>
      <c r="D209" s="2">
        <v>10</v>
      </c>
      <c r="E209">
        <v>106</v>
      </c>
      <c r="F209">
        <v>1</v>
      </c>
      <c r="G209">
        <v>23</v>
      </c>
    </row>
    <row r="210" spans="1:7" ht="12.75">
      <c r="A210">
        <v>1996</v>
      </c>
      <c r="B210" t="s">
        <v>55</v>
      </c>
      <c r="C210" s="2">
        <v>383</v>
      </c>
      <c r="D210" s="2">
        <v>12</v>
      </c>
      <c r="E210">
        <v>163</v>
      </c>
      <c r="F210">
        <v>5</v>
      </c>
      <c r="G210">
        <v>32</v>
      </c>
    </row>
    <row r="211" spans="1:7" ht="12.75">
      <c r="A211">
        <v>1997</v>
      </c>
      <c r="B211" t="s">
        <v>55</v>
      </c>
      <c r="C211" s="2">
        <v>412</v>
      </c>
      <c r="D211" s="2">
        <v>14</v>
      </c>
      <c r="E211">
        <v>127</v>
      </c>
      <c r="F211">
        <v>2</v>
      </c>
      <c r="G211">
        <v>27</v>
      </c>
    </row>
    <row r="212" spans="1:7" ht="12.75">
      <c r="A212">
        <v>1998</v>
      </c>
      <c r="B212" t="s">
        <v>55</v>
      </c>
      <c r="C212" s="2">
        <v>545</v>
      </c>
      <c r="D212" s="2">
        <v>22</v>
      </c>
      <c r="E212">
        <v>158</v>
      </c>
      <c r="F212">
        <v>9</v>
      </c>
      <c r="G212">
        <v>40</v>
      </c>
    </row>
    <row r="213" spans="1:7" ht="12.75">
      <c r="A213">
        <v>1999</v>
      </c>
      <c r="B213" t="s">
        <v>55</v>
      </c>
      <c r="C213" s="2">
        <v>511</v>
      </c>
      <c r="D213" s="2">
        <v>20</v>
      </c>
      <c r="E213">
        <v>139</v>
      </c>
      <c r="F213">
        <v>2</v>
      </c>
      <c r="G213">
        <v>31</v>
      </c>
    </row>
    <row r="214" spans="1:8" ht="12.75">
      <c r="A214" t="s">
        <v>56</v>
      </c>
      <c r="B214" t="s">
        <v>57</v>
      </c>
      <c r="C214" s="2" t="s">
        <v>154</v>
      </c>
      <c r="D214" s="2" t="s">
        <v>156</v>
      </c>
      <c r="E214" t="s">
        <v>156</v>
      </c>
      <c r="F214" t="s">
        <v>156</v>
      </c>
      <c r="G214" t="s">
        <v>156</v>
      </c>
      <c r="H214" t="s">
        <v>156</v>
      </c>
    </row>
    <row r="215" spans="1:7" ht="12.75">
      <c r="A215" t="s">
        <v>58</v>
      </c>
      <c r="B215" t="s">
        <v>59</v>
      </c>
      <c r="C215" t="s">
        <v>60</v>
      </c>
      <c r="D215" t="s">
        <v>61</v>
      </c>
      <c r="E215" t="s">
        <v>61</v>
      </c>
      <c r="F215" t="s">
        <v>61</v>
      </c>
      <c r="G215" t="s">
        <v>62</v>
      </c>
    </row>
    <row r="216" spans="1:7" ht="12.75">
      <c r="A216" t="s">
        <v>58</v>
      </c>
      <c r="B216" t="s">
        <v>59</v>
      </c>
      <c r="C216" t="s">
        <v>60</v>
      </c>
      <c r="D216" t="s">
        <v>61</v>
      </c>
      <c r="E216" t="s">
        <v>61</v>
      </c>
      <c r="F216" t="s">
        <v>61</v>
      </c>
      <c r="G216" t="s">
        <v>62</v>
      </c>
    </row>
    <row r="217" spans="1:8" ht="12.75">
      <c r="A217" t="s">
        <v>10</v>
      </c>
      <c r="B217" t="s">
        <v>63</v>
      </c>
      <c r="C217" t="s">
        <v>76</v>
      </c>
      <c r="D217" t="s">
        <v>12</v>
      </c>
      <c r="E217" t="s">
        <v>13</v>
      </c>
      <c r="F217" t="s">
        <v>14</v>
      </c>
      <c r="G217" t="s">
        <v>15</v>
      </c>
      <c r="H217" t="s">
        <v>77</v>
      </c>
    </row>
    <row r="219" spans="1:8" ht="12.75">
      <c r="A219" t="s">
        <v>56</v>
      </c>
      <c r="B219" t="s">
        <v>57</v>
      </c>
      <c r="C219" t="s">
        <v>154</v>
      </c>
      <c r="D219" t="s">
        <v>156</v>
      </c>
      <c r="E219" t="s">
        <v>156</v>
      </c>
      <c r="F219" t="s">
        <v>156</v>
      </c>
      <c r="G219" t="s">
        <v>156</v>
      </c>
      <c r="H219" t="s">
        <v>156</v>
      </c>
    </row>
    <row r="220" spans="2:6" ht="12.75">
      <c r="B220" t="s">
        <v>55</v>
      </c>
      <c r="E220" t="s">
        <v>160</v>
      </c>
      <c r="F220" t="s">
        <v>78</v>
      </c>
    </row>
    <row r="221" spans="1:8" ht="12.75">
      <c r="A221" t="s">
        <v>141</v>
      </c>
      <c r="B221" t="s">
        <v>55</v>
      </c>
      <c r="C221" t="s">
        <v>127</v>
      </c>
      <c r="D221" t="s">
        <v>128</v>
      </c>
      <c r="E221" t="s">
        <v>79</v>
      </c>
      <c r="F221" t="s">
        <v>80</v>
      </c>
      <c r="G221" t="s">
        <v>142</v>
      </c>
      <c r="H221" t="s">
        <v>81</v>
      </c>
    </row>
    <row r="222" spans="1:8" ht="12.75">
      <c r="A222" t="s">
        <v>56</v>
      </c>
      <c r="B222" t="s">
        <v>74</v>
      </c>
      <c r="C222" t="s">
        <v>154</v>
      </c>
      <c r="D222" t="s">
        <v>156</v>
      </c>
      <c r="E222" t="s">
        <v>156</v>
      </c>
      <c r="F222" t="s">
        <v>156</v>
      </c>
      <c r="G222" t="s">
        <v>156</v>
      </c>
      <c r="H222" t="s">
        <v>156</v>
      </c>
    </row>
    <row r="223" spans="1:7" ht="12.75">
      <c r="A223">
        <v>1983</v>
      </c>
      <c r="B223" t="s">
        <v>55</v>
      </c>
      <c r="C223">
        <v>341</v>
      </c>
      <c r="D223">
        <v>7</v>
      </c>
      <c r="E223">
        <v>63</v>
      </c>
      <c r="G223">
        <v>8</v>
      </c>
    </row>
    <row r="224" spans="1:7" ht="12.75">
      <c r="A224">
        <v>1984</v>
      </c>
      <c r="B224" t="s">
        <v>55</v>
      </c>
      <c r="C224" s="2">
        <v>294</v>
      </c>
      <c r="D224" s="2">
        <v>4</v>
      </c>
      <c r="E224">
        <v>51</v>
      </c>
      <c r="G224">
        <v>4</v>
      </c>
    </row>
    <row r="225" spans="1:7" ht="12.75">
      <c r="A225">
        <v>1985</v>
      </c>
      <c r="B225" t="s">
        <v>55</v>
      </c>
      <c r="C225" s="2">
        <v>280</v>
      </c>
      <c r="D225" s="2">
        <v>1</v>
      </c>
      <c r="E225">
        <v>59</v>
      </c>
      <c r="F225">
        <v>2</v>
      </c>
      <c r="G225">
        <v>4</v>
      </c>
    </row>
    <row r="226" spans="1:7" ht="12.75">
      <c r="A226">
        <v>1986</v>
      </c>
      <c r="B226" t="s">
        <v>55</v>
      </c>
      <c r="C226" s="2">
        <v>282</v>
      </c>
      <c r="D226" s="2">
        <v>4</v>
      </c>
      <c r="E226">
        <v>56</v>
      </c>
      <c r="F226">
        <v>1</v>
      </c>
      <c r="G226">
        <v>3</v>
      </c>
    </row>
    <row r="227" spans="1:7" ht="12.75">
      <c r="A227">
        <v>1987</v>
      </c>
      <c r="B227" t="s">
        <v>55</v>
      </c>
      <c r="C227" s="2">
        <v>267</v>
      </c>
      <c r="D227" s="2"/>
      <c r="E227">
        <v>73</v>
      </c>
      <c r="F227">
        <v>1</v>
      </c>
      <c r="G227">
        <v>7</v>
      </c>
    </row>
    <row r="228" spans="1:7" ht="12.75">
      <c r="A228">
        <v>1988</v>
      </c>
      <c r="B228" t="s">
        <v>55</v>
      </c>
      <c r="C228" s="2">
        <v>310</v>
      </c>
      <c r="D228" s="2">
        <v>7</v>
      </c>
      <c r="E228">
        <v>75</v>
      </c>
      <c r="F228">
        <v>2</v>
      </c>
      <c r="G228">
        <v>4</v>
      </c>
    </row>
    <row r="229" spans="1:7" ht="12.75">
      <c r="A229">
        <v>1989</v>
      </c>
      <c r="B229" t="s">
        <v>55</v>
      </c>
      <c r="C229" s="2">
        <v>305</v>
      </c>
      <c r="D229" s="2">
        <v>7</v>
      </c>
      <c r="E229">
        <v>57</v>
      </c>
      <c r="F229">
        <v>2</v>
      </c>
      <c r="G229">
        <v>4</v>
      </c>
    </row>
    <row r="230" spans="1:8" ht="12.75">
      <c r="A230">
        <v>1990</v>
      </c>
      <c r="B230" t="s">
        <v>55</v>
      </c>
      <c r="C230" s="2">
        <v>280</v>
      </c>
      <c r="D230" s="2">
        <v>9</v>
      </c>
      <c r="E230">
        <v>82</v>
      </c>
      <c r="F230">
        <v>1</v>
      </c>
      <c r="G230">
        <v>6</v>
      </c>
      <c r="H230">
        <v>1</v>
      </c>
    </row>
    <row r="231" spans="1:7" ht="12.75">
      <c r="A231">
        <v>1991</v>
      </c>
      <c r="B231" t="s">
        <v>55</v>
      </c>
      <c r="C231" s="2">
        <v>293</v>
      </c>
      <c r="D231" s="2">
        <v>3</v>
      </c>
      <c r="E231">
        <v>72</v>
      </c>
      <c r="F231">
        <v>2</v>
      </c>
      <c r="G231">
        <v>11</v>
      </c>
    </row>
    <row r="232" spans="1:8" ht="12.75">
      <c r="A232">
        <v>1992</v>
      </c>
      <c r="B232" t="s">
        <v>55</v>
      </c>
      <c r="C232" s="2">
        <v>232</v>
      </c>
      <c r="D232" s="2">
        <v>8</v>
      </c>
      <c r="E232">
        <v>77</v>
      </c>
      <c r="G232">
        <v>7</v>
      </c>
      <c r="H232">
        <v>2</v>
      </c>
    </row>
    <row r="233" spans="1:7" ht="12.75">
      <c r="A233">
        <v>1993</v>
      </c>
      <c r="B233" t="s">
        <v>55</v>
      </c>
      <c r="C233" s="2">
        <v>263</v>
      </c>
      <c r="D233" s="2">
        <v>10</v>
      </c>
      <c r="E233">
        <v>69</v>
      </c>
      <c r="F233">
        <v>3</v>
      </c>
      <c r="G233">
        <v>14</v>
      </c>
    </row>
    <row r="234" spans="1:7" ht="12.75">
      <c r="A234">
        <v>1994</v>
      </c>
      <c r="B234" t="s">
        <v>55</v>
      </c>
      <c r="C234" s="2">
        <v>283</v>
      </c>
      <c r="D234" s="2">
        <v>16</v>
      </c>
      <c r="E234">
        <v>84</v>
      </c>
      <c r="F234">
        <v>1</v>
      </c>
      <c r="G234">
        <v>9</v>
      </c>
    </row>
    <row r="235" spans="1:7" ht="12.75">
      <c r="A235">
        <v>1995</v>
      </c>
      <c r="B235" t="s">
        <v>55</v>
      </c>
      <c r="C235" s="2">
        <v>285</v>
      </c>
      <c r="D235" s="2">
        <v>6</v>
      </c>
      <c r="E235">
        <v>85</v>
      </c>
      <c r="F235">
        <v>1</v>
      </c>
      <c r="G235">
        <v>18</v>
      </c>
    </row>
    <row r="236" spans="1:7" ht="12.75">
      <c r="A236">
        <v>1996</v>
      </c>
      <c r="B236" t="s">
        <v>55</v>
      </c>
      <c r="C236" s="2">
        <v>305</v>
      </c>
      <c r="D236" s="2">
        <v>10</v>
      </c>
      <c r="E236">
        <v>125</v>
      </c>
      <c r="F236">
        <v>5</v>
      </c>
      <c r="G236">
        <v>28</v>
      </c>
    </row>
    <row r="237" spans="1:7" ht="12.75">
      <c r="A237">
        <v>1997</v>
      </c>
      <c r="B237" t="s">
        <v>55</v>
      </c>
      <c r="C237" s="2">
        <v>325</v>
      </c>
      <c r="D237" s="2">
        <v>11</v>
      </c>
      <c r="E237">
        <v>98</v>
      </c>
      <c r="F237">
        <v>2</v>
      </c>
      <c r="G237">
        <v>25</v>
      </c>
    </row>
    <row r="238" spans="1:7" ht="12.75">
      <c r="A238">
        <v>1998</v>
      </c>
      <c r="B238" t="s">
        <v>55</v>
      </c>
      <c r="C238" s="2">
        <v>446</v>
      </c>
      <c r="D238" s="2">
        <v>18</v>
      </c>
      <c r="E238">
        <v>101</v>
      </c>
      <c r="F238">
        <v>8</v>
      </c>
      <c r="G238">
        <v>36</v>
      </c>
    </row>
    <row r="239" spans="1:7" ht="12.75">
      <c r="A239">
        <v>1999</v>
      </c>
      <c r="B239" t="s">
        <v>55</v>
      </c>
      <c r="C239" s="2">
        <v>407</v>
      </c>
      <c r="D239" s="2">
        <v>13</v>
      </c>
      <c r="E239">
        <v>101</v>
      </c>
      <c r="F239">
        <v>1</v>
      </c>
      <c r="G239">
        <v>26</v>
      </c>
    </row>
    <row r="240" spans="1:8" ht="12.75">
      <c r="A240" t="s">
        <v>56</v>
      </c>
      <c r="B240" t="s">
        <v>57</v>
      </c>
      <c r="C240" s="2" t="s">
        <v>154</v>
      </c>
      <c r="D240" s="2" t="s">
        <v>156</v>
      </c>
      <c r="E240" t="s">
        <v>156</v>
      </c>
      <c r="F240" t="s">
        <v>156</v>
      </c>
      <c r="G240" t="s">
        <v>156</v>
      </c>
      <c r="H240" t="s">
        <v>156</v>
      </c>
    </row>
    <row r="241" spans="1:7" ht="12.75">
      <c r="A241" t="s">
        <v>58</v>
      </c>
      <c r="B241" t="s">
        <v>59</v>
      </c>
      <c r="C241" t="s">
        <v>60</v>
      </c>
      <c r="D241" t="s">
        <v>61</v>
      </c>
      <c r="E241" t="s">
        <v>61</v>
      </c>
      <c r="F241" t="s">
        <v>61</v>
      </c>
      <c r="G241" t="s">
        <v>62</v>
      </c>
    </row>
    <row r="242" spans="1:7" ht="12.75">
      <c r="A242" t="s">
        <v>58</v>
      </c>
      <c r="B242" t="s">
        <v>59</v>
      </c>
      <c r="C242" t="s">
        <v>60</v>
      </c>
      <c r="D242" t="s">
        <v>61</v>
      </c>
      <c r="E242" t="s">
        <v>61</v>
      </c>
      <c r="F242" t="s">
        <v>61</v>
      </c>
      <c r="G242" t="s">
        <v>62</v>
      </c>
    </row>
    <row r="243" spans="1:8" ht="12.75">
      <c r="A243" t="s">
        <v>10</v>
      </c>
      <c r="B243" t="s">
        <v>63</v>
      </c>
      <c r="C243" t="s">
        <v>76</v>
      </c>
      <c r="D243" t="s">
        <v>12</v>
      </c>
      <c r="E243" t="s">
        <v>16</v>
      </c>
      <c r="F243" t="s">
        <v>17</v>
      </c>
      <c r="G243" t="s">
        <v>18</v>
      </c>
      <c r="H243" t="s">
        <v>82</v>
      </c>
    </row>
    <row r="244" spans="1:3" ht="12.75">
      <c r="A244" t="s">
        <v>83</v>
      </c>
      <c r="B244" t="s">
        <v>84</v>
      </c>
      <c r="C244" t="s">
        <v>85</v>
      </c>
    </row>
    <row r="246" spans="1:8" ht="12.75">
      <c r="A246" t="s">
        <v>56</v>
      </c>
      <c r="B246" t="s">
        <v>57</v>
      </c>
      <c r="C246" t="s">
        <v>154</v>
      </c>
      <c r="D246" t="s">
        <v>156</v>
      </c>
      <c r="E246" t="s">
        <v>156</v>
      </c>
      <c r="F246" t="s">
        <v>156</v>
      </c>
      <c r="G246" t="s">
        <v>156</v>
      </c>
      <c r="H246" t="s">
        <v>19</v>
      </c>
    </row>
    <row r="247" spans="3:6" ht="12.75">
      <c r="C247" t="s">
        <v>55</v>
      </c>
      <c r="E247" t="s">
        <v>20</v>
      </c>
      <c r="F247" t="s">
        <v>21</v>
      </c>
    </row>
    <row r="248" spans="1:8" ht="12.75">
      <c r="A248" t="s">
        <v>22</v>
      </c>
      <c r="B248" t="s">
        <v>23</v>
      </c>
      <c r="C248" t="s">
        <v>24</v>
      </c>
      <c r="D248" t="s">
        <v>25</v>
      </c>
      <c r="E248" t="s">
        <v>26</v>
      </c>
      <c r="F248" t="s">
        <v>27</v>
      </c>
      <c r="G248" t="s">
        <v>28</v>
      </c>
      <c r="H248" t="s">
        <v>29</v>
      </c>
    </row>
    <row r="249" spans="1:8" ht="12.75">
      <c r="A249" t="s">
        <v>56</v>
      </c>
      <c r="B249" t="s">
        <v>57</v>
      </c>
      <c r="C249" t="s">
        <v>30</v>
      </c>
      <c r="D249" t="s">
        <v>156</v>
      </c>
      <c r="E249" t="s">
        <v>156</v>
      </c>
      <c r="F249" t="s">
        <v>156</v>
      </c>
      <c r="G249" t="s">
        <v>156</v>
      </c>
      <c r="H249" t="s">
        <v>19</v>
      </c>
    </row>
    <row r="250" spans="1:6" ht="12.75">
      <c r="A250">
        <v>1</v>
      </c>
      <c r="B250">
        <v>98</v>
      </c>
      <c r="C250" t="s">
        <v>31</v>
      </c>
      <c r="D250">
        <v>32</v>
      </c>
      <c r="F250">
        <v>10</v>
      </c>
    </row>
    <row r="251" spans="1:6" ht="12.75">
      <c r="A251">
        <v>1</v>
      </c>
      <c r="B251">
        <v>98</v>
      </c>
      <c r="C251" t="s">
        <v>32</v>
      </c>
      <c r="D251">
        <v>21</v>
      </c>
      <c r="F251">
        <v>4</v>
      </c>
    </row>
    <row r="252" spans="1:6" ht="12.75">
      <c r="A252">
        <v>1</v>
      </c>
      <c r="B252">
        <v>98</v>
      </c>
      <c r="C252" s="2" t="s">
        <v>33</v>
      </c>
      <c r="D252" s="2">
        <v>13</v>
      </c>
      <c r="F252">
        <v>4</v>
      </c>
    </row>
    <row r="253" spans="1:8" ht="12.75">
      <c r="A253">
        <v>1</v>
      </c>
      <c r="B253">
        <v>98</v>
      </c>
      <c r="C253" s="2" t="s">
        <v>34</v>
      </c>
      <c r="D253" s="2">
        <v>36</v>
      </c>
      <c r="F253">
        <v>16</v>
      </c>
      <c r="H253">
        <v>1</v>
      </c>
    </row>
    <row r="254" spans="1:6" ht="12.75">
      <c r="A254">
        <v>1</v>
      </c>
      <c r="B254">
        <v>98</v>
      </c>
      <c r="C254" s="2" t="s">
        <v>35</v>
      </c>
      <c r="D254" s="2">
        <v>29</v>
      </c>
      <c r="E254">
        <v>2</v>
      </c>
      <c r="F254">
        <v>6</v>
      </c>
    </row>
    <row r="255" spans="1:6" ht="12.75">
      <c r="A255">
        <v>1</v>
      </c>
      <c r="B255">
        <v>98</v>
      </c>
      <c r="C255" s="2" t="s">
        <v>36</v>
      </c>
      <c r="D255" s="2">
        <v>27</v>
      </c>
      <c r="F255">
        <v>11</v>
      </c>
    </row>
    <row r="256" spans="1:6" ht="12.75">
      <c r="A256">
        <v>1</v>
      </c>
      <c r="B256">
        <v>98</v>
      </c>
      <c r="C256" s="2" t="s">
        <v>37</v>
      </c>
      <c r="D256" s="2">
        <v>47</v>
      </c>
      <c r="F256">
        <v>12</v>
      </c>
    </row>
    <row r="257" spans="1:6" ht="12.75">
      <c r="A257">
        <v>1</v>
      </c>
      <c r="B257">
        <v>99</v>
      </c>
      <c r="C257" s="2" t="s">
        <v>38</v>
      </c>
      <c r="D257" s="2">
        <v>54</v>
      </c>
      <c r="F257">
        <v>14</v>
      </c>
    </row>
    <row r="258" spans="1:8" ht="12.75">
      <c r="A258">
        <v>1</v>
      </c>
      <c r="B258">
        <v>99</v>
      </c>
      <c r="C258" s="2" t="s">
        <v>39</v>
      </c>
      <c r="D258" s="2">
        <v>36</v>
      </c>
      <c r="E258">
        <v>1</v>
      </c>
      <c r="F258">
        <v>12</v>
      </c>
      <c r="H258">
        <v>1</v>
      </c>
    </row>
    <row r="259" spans="1:6" ht="12.75">
      <c r="A259">
        <v>1</v>
      </c>
      <c r="B259">
        <v>99</v>
      </c>
      <c r="C259" s="2" t="s">
        <v>40</v>
      </c>
      <c r="D259" s="2">
        <v>54</v>
      </c>
      <c r="E259">
        <v>3</v>
      </c>
      <c r="F259">
        <v>20</v>
      </c>
    </row>
    <row r="260" spans="1:8" ht="12.75">
      <c r="A260">
        <v>1</v>
      </c>
      <c r="B260">
        <v>99</v>
      </c>
      <c r="C260" s="2" t="s">
        <v>31</v>
      </c>
      <c r="D260" s="2">
        <v>64</v>
      </c>
      <c r="E260">
        <v>1</v>
      </c>
      <c r="F260">
        <v>21</v>
      </c>
      <c r="H260">
        <v>2</v>
      </c>
    </row>
    <row r="261" spans="1:8" ht="12.75">
      <c r="A261">
        <v>1</v>
      </c>
      <c r="B261">
        <v>99</v>
      </c>
      <c r="C261" s="2" t="s">
        <v>32</v>
      </c>
      <c r="D261" s="2">
        <v>63</v>
      </c>
      <c r="F261">
        <v>23</v>
      </c>
      <c r="H261">
        <v>2</v>
      </c>
    </row>
    <row r="262" spans="1:8" ht="12.75">
      <c r="A262">
        <v>1</v>
      </c>
      <c r="B262">
        <v>99</v>
      </c>
      <c r="C262" s="2" t="s">
        <v>33</v>
      </c>
      <c r="D262" s="2">
        <v>59</v>
      </c>
      <c r="E262">
        <v>1</v>
      </c>
      <c r="F262">
        <v>13</v>
      </c>
      <c r="H262">
        <v>2</v>
      </c>
    </row>
    <row r="263" spans="1:8" ht="12.75">
      <c r="A263">
        <v>1</v>
      </c>
      <c r="B263">
        <v>99</v>
      </c>
      <c r="C263" s="2" t="s">
        <v>34</v>
      </c>
      <c r="D263" s="2">
        <v>61</v>
      </c>
      <c r="E263">
        <v>2</v>
      </c>
      <c r="F263">
        <v>30</v>
      </c>
      <c r="H263">
        <v>3</v>
      </c>
    </row>
    <row r="264" spans="1:8" ht="12.75">
      <c r="A264">
        <v>1</v>
      </c>
      <c r="B264">
        <v>99</v>
      </c>
      <c r="C264" s="2" t="s">
        <v>35</v>
      </c>
      <c r="D264" s="2">
        <v>78</v>
      </c>
      <c r="E264">
        <v>2</v>
      </c>
      <c r="F264">
        <v>26</v>
      </c>
      <c r="H264">
        <v>2</v>
      </c>
    </row>
    <row r="265" spans="1:8" ht="12.75">
      <c r="A265">
        <v>1</v>
      </c>
      <c r="B265">
        <v>99</v>
      </c>
      <c r="C265" t="s">
        <v>36</v>
      </c>
      <c r="D265" s="2">
        <v>94</v>
      </c>
      <c r="E265">
        <v>4</v>
      </c>
      <c r="F265">
        <v>53</v>
      </c>
      <c r="G265">
        <v>1</v>
      </c>
      <c r="H265">
        <v>4</v>
      </c>
    </row>
    <row r="266" spans="1:8" ht="12.75">
      <c r="A266">
        <v>1</v>
      </c>
      <c r="B266">
        <v>99</v>
      </c>
      <c r="C266" t="s">
        <v>37</v>
      </c>
      <c r="D266" s="2">
        <v>96</v>
      </c>
      <c r="E266">
        <v>5</v>
      </c>
      <c r="F266">
        <v>33</v>
      </c>
      <c r="G266">
        <v>1</v>
      </c>
      <c r="H266">
        <v>4</v>
      </c>
    </row>
    <row r="267" spans="1:8" ht="12.75">
      <c r="A267" t="s">
        <v>56</v>
      </c>
      <c r="B267" t="s">
        <v>57</v>
      </c>
      <c r="C267" t="s">
        <v>154</v>
      </c>
      <c r="D267" t="s">
        <v>156</v>
      </c>
      <c r="E267" t="s">
        <v>156</v>
      </c>
      <c r="F267" t="s">
        <v>156</v>
      </c>
      <c r="G267" t="s">
        <v>156</v>
      </c>
      <c r="H267" t="s">
        <v>19</v>
      </c>
    </row>
    <row r="268" spans="1:7" ht="12.75">
      <c r="A268" t="s">
        <v>58</v>
      </c>
      <c r="B268" t="s">
        <v>59</v>
      </c>
      <c r="C268" t="s">
        <v>60</v>
      </c>
      <c r="D268" t="s">
        <v>61</v>
      </c>
      <c r="E268" t="s">
        <v>61</v>
      </c>
      <c r="F268" t="s">
        <v>61</v>
      </c>
      <c r="G268" t="s">
        <v>62</v>
      </c>
    </row>
    <row r="269" spans="1:7" ht="12.75">
      <c r="A269" t="s">
        <v>58</v>
      </c>
      <c r="B269" t="s">
        <v>59</v>
      </c>
      <c r="C269" t="s">
        <v>60</v>
      </c>
      <c r="D269" t="s">
        <v>61</v>
      </c>
      <c r="E269" t="s">
        <v>61</v>
      </c>
      <c r="F269" t="s">
        <v>61</v>
      </c>
      <c r="G269" t="s">
        <v>62</v>
      </c>
    </row>
    <row r="270" spans="1:8" ht="12.75">
      <c r="A270" t="s">
        <v>10</v>
      </c>
      <c r="B270" t="s">
        <v>63</v>
      </c>
      <c r="C270" t="s">
        <v>76</v>
      </c>
      <c r="D270" t="s">
        <v>12</v>
      </c>
      <c r="E270" t="s">
        <v>41</v>
      </c>
      <c r="F270" t="s">
        <v>14</v>
      </c>
      <c r="G270" t="s">
        <v>15</v>
      </c>
      <c r="H270" t="s">
        <v>77</v>
      </c>
    </row>
    <row r="272" spans="1:8" ht="12.75">
      <c r="A272" t="s">
        <v>56</v>
      </c>
      <c r="B272" t="s">
        <v>57</v>
      </c>
      <c r="C272" t="s">
        <v>154</v>
      </c>
      <c r="D272" t="s">
        <v>156</v>
      </c>
      <c r="E272" t="s">
        <v>156</v>
      </c>
      <c r="F272" t="s">
        <v>156</v>
      </c>
      <c r="G272" t="s">
        <v>156</v>
      </c>
      <c r="H272" t="s">
        <v>19</v>
      </c>
    </row>
    <row r="273" spans="3:6" ht="12.75">
      <c r="C273" t="s">
        <v>55</v>
      </c>
      <c r="E273" t="s">
        <v>20</v>
      </c>
      <c r="F273" t="s">
        <v>21</v>
      </c>
    </row>
    <row r="274" spans="1:8" ht="12.75">
      <c r="A274" t="s">
        <v>22</v>
      </c>
      <c r="B274" t="s">
        <v>23</v>
      </c>
      <c r="C274" t="s">
        <v>24</v>
      </c>
      <c r="D274" t="s">
        <v>25</v>
      </c>
      <c r="E274" t="s">
        <v>26</v>
      </c>
      <c r="F274" t="s">
        <v>27</v>
      </c>
      <c r="G274" t="s">
        <v>28</v>
      </c>
      <c r="H274" t="s">
        <v>29</v>
      </c>
    </row>
    <row r="275" spans="1:8" ht="12.75">
      <c r="A275" t="s">
        <v>56</v>
      </c>
      <c r="B275" t="s">
        <v>57</v>
      </c>
      <c r="C275" t="s">
        <v>30</v>
      </c>
      <c r="D275" t="s">
        <v>156</v>
      </c>
      <c r="E275" t="s">
        <v>156</v>
      </c>
      <c r="F275" t="s">
        <v>156</v>
      </c>
      <c r="G275" t="s">
        <v>156</v>
      </c>
      <c r="H275" t="s">
        <v>19</v>
      </c>
    </row>
    <row r="276" spans="1:6" ht="12.75">
      <c r="A276">
        <v>1</v>
      </c>
      <c r="B276">
        <v>98</v>
      </c>
      <c r="C276" t="s">
        <v>31</v>
      </c>
      <c r="D276">
        <v>5</v>
      </c>
      <c r="F276">
        <v>3</v>
      </c>
    </row>
    <row r="277" spans="1:8" ht="12.75">
      <c r="A277">
        <v>1</v>
      </c>
      <c r="B277">
        <v>98</v>
      </c>
      <c r="C277" t="s">
        <v>32</v>
      </c>
      <c r="D277">
        <v>12</v>
      </c>
      <c r="F277">
        <v>4</v>
      </c>
      <c r="H277">
        <v>1</v>
      </c>
    </row>
    <row r="278" spans="1:7" ht="12.75">
      <c r="A278">
        <v>1</v>
      </c>
      <c r="B278">
        <v>98</v>
      </c>
      <c r="C278" t="s">
        <v>33</v>
      </c>
      <c r="D278">
        <v>8</v>
      </c>
      <c r="F278">
        <v>9</v>
      </c>
      <c r="G278">
        <v>1</v>
      </c>
    </row>
    <row r="279" spans="1:6" ht="12.75">
      <c r="A279">
        <v>1</v>
      </c>
      <c r="B279">
        <v>98</v>
      </c>
      <c r="C279" t="s">
        <v>34</v>
      </c>
      <c r="D279">
        <v>11</v>
      </c>
      <c r="F279">
        <v>4</v>
      </c>
    </row>
    <row r="280" spans="1:8" ht="12.75">
      <c r="A280">
        <v>1</v>
      </c>
      <c r="B280">
        <v>98</v>
      </c>
      <c r="C280" t="s">
        <v>35</v>
      </c>
      <c r="D280">
        <v>14</v>
      </c>
      <c r="E280">
        <v>2</v>
      </c>
      <c r="F280">
        <v>19</v>
      </c>
      <c r="H280">
        <v>3</v>
      </c>
    </row>
    <row r="281" spans="1:8" ht="12.75">
      <c r="A281">
        <v>1</v>
      </c>
      <c r="B281">
        <v>98</v>
      </c>
      <c r="C281" t="s">
        <v>36</v>
      </c>
      <c r="D281">
        <v>5</v>
      </c>
      <c r="F281">
        <v>8</v>
      </c>
      <c r="H281">
        <v>1</v>
      </c>
    </row>
    <row r="282" spans="1:8" ht="12.75">
      <c r="A282">
        <v>1</v>
      </c>
      <c r="B282">
        <v>98</v>
      </c>
      <c r="C282" t="s">
        <v>37</v>
      </c>
      <c r="D282">
        <v>16</v>
      </c>
      <c r="E282">
        <v>4</v>
      </c>
      <c r="F282">
        <v>16</v>
      </c>
      <c r="H282">
        <v>1</v>
      </c>
    </row>
    <row r="283" spans="1:8" ht="12.75">
      <c r="A283">
        <v>1</v>
      </c>
      <c r="B283">
        <v>99</v>
      </c>
      <c r="C283" t="s">
        <v>38</v>
      </c>
      <c r="D283">
        <v>16</v>
      </c>
      <c r="E283">
        <v>2</v>
      </c>
      <c r="F283">
        <v>12</v>
      </c>
      <c r="H283">
        <v>1</v>
      </c>
    </row>
    <row r="284" spans="1:8" ht="12.75">
      <c r="A284">
        <v>1</v>
      </c>
      <c r="B284">
        <v>99</v>
      </c>
      <c r="C284" t="s">
        <v>39</v>
      </c>
      <c r="D284">
        <v>18</v>
      </c>
      <c r="E284">
        <v>3</v>
      </c>
      <c r="F284">
        <v>15</v>
      </c>
      <c r="G284">
        <v>1</v>
      </c>
      <c r="H284">
        <v>2</v>
      </c>
    </row>
    <row r="285" spans="1:8" ht="12.75">
      <c r="A285">
        <v>1</v>
      </c>
      <c r="B285">
        <v>99</v>
      </c>
      <c r="C285" t="s">
        <v>40</v>
      </c>
      <c r="D285">
        <v>24</v>
      </c>
      <c r="E285">
        <v>4</v>
      </c>
      <c r="F285">
        <v>21</v>
      </c>
      <c r="H285">
        <v>4</v>
      </c>
    </row>
    <row r="286" spans="1:8" ht="12.75">
      <c r="A286">
        <v>1</v>
      </c>
      <c r="B286">
        <v>99</v>
      </c>
      <c r="C286" t="s">
        <v>31</v>
      </c>
      <c r="D286">
        <v>16</v>
      </c>
      <c r="E286">
        <v>2</v>
      </c>
      <c r="F286">
        <v>12</v>
      </c>
      <c r="H286">
        <v>1</v>
      </c>
    </row>
    <row r="287" spans="1:8" ht="12.75">
      <c r="A287">
        <v>1</v>
      </c>
      <c r="B287">
        <v>99</v>
      </c>
      <c r="C287" t="s">
        <v>32</v>
      </c>
      <c r="D287">
        <v>18</v>
      </c>
      <c r="E287">
        <v>2</v>
      </c>
      <c r="F287">
        <v>9</v>
      </c>
      <c r="G287">
        <v>3</v>
      </c>
      <c r="H287">
        <v>3</v>
      </c>
    </row>
    <row r="288" spans="1:8" ht="12.75">
      <c r="A288">
        <v>1</v>
      </c>
      <c r="B288">
        <v>99</v>
      </c>
      <c r="C288" t="s">
        <v>33</v>
      </c>
      <c r="D288">
        <v>12</v>
      </c>
      <c r="E288">
        <v>3</v>
      </c>
      <c r="F288">
        <v>8</v>
      </c>
      <c r="H288">
        <v>3</v>
      </c>
    </row>
    <row r="289" spans="1:8" ht="12.75">
      <c r="A289">
        <v>1</v>
      </c>
      <c r="B289">
        <v>99</v>
      </c>
      <c r="C289" t="s">
        <v>34</v>
      </c>
      <c r="D289">
        <v>17</v>
      </c>
      <c r="F289">
        <v>8</v>
      </c>
      <c r="H289">
        <v>1</v>
      </c>
    </row>
    <row r="290" spans="1:6" ht="12.75">
      <c r="A290">
        <v>1</v>
      </c>
      <c r="B290">
        <v>99</v>
      </c>
      <c r="C290" t="s">
        <v>35</v>
      </c>
      <c r="D290">
        <v>9</v>
      </c>
      <c r="E290">
        <v>1</v>
      </c>
      <c r="F290">
        <v>3</v>
      </c>
    </row>
    <row r="291" spans="1:6" ht="12.75">
      <c r="A291">
        <v>1</v>
      </c>
      <c r="B291">
        <v>99</v>
      </c>
      <c r="C291" t="s">
        <v>36</v>
      </c>
      <c r="D291">
        <v>5</v>
      </c>
      <c r="F291">
        <v>4</v>
      </c>
    </row>
    <row r="292" spans="1:8" ht="12.75">
      <c r="A292">
        <v>1</v>
      </c>
      <c r="B292">
        <v>99</v>
      </c>
      <c r="C292" t="s">
        <v>37</v>
      </c>
      <c r="D292">
        <v>8</v>
      </c>
      <c r="E292">
        <v>2</v>
      </c>
      <c r="F292">
        <v>5</v>
      </c>
      <c r="H292">
        <v>1</v>
      </c>
    </row>
    <row r="293" ht="12.75">
      <c r="A293" t="s">
        <v>174</v>
      </c>
    </row>
    <row r="294" ht="12.75">
      <c r="A294" t="s">
        <v>164</v>
      </c>
    </row>
    <row r="295" ht="12.75">
      <c r="A295" t="s">
        <v>164</v>
      </c>
    </row>
    <row r="296" ht="12.75">
      <c r="A296" t="s">
        <v>52</v>
      </c>
    </row>
    <row r="298" ht="12.75">
      <c r="A298" t="s">
        <v>161</v>
      </c>
    </row>
    <row r="299" ht="12.75">
      <c r="A299" t="s">
        <v>177</v>
      </c>
    </row>
    <row r="300" ht="12.75">
      <c r="A300" t="s">
        <v>178</v>
      </c>
    </row>
    <row r="301" spans="1:6" ht="12.75">
      <c r="A301" t="s">
        <v>179</v>
      </c>
      <c r="B301" s="2"/>
      <c r="C301" s="2"/>
      <c r="E301" s="2"/>
      <c r="F301" s="2"/>
    </row>
    <row r="302" spans="1:7" ht="12.75">
      <c r="A302">
        <v>1983</v>
      </c>
      <c r="B302" t="s">
        <v>55</v>
      </c>
      <c r="C302">
        <v>644967</v>
      </c>
      <c r="D302">
        <v>2961</v>
      </c>
      <c r="E302">
        <v>21792</v>
      </c>
      <c r="F302">
        <v>2709</v>
      </c>
      <c r="G302">
        <v>4256</v>
      </c>
    </row>
    <row r="303" spans="1:7" ht="12.75">
      <c r="A303">
        <v>1984</v>
      </c>
      <c r="B303" t="s">
        <v>55</v>
      </c>
      <c r="C303">
        <v>647526</v>
      </c>
      <c r="D303">
        <v>3062</v>
      </c>
      <c r="E303">
        <v>22668</v>
      </c>
      <c r="F303">
        <v>2864</v>
      </c>
      <c r="G303">
        <v>4377</v>
      </c>
    </row>
    <row r="304" spans="1:7" ht="12.75">
      <c r="A304">
        <v>1985</v>
      </c>
      <c r="B304" t="s">
        <v>55</v>
      </c>
      <c r="C304">
        <v>643229</v>
      </c>
      <c r="D304">
        <v>3209</v>
      </c>
      <c r="E304">
        <v>23142</v>
      </c>
      <c r="F304">
        <v>2970</v>
      </c>
      <c r="G304">
        <v>4441</v>
      </c>
    </row>
    <row r="305" spans="1:7" ht="12.75">
      <c r="A305">
        <v>1986</v>
      </c>
      <c r="B305" t="s">
        <v>55</v>
      </c>
      <c r="C305">
        <v>635204</v>
      </c>
      <c r="D305">
        <v>3261</v>
      </c>
      <c r="E305">
        <v>23498</v>
      </c>
      <c r="F305">
        <v>3048</v>
      </c>
      <c r="G305">
        <v>4476</v>
      </c>
    </row>
    <row r="306" spans="1:7" ht="12.75">
      <c r="A306">
        <v>1987</v>
      </c>
      <c r="B306" t="s">
        <v>55</v>
      </c>
      <c r="C306">
        <v>626190</v>
      </c>
      <c r="D306">
        <v>3329</v>
      </c>
      <c r="E306">
        <v>24005</v>
      </c>
      <c r="F306">
        <v>3122</v>
      </c>
      <c r="G306">
        <v>4520</v>
      </c>
    </row>
    <row r="307" spans="1:7" ht="12.75">
      <c r="A307">
        <v>1988</v>
      </c>
      <c r="B307" t="s">
        <v>55</v>
      </c>
      <c r="C307">
        <v>619426</v>
      </c>
      <c r="D307">
        <v>3427</v>
      </c>
      <c r="E307">
        <v>24624</v>
      </c>
      <c r="F307">
        <v>3210</v>
      </c>
      <c r="G307">
        <v>4585</v>
      </c>
    </row>
    <row r="308" spans="1:7" ht="12.75">
      <c r="A308">
        <v>1989</v>
      </c>
      <c r="B308" t="s">
        <v>55</v>
      </c>
      <c r="C308">
        <v>609834</v>
      </c>
      <c r="D308">
        <v>3452</v>
      </c>
      <c r="E308">
        <v>25130</v>
      </c>
      <c r="F308">
        <v>3283</v>
      </c>
      <c r="G308">
        <v>4641</v>
      </c>
    </row>
    <row r="309" spans="1:7" ht="12.75">
      <c r="A309">
        <v>1990</v>
      </c>
      <c r="B309" t="s">
        <v>55</v>
      </c>
      <c r="C309">
        <v>600513</v>
      </c>
      <c r="D309">
        <v>3431</v>
      </c>
      <c r="E309">
        <v>25408</v>
      </c>
      <c r="F309">
        <v>3368</v>
      </c>
      <c r="G309">
        <v>4644</v>
      </c>
    </row>
    <row r="310" spans="1:7" ht="12.75">
      <c r="A310">
        <v>1991</v>
      </c>
      <c r="B310" t="s">
        <v>55</v>
      </c>
      <c r="C310">
        <v>595933</v>
      </c>
      <c r="D310">
        <v>3511</v>
      </c>
      <c r="E310">
        <v>25949</v>
      </c>
      <c r="F310">
        <v>3691</v>
      </c>
      <c r="G310">
        <v>5115</v>
      </c>
    </row>
    <row r="311" spans="1:7" ht="12.75">
      <c r="A311">
        <v>1992</v>
      </c>
      <c r="B311" t="s">
        <v>55</v>
      </c>
      <c r="C311">
        <v>596163</v>
      </c>
      <c r="D311">
        <v>3587</v>
      </c>
      <c r="E311">
        <v>26522</v>
      </c>
      <c r="F311">
        <v>4003</v>
      </c>
      <c r="G311">
        <v>5152</v>
      </c>
    </row>
    <row r="312" spans="1:7" ht="12.75">
      <c r="A312">
        <v>1993</v>
      </c>
      <c r="B312" t="s">
        <v>55</v>
      </c>
      <c r="C312">
        <v>597376</v>
      </c>
      <c r="D312">
        <v>3507</v>
      </c>
      <c r="E312">
        <v>26767</v>
      </c>
      <c r="F312">
        <v>4221</v>
      </c>
      <c r="G312">
        <v>5358</v>
      </c>
    </row>
    <row r="313" spans="1:7" ht="12.75">
      <c r="A313">
        <v>1994</v>
      </c>
      <c r="B313" t="s">
        <v>55</v>
      </c>
      <c r="C313">
        <v>599238</v>
      </c>
      <c r="D313">
        <v>3478</v>
      </c>
      <c r="E313">
        <v>27421</v>
      </c>
      <c r="F313">
        <v>4277</v>
      </c>
      <c r="G313">
        <v>5348</v>
      </c>
    </row>
    <row r="314" spans="1:7" ht="12.75">
      <c r="A314">
        <v>1995</v>
      </c>
      <c r="B314" t="s">
        <v>55</v>
      </c>
      <c r="C314">
        <v>599761</v>
      </c>
      <c r="D314">
        <v>3358</v>
      </c>
      <c r="E314">
        <v>27892</v>
      </c>
      <c r="F314">
        <v>4631</v>
      </c>
      <c r="G314">
        <v>5906</v>
      </c>
    </row>
    <row r="315" spans="1:7" ht="12.75">
      <c r="A315">
        <v>1996</v>
      </c>
      <c r="B315" t="s">
        <v>55</v>
      </c>
      <c r="C315">
        <v>599467</v>
      </c>
      <c r="D315">
        <v>3558</v>
      </c>
      <c r="E315">
        <v>28609</v>
      </c>
      <c r="F315">
        <v>4876</v>
      </c>
      <c r="G315">
        <v>6348</v>
      </c>
    </row>
    <row r="316" spans="1:7" ht="12.75">
      <c r="A316">
        <v>1997</v>
      </c>
      <c r="B316" t="s">
        <v>55</v>
      </c>
      <c r="C316">
        <v>596693</v>
      </c>
      <c r="D316">
        <v>3463</v>
      </c>
      <c r="E316">
        <v>29079</v>
      </c>
      <c r="F316">
        <v>4898</v>
      </c>
      <c r="G316">
        <v>6812</v>
      </c>
    </row>
    <row r="317" spans="1:7" ht="12.75">
      <c r="A317">
        <v>1998</v>
      </c>
      <c r="B317" t="s">
        <v>55</v>
      </c>
      <c r="C317">
        <v>592527</v>
      </c>
      <c r="D317">
        <v>3621</v>
      </c>
      <c r="E317">
        <v>29694</v>
      </c>
      <c r="F317">
        <v>4993</v>
      </c>
      <c r="G317">
        <v>6973</v>
      </c>
    </row>
    <row r="318" spans="1:7" ht="12.75">
      <c r="A318">
        <v>1999</v>
      </c>
      <c r="B318" t="s">
        <v>55</v>
      </c>
      <c r="C318">
        <v>587625</v>
      </c>
      <c r="D318">
        <v>3775</v>
      </c>
      <c r="E318">
        <v>30001</v>
      </c>
      <c r="F318">
        <v>4996</v>
      </c>
      <c r="G318">
        <v>7269</v>
      </c>
    </row>
    <row r="319" ht="12.75">
      <c r="A319" t="s">
        <v>161</v>
      </c>
    </row>
    <row r="320" ht="12.75">
      <c r="A320" t="s">
        <v>164</v>
      </c>
    </row>
    <row r="321" ht="12.75">
      <c r="A321" t="s">
        <v>164</v>
      </c>
    </row>
    <row r="322" spans="1:3" ht="12.75">
      <c r="A322" t="s">
        <v>53</v>
      </c>
      <c r="C322" s="2"/>
    </row>
    <row r="324" ht="12.75">
      <c r="A324" t="s">
        <v>180</v>
      </c>
    </row>
    <row r="325" ht="12.75">
      <c r="A325" t="s">
        <v>181</v>
      </c>
    </row>
    <row r="326" ht="12.75">
      <c r="A326" t="s">
        <v>182</v>
      </c>
    </row>
    <row r="327" ht="12.75">
      <c r="A327" t="s">
        <v>183</v>
      </c>
    </row>
    <row r="328" spans="1:5" ht="12.75">
      <c r="A328">
        <v>1983</v>
      </c>
      <c r="B328" t="s">
        <v>55</v>
      </c>
      <c r="C328">
        <v>54</v>
      </c>
      <c r="D328">
        <v>2</v>
      </c>
      <c r="E328">
        <v>56</v>
      </c>
    </row>
    <row r="329" spans="1:5" ht="12.75">
      <c r="A329">
        <v>1984</v>
      </c>
      <c r="B329" t="s">
        <v>55</v>
      </c>
      <c r="C329">
        <v>37</v>
      </c>
      <c r="D329" s="2"/>
      <c r="E329" s="2">
        <v>37</v>
      </c>
    </row>
    <row r="330" spans="1:5" ht="12.75">
      <c r="A330">
        <v>1985</v>
      </c>
      <c r="B330" t="s">
        <v>55</v>
      </c>
      <c r="C330">
        <v>45</v>
      </c>
      <c r="E330" s="2">
        <v>45</v>
      </c>
    </row>
    <row r="331" spans="1:5" ht="12.75">
      <c r="A331">
        <v>1986</v>
      </c>
      <c r="B331" t="s">
        <v>55</v>
      </c>
      <c r="C331">
        <v>40</v>
      </c>
      <c r="D331">
        <v>1</v>
      </c>
      <c r="E331" s="2">
        <v>41</v>
      </c>
    </row>
    <row r="332" spans="1:5" ht="12.75">
      <c r="A332">
        <v>1987</v>
      </c>
      <c r="B332" t="s">
        <v>55</v>
      </c>
      <c r="C332">
        <v>48</v>
      </c>
      <c r="E332" s="2">
        <v>48</v>
      </c>
    </row>
    <row r="333" spans="1:5" ht="12.75">
      <c r="A333">
        <v>1988</v>
      </c>
      <c r="B333" t="s">
        <v>55</v>
      </c>
      <c r="C333">
        <v>62</v>
      </c>
      <c r="D333">
        <v>2</v>
      </c>
      <c r="E333" s="2">
        <v>64</v>
      </c>
    </row>
    <row r="334" spans="1:5" ht="12.75">
      <c r="A334">
        <v>1989</v>
      </c>
      <c r="B334" t="s">
        <v>55</v>
      </c>
      <c r="C334">
        <v>47</v>
      </c>
      <c r="D334">
        <v>1</v>
      </c>
      <c r="E334" s="2">
        <v>48</v>
      </c>
    </row>
    <row r="335" spans="1:5" ht="12.75">
      <c r="A335">
        <v>1990</v>
      </c>
      <c r="B335" t="s">
        <v>55</v>
      </c>
      <c r="C335">
        <v>66</v>
      </c>
      <c r="D335" s="2">
        <v>2</v>
      </c>
      <c r="E335" s="2">
        <v>68</v>
      </c>
    </row>
    <row r="336" spans="1:5" ht="12.75">
      <c r="A336">
        <v>1991</v>
      </c>
      <c r="B336" t="s">
        <v>55</v>
      </c>
      <c r="C336">
        <v>45</v>
      </c>
      <c r="D336" s="2">
        <v>1</v>
      </c>
      <c r="E336" s="2">
        <v>46</v>
      </c>
    </row>
    <row r="337" spans="1:5" ht="12.75">
      <c r="A337">
        <v>1992</v>
      </c>
      <c r="B337" t="s">
        <v>55</v>
      </c>
      <c r="C337">
        <v>40</v>
      </c>
      <c r="D337" s="2">
        <v>1</v>
      </c>
      <c r="E337" s="2">
        <v>41</v>
      </c>
    </row>
    <row r="338" spans="1:5" ht="12.75">
      <c r="A338">
        <v>1993</v>
      </c>
      <c r="B338" t="s">
        <v>55</v>
      </c>
      <c r="C338">
        <v>50</v>
      </c>
      <c r="D338" s="2">
        <v>4</v>
      </c>
      <c r="E338" s="2">
        <v>54</v>
      </c>
    </row>
    <row r="339" spans="1:5" ht="12.75">
      <c r="A339">
        <v>1994</v>
      </c>
      <c r="B339" t="s">
        <v>55</v>
      </c>
      <c r="C339">
        <v>50</v>
      </c>
      <c r="D339" s="2">
        <v>6</v>
      </c>
      <c r="E339" s="2">
        <v>56</v>
      </c>
    </row>
    <row r="340" spans="1:5" ht="12.75">
      <c r="A340">
        <v>1995</v>
      </c>
      <c r="B340" t="s">
        <v>55</v>
      </c>
      <c r="C340">
        <v>43</v>
      </c>
      <c r="D340" s="2">
        <v>1</v>
      </c>
      <c r="E340" s="2">
        <v>44</v>
      </c>
    </row>
    <row r="341" spans="1:5" ht="12.75">
      <c r="A341">
        <v>1996</v>
      </c>
      <c r="B341" t="s">
        <v>55</v>
      </c>
      <c r="C341">
        <v>53</v>
      </c>
      <c r="D341" s="2">
        <v>1</v>
      </c>
      <c r="E341" s="2">
        <v>54</v>
      </c>
    </row>
    <row r="342" spans="1:5" ht="12.75">
      <c r="A342">
        <v>1997</v>
      </c>
      <c r="B342" t="s">
        <v>55</v>
      </c>
      <c r="C342">
        <v>53</v>
      </c>
      <c r="D342" s="2">
        <v>3</v>
      </c>
      <c r="E342" s="2">
        <v>56</v>
      </c>
    </row>
    <row r="343" spans="1:5" ht="12.75">
      <c r="A343">
        <v>1998</v>
      </c>
      <c r="B343" t="s">
        <v>55</v>
      </c>
      <c r="C343">
        <v>71</v>
      </c>
      <c r="D343" s="2">
        <v>4</v>
      </c>
      <c r="E343" s="2">
        <v>75</v>
      </c>
    </row>
    <row r="344" spans="1:5" ht="12.75">
      <c r="A344">
        <v>1999</v>
      </c>
      <c r="B344" t="s">
        <v>55</v>
      </c>
      <c r="C344" s="2">
        <v>68</v>
      </c>
      <c r="D344" s="2">
        <v>3</v>
      </c>
      <c r="E344" s="2">
        <v>71</v>
      </c>
    </row>
    <row r="345" spans="1:5" ht="12.75">
      <c r="A345" t="s">
        <v>86</v>
      </c>
      <c r="B345" t="s">
        <v>57</v>
      </c>
      <c r="C345" s="2" t="s">
        <v>153</v>
      </c>
      <c r="D345" s="2" t="s">
        <v>154</v>
      </c>
      <c r="E345" s="2" t="s">
        <v>154</v>
      </c>
    </row>
    <row r="346" spans="1:6" ht="12.75">
      <c r="A346" t="s">
        <v>87</v>
      </c>
      <c r="B346" t="s">
        <v>59</v>
      </c>
      <c r="C346" t="s">
        <v>88</v>
      </c>
      <c r="D346" t="s">
        <v>60</v>
      </c>
      <c r="E346" t="s">
        <v>60</v>
      </c>
      <c r="F346" t="s">
        <v>42</v>
      </c>
    </row>
    <row r="347" spans="1:6" ht="12.75">
      <c r="A347" t="s">
        <v>87</v>
      </c>
      <c r="B347" t="s">
        <v>59</v>
      </c>
      <c r="C347" t="s">
        <v>88</v>
      </c>
      <c r="D347" t="s">
        <v>60</v>
      </c>
      <c r="E347" t="s">
        <v>60</v>
      </c>
      <c r="F347" t="s">
        <v>42</v>
      </c>
    </row>
    <row r="348" spans="1:6" ht="12.75">
      <c r="A348" t="s">
        <v>43</v>
      </c>
      <c r="B348" t="s">
        <v>89</v>
      </c>
      <c r="C348" t="s">
        <v>90</v>
      </c>
      <c r="D348" t="s">
        <v>91</v>
      </c>
      <c r="E348" t="s">
        <v>44</v>
      </c>
      <c r="F348" t="s">
        <v>45</v>
      </c>
    </row>
    <row r="350" spans="1:5" ht="12.75">
      <c r="A350" t="s">
        <v>86</v>
      </c>
      <c r="B350" t="s">
        <v>57</v>
      </c>
      <c r="C350" t="s">
        <v>153</v>
      </c>
      <c r="D350" t="s">
        <v>154</v>
      </c>
      <c r="E350" t="s">
        <v>154</v>
      </c>
    </row>
    <row r="351" spans="2:5" ht="12.75">
      <c r="B351" t="s">
        <v>55</v>
      </c>
      <c r="C351" t="s">
        <v>92</v>
      </c>
      <c r="D351" t="s">
        <v>93</v>
      </c>
      <c r="E351" t="s">
        <v>94</v>
      </c>
    </row>
    <row r="352" spans="1:5" ht="12.75">
      <c r="A352" t="s">
        <v>141</v>
      </c>
      <c r="B352" t="s">
        <v>55</v>
      </c>
      <c r="C352" t="s">
        <v>127</v>
      </c>
      <c r="D352" t="s">
        <v>128</v>
      </c>
      <c r="E352" t="s">
        <v>129</v>
      </c>
    </row>
    <row r="353" spans="1:5" ht="12.75">
      <c r="A353" t="s">
        <v>86</v>
      </c>
      <c r="B353" t="s">
        <v>74</v>
      </c>
      <c r="C353" t="s">
        <v>153</v>
      </c>
      <c r="D353" t="s">
        <v>154</v>
      </c>
      <c r="E353" t="s">
        <v>154</v>
      </c>
    </row>
    <row r="354" spans="1:5" ht="12.75">
      <c r="A354">
        <v>1983</v>
      </c>
      <c r="B354" t="s">
        <v>55</v>
      </c>
      <c r="C354">
        <v>72</v>
      </c>
      <c r="D354">
        <v>1</v>
      </c>
      <c r="E354">
        <v>73</v>
      </c>
    </row>
    <row r="355" spans="1:5" ht="12.75">
      <c r="A355">
        <v>1984</v>
      </c>
      <c r="B355" t="s">
        <v>55</v>
      </c>
      <c r="C355" s="2">
        <v>75</v>
      </c>
      <c r="D355" s="2"/>
      <c r="E355" s="2">
        <v>75</v>
      </c>
    </row>
    <row r="356" spans="1:5" ht="12.75">
      <c r="A356">
        <v>1985</v>
      </c>
      <c r="B356" t="s">
        <v>55</v>
      </c>
      <c r="C356">
        <v>64</v>
      </c>
      <c r="D356" s="2"/>
      <c r="E356" s="2">
        <v>64</v>
      </c>
    </row>
    <row r="357" spans="1:5" ht="12.75">
      <c r="A357">
        <v>1986</v>
      </c>
      <c r="B357" t="s">
        <v>55</v>
      </c>
      <c r="C357">
        <v>70</v>
      </c>
      <c r="D357" s="2">
        <v>1</v>
      </c>
      <c r="E357" s="2">
        <v>71</v>
      </c>
    </row>
    <row r="358" spans="1:5" ht="12.75">
      <c r="A358">
        <v>1987</v>
      </c>
      <c r="B358" t="s">
        <v>55</v>
      </c>
      <c r="C358">
        <v>65</v>
      </c>
      <c r="D358" s="2"/>
      <c r="E358" s="2">
        <v>65</v>
      </c>
    </row>
    <row r="359" spans="1:5" ht="12.75">
      <c r="A359">
        <v>1988</v>
      </c>
      <c r="B359" t="s">
        <v>55</v>
      </c>
      <c r="C359">
        <v>67</v>
      </c>
      <c r="D359" s="2">
        <v>2</v>
      </c>
      <c r="E359" s="2">
        <v>69</v>
      </c>
    </row>
    <row r="360" spans="1:5" ht="12.75">
      <c r="A360">
        <v>1989</v>
      </c>
      <c r="B360" t="s">
        <v>55</v>
      </c>
      <c r="C360">
        <v>47</v>
      </c>
      <c r="D360" s="2">
        <v>3</v>
      </c>
      <c r="E360" s="2">
        <v>50</v>
      </c>
    </row>
    <row r="361" spans="1:5" ht="12.75">
      <c r="A361">
        <v>1990</v>
      </c>
      <c r="B361" t="s">
        <v>55</v>
      </c>
      <c r="C361">
        <v>46</v>
      </c>
      <c r="D361" s="2">
        <v>1</v>
      </c>
      <c r="E361" s="2">
        <v>47</v>
      </c>
    </row>
    <row r="362" spans="1:5" ht="12.75">
      <c r="A362">
        <v>1991</v>
      </c>
      <c r="B362" t="s">
        <v>55</v>
      </c>
      <c r="C362">
        <v>65</v>
      </c>
      <c r="D362" s="2"/>
      <c r="E362" s="2">
        <v>65</v>
      </c>
    </row>
    <row r="363" spans="1:5" ht="12.75">
      <c r="A363">
        <v>1992</v>
      </c>
      <c r="B363" t="s">
        <v>55</v>
      </c>
      <c r="C363">
        <v>49</v>
      </c>
      <c r="D363" s="2">
        <v>1</v>
      </c>
      <c r="E363" s="2">
        <v>50</v>
      </c>
    </row>
    <row r="364" spans="1:5" ht="12.75">
      <c r="A364">
        <v>1993</v>
      </c>
      <c r="B364" t="s">
        <v>55</v>
      </c>
      <c r="C364">
        <v>49</v>
      </c>
      <c r="D364" s="2">
        <v>2</v>
      </c>
      <c r="E364" s="2">
        <v>51</v>
      </c>
    </row>
    <row r="365" spans="1:5" ht="12.75">
      <c r="A365">
        <v>1994</v>
      </c>
      <c r="B365" t="s">
        <v>55</v>
      </c>
      <c r="C365">
        <v>55</v>
      </c>
      <c r="D365" s="2">
        <v>3</v>
      </c>
      <c r="E365" s="2">
        <v>58</v>
      </c>
    </row>
    <row r="366" spans="1:5" ht="12.75">
      <c r="A366">
        <v>1995</v>
      </c>
      <c r="B366" t="s">
        <v>55</v>
      </c>
      <c r="C366">
        <v>45</v>
      </c>
      <c r="D366" s="2">
        <v>1</v>
      </c>
      <c r="E366" s="2">
        <v>46</v>
      </c>
    </row>
    <row r="367" spans="1:5" ht="12.75">
      <c r="A367">
        <v>1996</v>
      </c>
      <c r="B367" t="s">
        <v>55</v>
      </c>
      <c r="C367">
        <v>45</v>
      </c>
      <c r="D367" s="2">
        <v>1</v>
      </c>
      <c r="E367" s="2">
        <v>46</v>
      </c>
    </row>
    <row r="368" spans="1:5" ht="12.75">
      <c r="A368">
        <v>1997</v>
      </c>
      <c r="B368" t="s">
        <v>55</v>
      </c>
      <c r="C368">
        <v>49</v>
      </c>
      <c r="D368" s="2"/>
      <c r="E368" s="2">
        <v>49</v>
      </c>
    </row>
    <row r="369" spans="1:5" ht="12.75">
      <c r="A369">
        <v>1998</v>
      </c>
      <c r="B369" t="s">
        <v>55</v>
      </c>
      <c r="C369" s="2">
        <v>53</v>
      </c>
      <c r="D369" s="2">
        <v>2</v>
      </c>
      <c r="E369" s="2">
        <v>55</v>
      </c>
    </row>
    <row r="370" spans="1:5" ht="12.75">
      <c r="A370">
        <v>1999</v>
      </c>
      <c r="B370" t="s">
        <v>55</v>
      </c>
      <c r="C370" s="2">
        <v>51</v>
      </c>
      <c r="D370" s="2">
        <v>2</v>
      </c>
      <c r="E370" s="2">
        <v>53</v>
      </c>
    </row>
    <row r="371" spans="1:5" ht="12.75">
      <c r="A371" t="s">
        <v>86</v>
      </c>
      <c r="B371" t="s">
        <v>57</v>
      </c>
      <c r="C371" s="2" t="s">
        <v>153</v>
      </c>
      <c r="D371" s="2" t="s">
        <v>154</v>
      </c>
      <c r="E371" s="2" t="s">
        <v>154</v>
      </c>
    </row>
    <row r="372" spans="1:6" ht="12.75">
      <c r="A372" t="s">
        <v>87</v>
      </c>
      <c r="B372" t="s">
        <v>59</v>
      </c>
      <c r="C372" t="s">
        <v>88</v>
      </c>
      <c r="D372" t="s">
        <v>60</v>
      </c>
      <c r="E372" t="s">
        <v>60</v>
      </c>
      <c r="F372" t="s">
        <v>42</v>
      </c>
    </row>
    <row r="373" spans="1:6" ht="12.75">
      <c r="A373" t="s">
        <v>87</v>
      </c>
      <c r="B373" t="s">
        <v>59</v>
      </c>
      <c r="C373" t="s">
        <v>88</v>
      </c>
      <c r="D373" t="s">
        <v>60</v>
      </c>
      <c r="E373" t="s">
        <v>60</v>
      </c>
      <c r="F373" t="s">
        <v>42</v>
      </c>
    </row>
    <row r="374" spans="1:6" ht="12.75">
      <c r="A374" t="s">
        <v>43</v>
      </c>
      <c r="B374" t="s">
        <v>89</v>
      </c>
      <c r="C374" t="s">
        <v>90</v>
      </c>
      <c r="D374" t="s">
        <v>91</v>
      </c>
      <c r="E374" t="s">
        <v>44</v>
      </c>
      <c r="F374" t="s">
        <v>46</v>
      </c>
    </row>
    <row r="376" spans="1:5" ht="12.75">
      <c r="A376" t="s">
        <v>86</v>
      </c>
      <c r="B376" t="s">
        <v>57</v>
      </c>
      <c r="C376" t="s">
        <v>153</v>
      </c>
      <c r="D376" t="s">
        <v>154</v>
      </c>
      <c r="E376" t="s">
        <v>154</v>
      </c>
    </row>
    <row r="377" spans="2:5" ht="12.75">
      <c r="B377" t="s">
        <v>55</v>
      </c>
      <c r="C377" t="s">
        <v>92</v>
      </c>
      <c r="D377" t="s">
        <v>93</v>
      </c>
      <c r="E377" t="s">
        <v>94</v>
      </c>
    </row>
    <row r="378" spans="1:5" ht="12.75">
      <c r="A378" t="s">
        <v>141</v>
      </c>
      <c r="B378" t="s">
        <v>55</v>
      </c>
      <c r="C378" t="s">
        <v>127</v>
      </c>
      <c r="D378" t="s">
        <v>128</v>
      </c>
      <c r="E378" t="s">
        <v>129</v>
      </c>
    </row>
    <row r="379" spans="1:5" ht="12.75">
      <c r="A379" t="s">
        <v>86</v>
      </c>
      <c r="B379" t="s">
        <v>74</v>
      </c>
      <c r="C379" t="s">
        <v>153</v>
      </c>
      <c r="D379" t="s">
        <v>154</v>
      </c>
      <c r="E379" t="s">
        <v>154</v>
      </c>
    </row>
    <row r="380" spans="1:5" ht="12.75">
      <c r="A380">
        <v>1983</v>
      </c>
      <c r="B380" t="s">
        <v>55</v>
      </c>
      <c r="C380">
        <v>88</v>
      </c>
      <c r="D380">
        <v>3</v>
      </c>
      <c r="E380">
        <v>91</v>
      </c>
    </row>
    <row r="381" spans="1:5" ht="12.75">
      <c r="A381">
        <v>1984</v>
      </c>
      <c r="B381" t="s">
        <v>55</v>
      </c>
      <c r="C381" s="2">
        <v>81</v>
      </c>
      <c r="D381" s="2">
        <v>1</v>
      </c>
      <c r="E381" s="2">
        <v>82</v>
      </c>
    </row>
    <row r="382" spans="1:5" ht="12.75">
      <c r="A382">
        <v>1985</v>
      </c>
      <c r="B382" t="s">
        <v>55</v>
      </c>
      <c r="C382">
        <v>87</v>
      </c>
      <c r="D382" s="2">
        <v>1</v>
      </c>
      <c r="E382" s="2">
        <v>88</v>
      </c>
    </row>
    <row r="383" spans="1:5" ht="12.75">
      <c r="A383">
        <v>1986</v>
      </c>
      <c r="B383" t="s">
        <v>55</v>
      </c>
      <c r="C383">
        <v>81</v>
      </c>
      <c r="D383" s="2"/>
      <c r="E383" s="2">
        <v>81</v>
      </c>
    </row>
    <row r="384" spans="1:5" ht="12.75">
      <c r="A384">
        <v>1987</v>
      </c>
      <c r="B384" t="s">
        <v>55</v>
      </c>
      <c r="C384">
        <v>73</v>
      </c>
      <c r="D384" s="2"/>
      <c r="E384" s="2">
        <v>73</v>
      </c>
    </row>
    <row r="385" spans="1:5" ht="12.75">
      <c r="A385">
        <v>1988</v>
      </c>
      <c r="B385" t="s">
        <v>55</v>
      </c>
      <c r="C385">
        <v>69</v>
      </c>
      <c r="D385" s="2">
        <v>2</v>
      </c>
      <c r="E385" s="2">
        <v>71</v>
      </c>
    </row>
    <row r="386" spans="1:5" ht="12.75">
      <c r="A386">
        <v>1989</v>
      </c>
      <c r="B386" t="s">
        <v>55</v>
      </c>
      <c r="C386">
        <v>98</v>
      </c>
      <c r="D386" s="2">
        <v>1</v>
      </c>
      <c r="E386" s="2">
        <v>99</v>
      </c>
    </row>
    <row r="387" spans="1:25" ht="12.75">
      <c r="A387">
        <v>1990</v>
      </c>
      <c r="B387" t="s">
        <v>55</v>
      </c>
      <c r="C387">
        <v>72</v>
      </c>
      <c r="D387" s="2">
        <v>5</v>
      </c>
      <c r="E387" s="2">
        <v>77</v>
      </c>
      <c r="I387" s="2"/>
      <c r="J387" s="2"/>
      <c r="K387" s="2"/>
      <c r="L387" s="2"/>
      <c r="M387" s="2"/>
      <c r="N387" s="2"/>
      <c r="O387" s="2"/>
      <c r="P387" s="2"/>
      <c r="T387" s="2"/>
      <c r="U387" s="2"/>
      <c r="V387" s="2"/>
      <c r="W387" s="2"/>
      <c r="X387" s="2"/>
      <c r="Y387" s="2"/>
    </row>
    <row r="388" spans="1:25" ht="12.75">
      <c r="A388">
        <v>1991</v>
      </c>
      <c r="B388" t="s">
        <v>55</v>
      </c>
      <c r="C388">
        <v>82</v>
      </c>
      <c r="D388" s="2">
        <v>2</v>
      </c>
      <c r="E388" s="2">
        <v>84</v>
      </c>
      <c r="J388" s="2"/>
      <c r="L388" s="2"/>
      <c r="M388" s="2"/>
      <c r="O388" s="2"/>
      <c r="P388" s="2"/>
      <c r="T388" s="2"/>
      <c r="U388" s="2"/>
      <c r="V388" s="2"/>
      <c r="W388" s="2"/>
      <c r="X388" s="2"/>
      <c r="Y388" s="2"/>
    </row>
    <row r="389" spans="1:25" ht="12.75">
      <c r="A389">
        <v>1992</v>
      </c>
      <c r="B389" t="s">
        <v>55</v>
      </c>
      <c r="C389">
        <v>63</v>
      </c>
      <c r="D389" s="2">
        <v>4</v>
      </c>
      <c r="E389" s="2">
        <v>67</v>
      </c>
      <c r="J389" s="2"/>
      <c r="L389" s="2"/>
      <c r="M389" s="2"/>
      <c r="O389" s="2"/>
      <c r="P389" s="2"/>
      <c r="T389" s="2"/>
      <c r="U389" s="2"/>
      <c r="V389" s="2"/>
      <c r="W389" s="2"/>
      <c r="X389" s="2"/>
      <c r="Y389" s="2"/>
    </row>
    <row r="390" spans="1:25" ht="12.75">
      <c r="A390">
        <v>1993</v>
      </c>
      <c r="B390" t="s">
        <v>55</v>
      </c>
      <c r="C390">
        <v>65</v>
      </c>
      <c r="D390" s="2">
        <v>2</v>
      </c>
      <c r="E390" s="2">
        <v>67</v>
      </c>
      <c r="J390" s="2"/>
      <c r="L390" s="2"/>
      <c r="M390" s="2"/>
      <c r="O390" s="2"/>
      <c r="P390" s="2"/>
      <c r="S390" s="2"/>
      <c r="T390" s="2"/>
      <c r="U390" s="2"/>
      <c r="V390" s="2"/>
      <c r="W390" s="2"/>
      <c r="X390" s="2"/>
      <c r="Y390" s="2"/>
    </row>
    <row r="391" spans="1:25" ht="12.75">
      <c r="A391">
        <v>1994</v>
      </c>
      <c r="B391" t="s">
        <v>55</v>
      </c>
      <c r="C391">
        <v>68</v>
      </c>
      <c r="D391" s="2">
        <v>5</v>
      </c>
      <c r="E391" s="2">
        <v>73</v>
      </c>
      <c r="J391" s="2"/>
      <c r="L391" s="2"/>
      <c r="M391" s="2"/>
      <c r="O391" s="2"/>
      <c r="P391" s="2"/>
      <c r="S391" s="2"/>
      <c r="T391" s="2"/>
      <c r="U391" s="2"/>
      <c r="V391" s="2"/>
      <c r="W391" s="2"/>
      <c r="X391" s="2"/>
      <c r="Y391" s="2"/>
    </row>
    <row r="392" spans="1:25" ht="12.75">
      <c r="A392">
        <v>1995</v>
      </c>
      <c r="B392" t="s">
        <v>55</v>
      </c>
      <c r="C392">
        <v>71</v>
      </c>
      <c r="D392">
        <v>2</v>
      </c>
      <c r="E392" s="2">
        <v>73</v>
      </c>
      <c r="J392" s="2"/>
      <c r="L392" s="2"/>
      <c r="M392" s="2"/>
      <c r="O392" s="2"/>
      <c r="P392" s="2"/>
      <c r="S392" s="2"/>
      <c r="T392" s="2"/>
      <c r="U392" s="2"/>
      <c r="V392" s="2"/>
      <c r="W392" s="2"/>
      <c r="X392" s="2"/>
      <c r="Y392" s="2"/>
    </row>
    <row r="393" spans="1:25" ht="12.75">
      <c r="A393">
        <v>1996</v>
      </c>
      <c r="B393" t="s">
        <v>55</v>
      </c>
      <c r="C393" s="2">
        <v>88</v>
      </c>
      <c r="D393" s="2">
        <v>5</v>
      </c>
      <c r="E393" s="2">
        <v>93</v>
      </c>
      <c r="I393" s="2"/>
      <c r="J393" s="2"/>
      <c r="L393" s="2"/>
      <c r="M393" s="2"/>
      <c r="O393" s="2"/>
      <c r="P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>
        <v>1997</v>
      </c>
      <c r="B394" t="s">
        <v>55</v>
      </c>
      <c r="C394" s="2">
        <v>68</v>
      </c>
      <c r="D394" s="2">
        <v>3</v>
      </c>
      <c r="E394" s="2">
        <v>71</v>
      </c>
      <c r="I394" s="2"/>
      <c r="J394" s="2"/>
      <c r="L394" s="2"/>
      <c r="M394" s="2"/>
      <c r="O394" s="2"/>
      <c r="P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>
        <v>1998</v>
      </c>
      <c r="B395" t="s">
        <v>55</v>
      </c>
      <c r="C395" s="2">
        <v>92</v>
      </c>
      <c r="D395" s="2">
        <v>4</v>
      </c>
      <c r="E395" s="2">
        <v>96</v>
      </c>
      <c r="I395" s="2"/>
      <c r="J395" s="2"/>
      <c r="L395" s="2"/>
      <c r="M395" s="2"/>
      <c r="O395" s="2"/>
      <c r="P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>
        <v>1999</v>
      </c>
      <c r="B396" t="s">
        <v>55</v>
      </c>
      <c r="C396" s="2">
        <v>81</v>
      </c>
      <c r="D396" s="2">
        <v>1</v>
      </c>
      <c r="E396" s="2">
        <v>82</v>
      </c>
      <c r="I396" s="2"/>
      <c r="J396" s="2"/>
      <c r="L396" s="2"/>
      <c r="M396" s="2"/>
      <c r="O396" s="2"/>
      <c r="P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t="s">
        <v>86</v>
      </c>
      <c r="B397" t="s">
        <v>57</v>
      </c>
      <c r="C397" s="2" t="s">
        <v>153</v>
      </c>
      <c r="D397" s="2" t="s">
        <v>154</v>
      </c>
      <c r="E397" s="2" t="s">
        <v>154</v>
      </c>
      <c r="I397" s="2"/>
      <c r="J397" s="2"/>
      <c r="L397" s="2"/>
      <c r="M397" s="2"/>
      <c r="O397" s="2"/>
      <c r="P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t="s">
        <v>87</v>
      </c>
      <c r="B398" t="s">
        <v>59</v>
      </c>
      <c r="C398" t="s">
        <v>88</v>
      </c>
      <c r="D398" t="s">
        <v>60</v>
      </c>
      <c r="E398" t="s">
        <v>60</v>
      </c>
      <c r="F398" t="s">
        <v>42</v>
      </c>
      <c r="I398" s="2"/>
      <c r="J398" s="2"/>
      <c r="L398" s="2"/>
      <c r="M398" s="2"/>
      <c r="P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t="s">
        <v>87</v>
      </c>
      <c r="B399" t="s">
        <v>59</v>
      </c>
      <c r="C399" t="s">
        <v>88</v>
      </c>
      <c r="D399" t="s">
        <v>60</v>
      </c>
      <c r="E399" t="s">
        <v>60</v>
      </c>
      <c r="F399" t="s">
        <v>42</v>
      </c>
      <c r="I399" s="2"/>
      <c r="J399" s="2"/>
      <c r="L399" s="2"/>
      <c r="M399" s="2"/>
      <c r="N399" s="2"/>
      <c r="O399" s="2"/>
      <c r="P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t="s">
        <v>43</v>
      </c>
      <c r="B400" t="s">
        <v>89</v>
      </c>
      <c r="C400" t="s">
        <v>90</v>
      </c>
      <c r="D400" t="s">
        <v>91</v>
      </c>
      <c r="E400" t="s">
        <v>44</v>
      </c>
      <c r="F400" t="s">
        <v>47</v>
      </c>
      <c r="I400" s="2"/>
      <c r="J400" s="2"/>
      <c r="L400" s="2"/>
      <c r="M400" s="2"/>
      <c r="N400" s="2"/>
      <c r="O400" s="2"/>
      <c r="P400" s="2"/>
      <c r="R400" s="2"/>
      <c r="S400" s="2"/>
      <c r="T400" s="2"/>
      <c r="U400" s="2"/>
      <c r="V400" s="2"/>
      <c r="W400" s="2"/>
      <c r="X400" s="2"/>
      <c r="Y400" s="2"/>
    </row>
    <row r="401" spans="9:25" ht="12.75">
      <c r="I401" s="2"/>
      <c r="J401" s="2"/>
      <c r="K401" s="2"/>
      <c r="L401" s="2"/>
      <c r="M401" s="2"/>
      <c r="N401" s="2"/>
      <c r="O401" s="2"/>
      <c r="P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t="s">
        <v>86</v>
      </c>
      <c r="B402" t="s">
        <v>57</v>
      </c>
      <c r="C402" t="s">
        <v>153</v>
      </c>
      <c r="D402" t="s">
        <v>154</v>
      </c>
      <c r="E402" t="s">
        <v>154</v>
      </c>
      <c r="H402" s="2"/>
      <c r="I402" s="2"/>
      <c r="J402" s="2"/>
      <c r="K402" s="2"/>
      <c r="L402" s="2"/>
      <c r="M402" s="2"/>
      <c r="N402" s="2"/>
      <c r="O402" s="2"/>
      <c r="P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t="s">
        <v>55</v>
      </c>
      <c r="C403" t="s">
        <v>92</v>
      </c>
      <c r="D403" t="s">
        <v>93</v>
      </c>
      <c r="E403" t="s">
        <v>94</v>
      </c>
      <c r="H403" s="2"/>
      <c r="I403" s="2"/>
      <c r="J403" s="2"/>
      <c r="K403" s="2"/>
      <c r="L403" s="2"/>
      <c r="M403" s="2"/>
      <c r="N403" s="2"/>
      <c r="O403" s="2"/>
      <c r="P403" s="2"/>
      <c r="R403" s="2"/>
      <c r="S403" s="2"/>
      <c r="T403" s="2"/>
      <c r="U403" s="2"/>
      <c r="V403" s="2"/>
      <c r="W403" s="2"/>
      <c r="X403" s="2"/>
      <c r="Y403" s="2"/>
    </row>
    <row r="404" spans="1:5" ht="12.75">
      <c r="A404" t="s">
        <v>141</v>
      </c>
      <c r="B404" t="s">
        <v>55</v>
      </c>
      <c r="C404" t="s">
        <v>127</v>
      </c>
      <c r="D404" t="s">
        <v>128</v>
      </c>
      <c r="E404" t="s">
        <v>129</v>
      </c>
    </row>
    <row r="405" spans="1:5" ht="12.75">
      <c r="A405" t="s">
        <v>86</v>
      </c>
      <c r="B405" t="s">
        <v>74</v>
      </c>
      <c r="C405" t="s">
        <v>153</v>
      </c>
      <c r="D405" t="s">
        <v>154</v>
      </c>
      <c r="E405" t="s">
        <v>154</v>
      </c>
    </row>
    <row r="406" spans="1:5" ht="12.75">
      <c r="A406">
        <v>1983</v>
      </c>
      <c r="B406" t="s">
        <v>55</v>
      </c>
      <c r="C406">
        <v>72</v>
      </c>
      <c r="D406">
        <v>1</v>
      </c>
      <c r="E406">
        <v>73</v>
      </c>
    </row>
    <row r="407" spans="1:5" ht="12.75">
      <c r="A407">
        <v>1984</v>
      </c>
      <c r="B407" t="s">
        <v>55</v>
      </c>
      <c r="C407">
        <v>47</v>
      </c>
      <c r="D407">
        <v>2</v>
      </c>
      <c r="E407">
        <v>49</v>
      </c>
    </row>
    <row r="408" spans="1:5" ht="12.75">
      <c r="A408">
        <v>1985</v>
      </c>
      <c r="B408" t="s">
        <v>55</v>
      </c>
      <c r="C408">
        <v>22</v>
      </c>
      <c r="E408">
        <v>22</v>
      </c>
    </row>
    <row r="409" spans="1:5" ht="12.75">
      <c r="A409">
        <v>1986</v>
      </c>
      <c r="B409" t="s">
        <v>55</v>
      </c>
      <c r="C409">
        <v>38</v>
      </c>
      <c r="E409">
        <v>38</v>
      </c>
    </row>
    <row r="410" spans="1:5" ht="12.75">
      <c r="A410">
        <v>1987</v>
      </c>
      <c r="B410" t="s">
        <v>55</v>
      </c>
      <c r="C410">
        <v>36</v>
      </c>
      <c r="E410" s="2">
        <v>36</v>
      </c>
    </row>
    <row r="411" spans="1:5" ht="12.75">
      <c r="A411">
        <v>1988</v>
      </c>
      <c r="B411" t="s">
        <v>55</v>
      </c>
      <c r="C411">
        <v>53</v>
      </c>
      <c r="D411">
        <v>1</v>
      </c>
      <c r="E411" s="2">
        <v>54</v>
      </c>
    </row>
    <row r="412" spans="1:5" ht="12.75">
      <c r="A412">
        <v>1989</v>
      </c>
      <c r="B412" t="s">
        <v>55</v>
      </c>
      <c r="C412">
        <v>54</v>
      </c>
      <c r="E412" s="2">
        <v>54</v>
      </c>
    </row>
    <row r="413" spans="1:5" ht="12.75">
      <c r="A413">
        <v>1990</v>
      </c>
      <c r="B413" t="s">
        <v>55</v>
      </c>
      <c r="C413">
        <v>50</v>
      </c>
      <c r="D413" s="2"/>
      <c r="E413" s="2">
        <v>50</v>
      </c>
    </row>
    <row r="414" spans="1:5" ht="12.75">
      <c r="A414">
        <v>1991</v>
      </c>
      <c r="B414" t="s">
        <v>55</v>
      </c>
      <c r="C414">
        <v>40</v>
      </c>
      <c r="D414" s="2"/>
      <c r="E414" s="2">
        <v>40</v>
      </c>
    </row>
    <row r="415" spans="1:5" ht="12.75">
      <c r="A415">
        <v>1992</v>
      </c>
      <c r="B415" t="s">
        <v>55</v>
      </c>
      <c r="C415">
        <v>28</v>
      </c>
      <c r="D415" s="2"/>
      <c r="E415" s="2">
        <v>28</v>
      </c>
    </row>
    <row r="416" spans="1:5" ht="12.75">
      <c r="A416">
        <v>1993</v>
      </c>
      <c r="B416" t="s">
        <v>55</v>
      </c>
      <c r="C416">
        <v>20</v>
      </c>
      <c r="D416" s="2">
        <v>1</v>
      </c>
      <c r="E416" s="2">
        <v>21</v>
      </c>
    </row>
    <row r="417" spans="1:5" ht="12.75">
      <c r="A417">
        <v>1994</v>
      </c>
      <c r="B417" t="s">
        <v>55</v>
      </c>
      <c r="C417">
        <v>34</v>
      </c>
      <c r="D417" s="2">
        <v>1</v>
      </c>
      <c r="E417" s="2">
        <v>35</v>
      </c>
    </row>
    <row r="418" spans="1:5" ht="12.75">
      <c r="A418">
        <v>1995</v>
      </c>
      <c r="B418" t="s">
        <v>55</v>
      </c>
      <c r="C418">
        <v>42</v>
      </c>
      <c r="D418" s="2"/>
      <c r="E418" s="2">
        <v>42</v>
      </c>
    </row>
    <row r="419" spans="1:5" ht="12.75">
      <c r="A419">
        <v>1996</v>
      </c>
      <c r="B419" t="s">
        <v>55</v>
      </c>
      <c r="C419">
        <v>58</v>
      </c>
      <c r="D419" s="2">
        <v>2</v>
      </c>
      <c r="E419" s="2">
        <v>60</v>
      </c>
    </row>
    <row r="420" spans="1:5" ht="12.75">
      <c r="A420">
        <v>1997</v>
      </c>
      <c r="B420" t="s">
        <v>55</v>
      </c>
      <c r="C420">
        <v>67</v>
      </c>
      <c r="D420" s="2">
        <v>2</v>
      </c>
      <c r="E420" s="2">
        <v>69</v>
      </c>
    </row>
    <row r="421" spans="1:5" ht="12.75">
      <c r="A421">
        <v>1998</v>
      </c>
      <c r="B421" t="s">
        <v>55</v>
      </c>
      <c r="C421">
        <v>112</v>
      </c>
      <c r="D421" s="2">
        <v>3</v>
      </c>
      <c r="E421" s="2">
        <v>115</v>
      </c>
    </row>
    <row r="422" spans="1:5" ht="12.75">
      <c r="A422">
        <v>1999</v>
      </c>
      <c r="B422" t="s">
        <v>55</v>
      </c>
      <c r="C422">
        <v>114</v>
      </c>
      <c r="D422" s="2">
        <v>1</v>
      </c>
      <c r="E422" s="2">
        <v>115</v>
      </c>
    </row>
    <row r="423" spans="1:5" ht="12.75">
      <c r="A423" t="s">
        <v>86</v>
      </c>
      <c r="B423" t="s">
        <v>57</v>
      </c>
      <c r="C423" t="s">
        <v>153</v>
      </c>
      <c r="D423" s="2" t="s">
        <v>154</v>
      </c>
      <c r="E423" s="2" t="s">
        <v>154</v>
      </c>
    </row>
    <row r="424" spans="1:6" ht="12.75">
      <c r="A424" t="s">
        <v>87</v>
      </c>
      <c r="B424" t="s">
        <v>59</v>
      </c>
      <c r="C424" t="s">
        <v>88</v>
      </c>
      <c r="D424" t="s">
        <v>60</v>
      </c>
      <c r="E424" t="s">
        <v>60</v>
      </c>
      <c r="F424" t="s">
        <v>42</v>
      </c>
    </row>
    <row r="425" spans="1:6" ht="12.75">
      <c r="A425" t="s">
        <v>87</v>
      </c>
      <c r="B425" t="s">
        <v>59</v>
      </c>
      <c r="C425" t="s">
        <v>88</v>
      </c>
      <c r="D425" t="s">
        <v>60</v>
      </c>
      <c r="E425" t="s">
        <v>60</v>
      </c>
      <c r="F425" t="s">
        <v>42</v>
      </c>
    </row>
    <row r="426" spans="1:6" ht="12.75">
      <c r="A426" t="s">
        <v>43</v>
      </c>
      <c r="B426" t="s">
        <v>89</v>
      </c>
      <c r="C426" t="s">
        <v>90</v>
      </c>
      <c r="D426" t="s">
        <v>91</v>
      </c>
      <c r="E426" t="s">
        <v>44</v>
      </c>
      <c r="F426" t="s">
        <v>48</v>
      </c>
    </row>
    <row r="428" spans="1:5" ht="12.75">
      <c r="A428" t="s">
        <v>86</v>
      </c>
      <c r="B428" t="s">
        <v>57</v>
      </c>
      <c r="C428" t="s">
        <v>153</v>
      </c>
      <c r="D428" t="s">
        <v>154</v>
      </c>
      <c r="E428" t="s">
        <v>154</v>
      </c>
    </row>
    <row r="429" spans="2:5" ht="12.75">
      <c r="B429" t="s">
        <v>55</v>
      </c>
      <c r="C429" t="s">
        <v>92</v>
      </c>
      <c r="D429" t="s">
        <v>93</v>
      </c>
      <c r="E429" t="s">
        <v>94</v>
      </c>
    </row>
    <row r="430" spans="1:5" ht="12.75">
      <c r="A430" t="s">
        <v>141</v>
      </c>
      <c r="B430" t="s">
        <v>55</v>
      </c>
      <c r="C430" t="s">
        <v>127</v>
      </c>
      <c r="D430" t="s">
        <v>128</v>
      </c>
      <c r="E430" t="s">
        <v>129</v>
      </c>
    </row>
    <row r="431" spans="1:5" ht="12.75">
      <c r="A431" t="s">
        <v>86</v>
      </c>
      <c r="B431" t="s">
        <v>74</v>
      </c>
      <c r="C431" t="s">
        <v>153</v>
      </c>
      <c r="D431" t="s">
        <v>154</v>
      </c>
      <c r="E431" t="s">
        <v>154</v>
      </c>
    </row>
    <row r="432" spans="1:5" ht="12.75">
      <c r="A432">
        <v>1983</v>
      </c>
      <c r="B432" t="s">
        <v>55</v>
      </c>
      <c r="C432">
        <v>55</v>
      </c>
      <c r="E432">
        <v>55</v>
      </c>
    </row>
    <row r="433" spans="1:5" ht="12.75">
      <c r="A433">
        <v>1984</v>
      </c>
      <c r="B433" t="s">
        <v>55</v>
      </c>
      <c r="C433" s="2">
        <v>54</v>
      </c>
      <c r="D433" s="2">
        <v>1</v>
      </c>
      <c r="E433" s="2">
        <v>55</v>
      </c>
    </row>
    <row r="434" spans="1:5" ht="12.75">
      <c r="A434">
        <v>1985</v>
      </c>
      <c r="B434" t="s">
        <v>55</v>
      </c>
      <c r="C434" s="2">
        <v>62</v>
      </c>
      <c r="D434" s="2"/>
      <c r="E434" s="2">
        <v>62</v>
      </c>
    </row>
    <row r="435" spans="1:5" ht="12.75">
      <c r="A435">
        <v>1986</v>
      </c>
      <c r="B435" t="s">
        <v>55</v>
      </c>
      <c r="C435" s="2">
        <v>53</v>
      </c>
      <c r="D435" s="2">
        <v>2</v>
      </c>
      <c r="E435" s="2">
        <v>55</v>
      </c>
    </row>
    <row r="436" spans="1:5" ht="12.75">
      <c r="A436">
        <v>1987</v>
      </c>
      <c r="B436" t="s">
        <v>55</v>
      </c>
      <c r="C436" s="2">
        <v>45</v>
      </c>
      <c r="D436" s="2"/>
      <c r="E436" s="2">
        <v>45</v>
      </c>
    </row>
    <row r="437" spans="1:5" ht="12.75">
      <c r="A437">
        <v>1988</v>
      </c>
      <c r="B437" t="s">
        <v>55</v>
      </c>
      <c r="C437" s="2">
        <v>59</v>
      </c>
      <c r="D437" s="2"/>
      <c r="E437" s="2">
        <v>59</v>
      </c>
    </row>
    <row r="438" spans="1:5" ht="12.75">
      <c r="A438">
        <v>1989</v>
      </c>
      <c r="B438" t="s">
        <v>55</v>
      </c>
      <c r="C438" s="2">
        <v>59</v>
      </c>
      <c r="D438" s="2">
        <v>2</v>
      </c>
      <c r="E438" s="2">
        <v>61</v>
      </c>
    </row>
    <row r="439" spans="1:5" ht="12.75">
      <c r="A439">
        <v>1990</v>
      </c>
      <c r="B439" t="s">
        <v>55</v>
      </c>
      <c r="C439" s="2">
        <v>46</v>
      </c>
      <c r="D439" s="2">
        <v>1</v>
      </c>
      <c r="E439" s="2">
        <v>47</v>
      </c>
    </row>
    <row r="440" spans="1:5" ht="12.75">
      <c r="A440">
        <v>1991</v>
      </c>
      <c r="B440" t="s">
        <v>55</v>
      </c>
      <c r="C440" s="2">
        <v>61</v>
      </c>
      <c r="D440" s="2"/>
      <c r="E440" s="2">
        <v>61</v>
      </c>
    </row>
    <row r="441" spans="1:5" ht="12.75">
      <c r="A441">
        <v>1992</v>
      </c>
      <c r="B441" t="s">
        <v>55</v>
      </c>
      <c r="C441" s="2">
        <v>52</v>
      </c>
      <c r="D441" s="2">
        <v>2</v>
      </c>
      <c r="E441" s="2">
        <v>54</v>
      </c>
    </row>
    <row r="442" spans="1:5" ht="12.75">
      <c r="A442">
        <v>1993</v>
      </c>
      <c r="B442" t="s">
        <v>55</v>
      </c>
      <c r="C442" s="2">
        <v>79</v>
      </c>
      <c r="D442" s="2">
        <v>1</v>
      </c>
      <c r="E442" s="2">
        <v>80</v>
      </c>
    </row>
    <row r="443" spans="1:5" ht="12.75">
      <c r="A443">
        <v>1994</v>
      </c>
      <c r="B443" t="s">
        <v>55</v>
      </c>
      <c r="C443" s="2">
        <v>76</v>
      </c>
      <c r="D443" s="2">
        <v>1</v>
      </c>
      <c r="E443" s="2">
        <v>77</v>
      </c>
    </row>
    <row r="444" spans="1:5" ht="12.75">
      <c r="A444">
        <v>1995</v>
      </c>
      <c r="B444" t="s">
        <v>55</v>
      </c>
      <c r="C444" s="2">
        <v>84</v>
      </c>
      <c r="D444" s="2">
        <v>2</v>
      </c>
      <c r="E444" s="2">
        <v>86</v>
      </c>
    </row>
    <row r="445" spans="1:5" ht="12.75">
      <c r="A445">
        <v>1996</v>
      </c>
      <c r="B445" t="s">
        <v>55</v>
      </c>
      <c r="C445" s="2">
        <v>61</v>
      </c>
      <c r="D445" s="2">
        <v>1</v>
      </c>
      <c r="E445" s="2">
        <v>62</v>
      </c>
    </row>
    <row r="446" spans="1:5" ht="12.75">
      <c r="A446">
        <v>1997</v>
      </c>
      <c r="B446" t="s">
        <v>55</v>
      </c>
      <c r="C446" s="2">
        <v>88</v>
      </c>
      <c r="D446" s="2">
        <v>3</v>
      </c>
      <c r="E446" s="2">
        <v>91</v>
      </c>
    </row>
    <row r="447" spans="1:5" ht="12.75">
      <c r="A447">
        <v>1998</v>
      </c>
      <c r="B447" t="s">
        <v>55</v>
      </c>
      <c r="C447" s="2">
        <v>118</v>
      </c>
      <c r="D447" s="2">
        <v>5</v>
      </c>
      <c r="E447" s="2">
        <v>123</v>
      </c>
    </row>
    <row r="448" spans="1:5" ht="12.75">
      <c r="A448">
        <v>1999</v>
      </c>
      <c r="B448" t="s">
        <v>55</v>
      </c>
      <c r="C448" s="2">
        <v>93</v>
      </c>
      <c r="D448" s="2">
        <v>6</v>
      </c>
      <c r="E448" s="2">
        <v>99</v>
      </c>
    </row>
    <row r="449" spans="1:5" ht="12.75">
      <c r="A449" t="s">
        <v>86</v>
      </c>
      <c r="B449" t="s">
        <v>57</v>
      </c>
      <c r="C449" s="2" t="s">
        <v>153</v>
      </c>
      <c r="D449" s="2" t="s">
        <v>154</v>
      </c>
      <c r="E449" s="2" t="s">
        <v>154</v>
      </c>
    </row>
    <row r="450" spans="1:6" ht="12.75">
      <c r="A450" t="s">
        <v>87</v>
      </c>
      <c r="B450" t="s">
        <v>59</v>
      </c>
      <c r="C450" t="s">
        <v>88</v>
      </c>
      <c r="D450" t="s">
        <v>60</v>
      </c>
      <c r="E450" t="s">
        <v>60</v>
      </c>
      <c r="F450" t="s">
        <v>42</v>
      </c>
    </row>
    <row r="451" spans="1:6" ht="12.75">
      <c r="A451" t="s">
        <v>87</v>
      </c>
      <c r="B451" t="s">
        <v>59</v>
      </c>
      <c r="C451" t="s">
        <v>88</v>
      </c>
      <c r="D451" t="s">
        <v>60</v>
      </c>
      <c r="E451" t="s">
        <v>60</v>
      </c>
      <c r="F451" t="s">
        <v>42</v>
      </c>
    </row>
    <row r="452" spans="1:6" ht="12.75">
      <c r="A452" t="s">
        <v>43</v>
      </c>
      <c r="B452" t="s">
        <v>89</v>
      </c>
      <c r="C452" t="s">
        <v>90</v>
      </c>
      <c r="D452" t="s">
        <v>91</v>
      </c>
      <c r="E452" t="s">
        <v>44</v>
      </c>
      <c r="F452" t="s">
        <v>49</v>
      </c>
    </row>
    <row r="454" spans="1:5" ht="12.75">
      <c r="A454" t="s">
        <v>86</v>
      </c>
      <c r="B454" t="s">
        <v>57</v>
      </c>
      <c r="C454" t="s">
        <v>153</v>
      </c>
      <c r="D454" t="s">
        <v>154</v>
      </c>
      <c r="E454" t="s">
        <v>154</v>
      </c>
    </row>
    <row r="455" spans="2:5" ht="12.75">
      <c r="B455" t="s">
        <v>55</v>
      </c>
      <c r="C455" t="s">
        <v>92</v>
      </c>
      <c r="D455" t="s">
        <v>93</v>
      </c>
      <c r="E455" t="s">
        <v>94</v>
      </c>
    </row>
    <row r="456" spans="1:5" ht="12.75">
      <c r="A456" t="s">
        <v>141</v>
      </c>
      <c r="B456" t="s">
        <v>55</v>
      </c>
      <c r="C456" t="s">
        <v>127</v>
      </c>
      <c r="D456" t="s">
        <v>128</v>
      </c>
      <c r="E456" t="s">
        <v>129</v>
      </c>
    </row>
    <row r="457" spans="1:5" ht="12.75">
      <c r="A457" t="s">
        <v>86</v>
      </c>
      <c r="B457" t="s">
        <v>74</v>
      </c>
      <c r="C457" t="s">
        <v>153</v>
      </c>
      <c r="D457" t="s">
        <v>154</v>
      </c>
      <c r="E457" t="s">
        <v>154</v>
      </c>
    </row>
    <row r="458" spans="1:5" ht="12.75">
      <c r="A458">
        <v>1983</v>
      </c>
      <c r="B458" t="s">
        <v>55</v>
      </c>
      <c r="C458">
        <v>341</v>
      </c>
      <c r="D458">
        <v>7</v>
      </c>
      <c r="E458">
        <v>348</v>
      </c>
    </row>
    <row r="459" spans="1:5" ht="12.75">
      <c r="A459">
        <v>1984</v>
      </c>
      <c r="B459" t="s">
        <v>55</v>
      </c>
      <c r="C459" s="2">
        <v>294</v>
      </c>
      <c r="D459" s="2">
        <v>4</v>
      </c>
      <c r="E459" s="2">
        <v>298</v>
      </c>
    </row>
    <row r="460" spans="1:5" ht="12.75">
      <c r="A460">
        <v>1985</v>
      </c>
      <c r="B460" t="s">
        <v>55</v>
      </c>
      <c r="C460" s="2">
        <v>280</v>
      </c>
      <c r="D460" s="2">
        <v>1</v>
      </c>
      <c r="E460" s="2">
        <v>281</v>
      </c>
    </row>
    <row r="461" spans="1:5" ht="12.75">
      <c r="A461">
        <v>1986</v>
      </c>
      <c r="B461" t="s">
        <v>55</v>
      </c>
      <c r="C461" s="2">
        <v>282</v>
      </c>
      <c r="D461" s="2">
        <v>4</v>
      </c>
      <c r="E461" s="2">
        <v>286</v>
      </c>
    </row>
    <row r="462" spans="1:5" ht="12.75">
      <c r="A462">
        <v>1987</v>
      </c>
      <c r="B462" t="s">
        <v>55</v>
      </c>
      <c r="C462" s="2">
        <v>267</v>
      </c>
      <c r="D462" s="2"/>
      <c r="E462" s="2">
        <v>267</v>
      </c>
    </row>
    <row r="463" spans="1:5" ht="12.75">
      <c r="A463">
        <v>1988</v>
      </c>
      <c r="B463" t="s">
        <v>55</v>
      </c>
      <c r="C463" s="2">
        <v>310</v>
      </c>
      <c r="D463" s="2">
        <v>7</v>
      </c>
      <c r="E463" s="2">
        <v>317</v>
      </c>
    </row>
    <row r="464" spans="1:5" ht="12.75">
      <c r="A464">
        <v>1989</v>
      </c>
      <c r="B464" t="s">
        <v>55</v>
      </c>
      <c r="C464" s="2">
        <v>305</v>
      </c>
      <c r="D464" s="2">
        <v>7</v>
      </c>
      <c r="E464" s="2">
        <v>312</v>
      </c>
    </row>
    <row r="465" spans="1:5" ht="12.75">
      <c r="A465">
        <v>1990</v>
      </c>
      <c r="B465" t="s">
        <v>55</v>
      </c>
      <c r="C465" s="2">
        <v>280</v>
      </c>
      <c r="D465" s="2">
        <v>9</v>
      </c>
      <c r="E465" s="2">
        <v>289</v>
      </c>
    </row>
    <row r="466" spans="1:5" ht="12.75">
      <c r="A466">
        <v>1991</v>
      </c>
      <c r="B466" t="s">
        <v>55</v>
      </c>
      <c r="C466" s="2">
        <v>293</v>
      </c>
      <c r="D466" s="2">
        <v>3</v>
      </c>
      <c r="E466" s="2">
        <v>296</v>
      </c>
    </row>
    <row r="467" spans="1:5" ht="12.75">
      <c r="A467">
        <v>1992</v>
      </c>
      <c r="B467" t="s">
        <v>55</v>
      </c>
      <c r="C467" s="2">
        <v>232</v>
      </c>
      <c r="D467" s="2">
        <v>8</v>
      </c>
      <c r="E467" s="2">
        <v>240</v>
      </c>
    </row>
    <row r="468" spans="1:5" ht="12.75">
      <c r="A468">
        <v>1993</v>
      </c>
      <c r="B468" t="s">
        <v>55</v>
      </c>
      <c r="C468" s="2">
        <v>263</v>
      </c>
      <c r="D468" s="2">
        <v>10</v>
      </c>
      <c r="E468" s="2">
        <v>273</v>
      </c>
    </row>
    <row r="469" spans="1:5" ht="12.75">
      <c r="A469">
        <v>1994</v>
      </c>
      <c r="B469" t="s">
        <v>55</v>
      </c>
      <c r="C469" s="2">
        <v>283</v>
      </c>
      <c r="D469" s="2">
        <v>16</v>
      </c>
      <c r="E469" s="2">
        <v>299</v>
      </c>
    </row>
    <row r="470" spans="1:5" ht="12.75">
      <c r="A470">
        <v>1995</v>
      </c>
      <c r="B470" t="s">
        <v>55</v>
      </c>
      <c r="C470" s="2">
        <v>285</v>
      </c>
      <c r="D470" s="2">
        <v>6</v>
      </c>
      <c r="E470" s="2">
        <v>291</v>
      </c>
    </row>
    <row r="471" spans="1:5" ht="12.75">
      <c r="A471">
        <v>1996</v>
      </c>
      <c r="B471" t="s">
        <v>55</v>
      </c>
      <c r="C471" s="2">
        <v>305</v>
      </c>
      <c r="D471" s="2">
        <v>10</v>
      </c>
      <c r="E471" s="2">
        <v>315</v>
      </c>
    </row>
    <row r="472" spans="1:5" ht="12.75">
      <c r="A472">
        <v>1997</v>
      </c>
      <c r="B472" t="s">
        <v>55</v>
      </c>
      <c r="C472" s="2">
        <v>325</v>
      </c>
      <c r="D472" s="2">
        <v>11</v>
      </c>
      <c r="E472" s="2">
        <v>336</v>
      </c>
    </row>
    <row r="473" spans="1:5" ht="12.75">
      <c r="A473">
        <v>1998</v>
      </c>
      <c r="B473" t="s">
        <v>55</v>
      </c>
      <c r="C473" s="2">
        <v>446</v>
      </c>
      <c r="D473" s="2">
        <v>18</v>
      </c>
      <c r="E473" s="2">
        <v>464</v>
      </c>
    </row>
    <row r="474" spans="1:5" ht="12.75">
      <c r="A474">
        <v>1999</v>
      </c>
      <c r="B474" t="s">
        <v>55</v>
      </c>
      <c r="C474" s="2">
        <v>407</v>
      </c>
      <c r="D474" s="2">
        <v>13</v>
      </c>
      <c r="E474" s="2">
        <v>420</v>
      </c>
    </row>
    <row r="475" spans="1:5" ht="12.75">
      <c r="A475" t="s">
        <v>180</v>
      </c>
      <c r="C475" s="2"/>
      <c r="D475" s="2"/>
      <c r="E475" s="2"/>
    </row>
    <row r="476" ht="12.75">
      <c r="A476" t="s">
        <v>184</v>
      </c>
    </row>
    <row r="478" ht="12.75">
      <c r="A478" t="s">
        <v>185</v>
      </c>
    </row>
    <row r="479" ht="12.75">
      <c r="A479" t="s">
        <v>186</v>
      </c>
    </row>
    <row r="480" ht="12.75">
      <c r="A480" t="s">
        <v>187</v>
      </c>
    </row>
    <row r="481" ht="12.75">
      <c r="A481" t="s">
        <v>188</v>
      </c>
    </row>
    <row r="482" ht="12.75">
      <c r="A482" t="s">
        <v>189</v>
      </c>
    </row>
    <row r="483" ht="12.75">
      <c r="A483" t="s">
        <v>190</v>
      </c>
    </row>
    <row r="484" ht="12.75">
      <c r="A484" t="s">
        <v>191</v>
      </c>
    </row>
    <row r="485" spans="1:7" ht="12.75">
      <c r="A485">
        <v>1983</v>
      </c>
      <c r="B485" t="s">
        <v>55</v>
      </c>
      <c r="C485">
        <v>54</v>
      </c>
      <c r="D485">
        <v>72</v>
      </c>
      <c r="E485">
        <v>88</v>
      </c>
      <c r="F485">
        <v>72</v>
      </c>
      <c r="G485">
        <v>55</v>
      </c>
    </row>
    <row r="486" spans="1:7" ht="12.75">
      <c r="A486">
        <v>1984</v>
      </c>
      <c r="B486" t="s">
        <v>55</v>
      </c>
      <c r="C486">
        <v>37</v>
      </c>
      <c r="D486" s="2">
        <v>75</v>
      </c>
      <c r="E486" s="2">
        <v>81</v>
      </c>
      <c r="F486">
        <v>47</v>
      </c>
      <c r="G486" s="2">
        <v>54</v>
      </c>
    </row>
    <row r="487" spans="1:7" ht="12.75">
      <c r="A487">
        <v>1985</v>
      </c>
      <c r="B487" t="s">
        <v>55</v>
      </c>
      <c r="C487">
        <v>45</v>
      </c>
      <c r="D487">
        <v>64</v>
      </c>
      <c r="E487">
        <v>87</v>
      </c>
      <c r="F487">
        <v>22</v>
      </c>
      <c r="G487" s="2">
        <v>62</v>
      </c>
    </row>
    <row r="488" spans="1:7" ht="12.75">
      <c r="A488">
        <v>1986</v>
      </c>
      <c r="B488" t="s">
        <v>55</v>
      </c>
      <c r="C488">
        <v>40</v>
      </c>
      <c r="D488">
        <v>70</v>
      </c>
      <c r="E488">
        <v>81</v>
      </c>
      <c r="F488">
        <v>38</v>
      </c>
      <c r="G488" s="2">
        <v>53</v>
      </c>
    </row>
    <row r="489" spans="1:7" ht="12.75">
      <c r="A489">
        <v>1987</v>
      </c>
      <c r="B489" t="s">
        <v>55</v>
      </c>
      <c r="C489">
        <v>48</v>
      </c>
      <c r="D489">
        <v>65</v>
      </c>
      <c r="E489">
        <v>73</v>
      </c>
      <c r="F489">
        <v>36</v>
      </c>
      <c r="G489" s="2">
        <v>45</v>
      </c>
    </row>
    <row r="490" spans="1:7" ht="12.75">
      <c r="A490">
        <v>1988</v>
      </c>
      <c r="B490" t="s">
        <v>55</v>
      </c>
      <c r="C490">
        <v>62</v>
      </c>
      <c r="D490">
        <v>67</v>
      </c>
      <c r="E490">
        <v>69</v>
      </c>
      <c r="F490">
        <v>53</v>
      </c>
      <c r="G490" s="2">
        <v>59</v>
      </c>
    </row>
    <row r="491" spans="1:7" ht="12.75">
      <c r="A491">
        <v>1989</v>
      </c>
      <c r="B491" t="s">
        <v>55</v>
      </c>
      <c r="C491">
        <v>47</v>
      </c>
      <c r="D491">
        <v>47</v>
      </c>
      <c r="E491">
        <v>98</v>
      </c>
      <c r="F491">
        <v>54</v>
      </c>
      <c r="G491" s="2">
        <v>59</v>
      </c>
    </row>
    <row r="492" spans="1:7" ht="12.75">
      <c r="A492">
        <v>1990</v>
      </c>
      <c r="B492" t="s">
        <v>55</v>
      </c>
      <c r="C492">
        <v>66</v>
      </c>
      <c r="D492">
        <v>46</v>
      </c>
      <c r="E492">
        <v>72</v>
      </c>
      <c r="F492">
        <v>50</v>
      </c>
      <c r="G492" s="2">
        <v>46</v>
      </c>
    </row>
    <row r="493" spans="1:7" ht="12.75">
      <c r="A493">
        <v>1991</v>
      </c>
      <c r="B493" t="s">
        <v>55</v>
      </c>
      <c r="C493">
        <v>45</v>
      </c>
      <c r="D493">
        <v>65</v>
      </c>
      <c r="E493">
        <v>82</v>
      </c>
      <c r="F493">
        <v>40</v>
      </c>
      <c r="G493" s="2">
        <v>61</v>
      </c>
    </row>
    <row r="494" spans="1:7" ht="12.75">
      <c r="A494">
        <v>1992</v>
      </c>
      <c r="B494" t="s">
        <v>55</v>
      </c>
      <c r="C494">
        <v>40</v>
      </c>
      <c r="D494">
        <v>49</v>
      </c>
      <c r="E494">
        <v>63</v>
      </c>
      <c r="F494">
        <v>28</v>
      </c>
      <c r="G494" s="2">
        <v>52</v>
      </c>
    </row>
    <row r="495" spans="1:7" ht="12.75">
      <c r="A495">
        <v>1993</v>
      </c>
      <c r="B495" t="s">
        <v>55</v>
      </c>
      <c r="C495">
        <v>50</v>
      </c>
      <c r="D495">
        <v>49</v>
      </c>
      <c r="E495">
        <v>65</v>
      </c>
      <c r="F495">
        <v>20</v>
      </c>
      <c r="G495" s="2">
        <v>79</v>
      </c>
    </row>
    <row r="496" spans="1:7" ht="12.75">
      <c r="A496">
        <v>1994</v>
      </c>
      <c r="B496" t="s">
        <v>55</v>
      </c>
      <c r="C496">
        <v>50</v>
      </c>
      <c r="D496">
        <v>55</v>
      </c>
      <c r="E496">
        <v>68</v>
      </c>
      <c r="F496">
        <v>34</v>
      </c>
      <c r="G496" s="2">
        <v>76</v>
      </c>
    </row>
    <row r="497" spans="1:7" ht="12.75">
      <c r="A497">
        <v>1995</v>
      </c>
      <c r="B497" t="s">
        <v>55</v>
      </c>
      <c r="C497">
        <v>43</v>
      </c>
      <c r="D497">
        <v>45</v>
      </c>
      <c r="E497">
        <v>71</v>
      </c>
      <c r="F497">
        <v>42</v>
      </c>
      <c r="G497" s="2">
        <v>84</v>
      </c>
    </row>
    <row r="498" spans="1:7" ht="12.75">
      <c r="A498">
        <v>1996</v>
      </c>
      <c r="B498" t="s">
        <v>55</v>
      </c>
      <c r="C498">
        <v>53</v>
      </c>
      <c r="D498">
        <v>45</v>
      </c>
      <c r="E498" s="2">
        <v>88</v>
      </c>
      <c r="F498">
        <v>58</v>
      </c>
      <c r="G498" s="2">
        <v>61</v>
      </c>
    </row>
    <row r="499" spans="1:7" ht="12.75">
      <c r="A499">
        <v>1997</v>
      </c>
      <c r="B499" t="s">
        <v>55</v>
      </c>
      <c r="C499">
        <v>53</v>
      </c>
      <c r="D499">
        <v>49</v>
      </c>
      <c r="E499" s="2">
        <v>68</v>
      </c>
      <c r="F499">
        <v>67</v>
      </c>
      <c r="G499" s="2">
        <v>88</v>
      </c>
    </row>
    <row r="500" spans="1:7" ht="12.75">
      <c r="A500">
        <v>1998</v>
      </c>
      <c r="B500" t="s">
        <v>55</v>
      </c>
      <c r="C500">
        <v>71</v>
      </c>
      <c r="D500" s="2">
        <v>53</v>
      </c>
      <c r="E500" s="2">
        <v>92</v>
      </c>
      <c r="F500">
        <v>112</v>
      </c>
      <c r="G500" s="2">
        <v>118</v>
      </c>
    </row>
    <row r="501" spans="1:7" ht="12.75">
      <c r="A501">
        <v>1999</v>
      </c>
      <c r="B501" t="s">
        <v>55</v>
      </c>
      <c r="C501" s="2">
        <v>68</v>
      </c>
      <c r="D501" s="2">
        <v>51</v>
      </c>
      <c r="E501" s="2">
        <v>81</v>
      </c>
      <c r="F501">
        <v>114</v>
      </c>
      <c r="G501" s="2">
        <v>93</v>
      </c>
    </row>
    <row r="502" spans="2:7" ht="12.75">
      <c r="B502" t="s">
        <v>55</v>
      </c>
      <c r="C502" s="2"/>
      <c r="D502" s="2"/>
      <c r="E502" s="2"/>
      <c r="G502" s="2"/>
    </row>
    <row r="503" spans="1:7" ht="12.75">
      <c r="A503" t="s">
        <v>129</v>
      </c>
      <c r="B503" t="s">
        <v>55</v>
      </c>
      <c r="C503">
        <v>872</v>
      </c>
      <c r="D503">
        <v>967</v>
      </c>
      <c r="E503" s="2">
        <v>1327</v>
      </c>
      <c r="F503">
        <v>887</v>
      </c>
      <c r="G503" s="2">
        <v>1145</v>
      </c>
    </row>
    <row r="504" spans="1:7" ht="12.75">
      <c r="A504" t="s">
        <v>156</v>
      </c>
      <c r="B504" t="s">
        <v>74</v>
      </c>
      <c r="C504" s="2" t="s">
        <v>154</v>
      </c>
      <c r="D504" s="2" t="s">
        <v>156</v>
      </c>
      <c r="E504" s="2" t="s">
        <v>156</v>
      </c>
      <c r="F504" s="2" t="s">
        <v>156</v>
      </c>
      <c r="G504" s="2" t="s">
        <v>156</v>
      </c>
    </row>
    <row r="505" spans="1:2" ht="12.75">
      <c r="A505" t="s">
        <v>137</v>
      </c>
      <c r="B505" t="s">
        <v>55</v>
      </c>
    </row>
    <row r="506" spans="1:6" ht="12.75">
      <c r="A506">
        <v>1983</v>
      </c>
      <c r="B506" t="s">
        <v>55</v>
      </c>
      <c r="C506">
        <v>1</v>
      </c>
      <c r="D506">
        <v>6</v>
      </c>
      <c r="E506">
        <v>6</v>
      </c>
      <c r="F506">
        <v>2</v>
      </c>
    </row>
    <row r="507" spans="1:7" ht="12.75">
      <c r="A507">
        <v>1984</v>
      </c>
      <c r="B507" t="s">
        <v>55</v>
      </c>
      <c r="C507">
        <v>1</v>
      </c>
      <c r="D507">
        <v>6</v>
      </c>
      <c r="E507">
        <v>3</v>
      </c>
      <c r="G507">
        <v>1</v>
      </c>
    </row>
    <row r="508" spans="1:6" ht="12.75">
      <c r="A508">
        <v>1985</v>
      </c>
      <c r="B508" t="s">
        <v>55</v>
      </c>
      <c r="C508">
        <v>2</v>
      </c>
      <c r="F508">
        <v>2</v>
      </c>
    </row>
    <row r="509" spans="1:7" ht="12.75">
      <c r="A509">
        <v>1986</v>
      </c>
      <c r="B509" t="s">
        <v>55</v>
      </c>
      <c r="C509">
        <v>1</v>
      </c>
      <c r="D509">
        <v>3</v>
      </c>
      <c r="E509">
        <v>3</v>
      </c>
      <c r="F509">
        <v>1</v>
      </c>
      <c r="G509">
        <v>2</v>
      </c>
    </row>
    <row r="510" spans="1:6" ht="12.75">
      <c r="A510">
        <v>1987</v>
      </c>
      <c r="B510" t="s">
        <v>55</v>
      </c>
      <c r="E510">
        <v>2</v>
      </c>
      <c r="F510">
        <v>3</v>
      </c>
    </row>
    <row r="511" spans="1:7" ht="12.75">
      <c r="A511">
        <v>1988</v>
      </c>
      <c r="B511" t="s">
        <v>55</v>
      </c>
      <c r="D511">
        <v>1</v>
      </c>
      <c r="F511">
        <v>1</v>
      </c>
      <c r="G511">
        <v>1</v>
      </c>
    </row>
    <row r="512" spans="1:7" ht="12.75">
      <c r="A512">
        <v>1989</v>
      </c>
      <c r="B512" t="s">
        <v>55</v>
      </c>
      <c r="C512">
        <v>2</v>
      </c>
      <c r="D512">
        <v>9</v>
      </c>
      <c r="E512">
        <v>3</v>
      </c>
      <c r="F512">
        <v>3</v>
      </c>
      <c r="G512">
        <v>2</v>
      </c>
    </row>
    <row r="513" spans="1:7" ht="12.75">
      <c r="A513">
        <v>1990</v>
      </c>
      <c r="B513" t="s">
        <v>55</v>
      </c>
      <c r="C513">
        <v>4</v>
      </c>
      <c r="D513">
        <v>7</v>
      </c>
      <c r="E513">
        <v>2</v>
      </c>
      <c r="F513">
        <v>4</v>
      </c>
      <c r="G513">
        <v>2</v>
      </c>
    </row>
    <row r="514" spans="1:7" ht="12.75">
      <c r="A514">
        <v>1991</v>
      </c>
      <c r="B514" t="s">
        <v>55</v>
      </c>
      <c r="C514">
        <v>1</v>
      </c>
      <c r="D514">
        <v>5</v>
      </c>
      <c r="E514">
        <v>7</v>
      </c>
      <c r="F514">
        <v>1</v>
      </c>
      <c r="G514">
        <v>2</v>
      </c>
    </row>
    <row r="515" spans="1:6" ht="12.75">
      <c r="A515">
        <v>1992</v>
      </c>
      <c r="B515" t="s">
        <v>55</v>
      </c>
      <c r="C515">
        <v>1</v>
      </c>
      <c r="D515">
        <v>11</v>
      </c>
      <c r="E515">
        <v>5</v>
      </c>
      <c r="F515">
        <v>4</v>
      </c>
    </row>
    <row r="516" spans="1:7" ht="12.75">
      <c r="A516">
        <v>1993</v>
      </c>
      <c r="B516" t="s">
        <v>55</v>
      </c>
      <c r="C516">
        <v>3</v>
      </c>
      <c r="D516">
        <v>6</v>
      </c>
      <c r="E516">
        <v>14</v>
      </c>
      <c r="F516">
        <v>4</v>
      </c>
      <c r="G516">
        <v>6</v>
      </c>
    </row>
    <row r="517" spans="1:7" ht="12.75">
      <c r="A517">
        <v>1994</v>
      </c>
      <c r="B517" t="s">
        <v>55</v>
      </c>
      <c r="C517">
        <v>1</v>
      </c>
      <c r="D517">
        <v>11</v>
      </c>
      <c r="E517">
        <v>6</v>
      </c>
      <c r="F517">
        <v>4</v>
      </c>
      <c r="G517">
        <v>6</v>
      </c>
    </row>
    <row r="518" spans="1:7" ht="12.75">
      <c r="A518">
        <v>1995</v>
      </c>
      <c r="B518" t="s">
        <v>55</v>
      </c>
      <c r="D518">
        <v>4</v>
      </c>
      <c r="E518">
        <v>6</v>
      </c>
      <c r="F518">
        <v>2</v>
      </c>
      <c r="G518">
        <v>7</v>
      </c>
    </row>
    <row r="519" spans="1:7" ht="12.75">
      <c r="A519">
        <v>1996</v>
      </c>
      <c r="B519" t="s">
        <v>55</v>
      </c>
      <c r="C519">
        <v>1</v>
      </c>
      <c r="D519">
        <v>6</v>
      </c>
      <c r="E519">
        <v>11</v>
      </c>
      <c r="F519">
        <v>2</v>
      </c>
      <c r="G519">
        <v>4</v>
      </c>
    </row>
    <row r="520" spans="1:7" ht="12.75">
      <c r="A520">
        <v>1997</v>
      </c>
      <c r="B520" t="s">
        <v>55</v>
      </c>
      <c r="C520">
        <v>3</v>
      </c>
      <c r="D520">
        <v>10</v>
      </c>
      <c r="E520">
        <v>13</v>
      </c>
      <c r="F520">
        <v>6</v>
      </c>
      <c r="G520">
        <v>4</v>
      </c>
    </row>
    <row r="521" spans="1:7" ht="12.75">
      <c r="A521">
        <v>1998</v>
      </c>
      <c r="B521" t="s">
        <v>55</v>
      </c>
      <c r="C521">
        <v>1</v>
      </c>
      <c r="D521">
        <v>10</v>
      </c>
      <c r="E521">
        <v>13</v>
      </c>
      <c r="F521">
        <v>7</v>
      </c>
      <c r="G521">
        <v>7</v>
      </c>
    </row>
    <row r="522" spans="1:7" ht="12.75">
      <c r="A522">
        <v>1999</v>
      </c>
      <c r="B522" t="s">
        <v>55</v>
      </c>
      <c r="D522">
        <v>10</v>
      </c>
      <c r="E522">
        <v>16</v>
      </c>
      <c r="F522">
        <v>9</v>
      </c>
      <c r="G522">
        <v>7</v>
      </c>
    </row>
    <row r="523" ht="12.75">
      <c r="B523" t="s">
        <v>55</v>
      </c>
    </row>
    <row r="524" spans="1:7" ht="12.75">
      <c r="A524" t="s">
        <v>129</v>
      </c>
      <c r="B524" t="s">
        <v>55</v>
      </c>
      <c r="C524">
        <v>22</v>
      </c>
      <c r="D524">
        <v>105</v>
      </c>
      <c r="E524">
        <v>110</v>
      </c>
      <c r="F524">
        <v>55</v>
      </c>
      <c r="G524">
        <v>51</v>
      </c>
    </row>
    <row r="525" spans="1:7" ht="12.75">
      <c r="A525" t="s">
        <v>156</v>
      </c>
      <c r="B525" t="s">
        <v>74</v>
      </c>
      <c r="C525" t="s">
        <v>154</v>
      </c>
      <c r="D525" s="2" t="s">
        <v>156</v>
      </c>
      <c r="E525" s="2" t="s">
        <v>156</v>
      </c>
      <c r="F525" t="s">
        <v>156</v>
      </c>
      <c r="G525" s="2" t="s">
        <v>156</v>
      </c>
    </row>
    <row r="526" spans="1:2" ht="12.75">
      <c r="A526" t="s">
        <v>118</v>
      </c>
      <c r="B526" t="s">
        <v>55</v>
      </c>
    </row>
    <row r="527" spans="1:5" ht="12.75">
      <c r="A527">
        <v>1983</v>
      </c>
      <c r="B527" t="s">
        <v>55</v>
      </c>
      <c r="C527">
        <v>1</v>
      </c>
      <c r="D527">
        <v>5</v>
      </c>
      <c r="E527">
        <v>11</v>
      </c>
    </row>
    <row r="528" spans="1:7" ht="12.75">
      <c r="A528">
        <v>1984</v>
      </c>
      <c r="B528" t="s">
        <v>55</v>
      </c>
      <c r="C528">
        <v>1</v>
      </c>
      <c r="D528">
        <v>5</v>
      </c>
      <c r="E528">
        <v>2</v>
      </c>
      <c r="F528">
        <v>1</v>
      </c>
      <c r="G528">
        <v>1</v>
      </c>
    </row>
    <row r="529" spans="1:7" ht="12.75">
      <c r="A529">
        <v>1985</v>
      </c>
      <c r="B529" t="s">
        <v>55</v>
      </c>
      <c r="C529">
        <v>2</v>
      </c>
      <c r="D529">
        <v>2</v>
      </c>
      <c r="E529">
        <v>4</v>
      </c>
      <c r="G529">
        <v>1</v>
      </c>
    </row>
    <row r="530" spans="1:7" ht="12.75">
      <c r="A530">
        <v>1986</v>
      </c>
      <c r="B530" t="s">
        <v>55</v>
      </c>
      <c r="C530">
        <v>3</v>
      </c>
      <c r="D530">
        <v>9</v>
      </c>
      <c r="E530">
        <v>5</v>
      </c>
      <c r="F530">
        <v>6</v>
      </c>
      <c r="G530">
        <v>3</v>
      </c>
    </row>
    <row r="531" spans="1:7" ht="12.75">
      <c r="A531">
        <v>1987</v>
      </c>
      <c r="B531" t="s">
        <v>55</v>
      </c>
      <c r="C531">
        <v>1</v>
      </c>
      <c r="D531">
        <v>9</v>
      </c>
      <c r="E531">
        <v>7</v>
      </c>
      <c r="F531">
        <v>3</v>
      </c>
      <c r="G531">
        <v>4</v>
      </c>
    </row>
    <row r="532" spans="1:7" ht="12.75">
      <c r="A532">
        <v>1988</v>
      </c>
      <c r="B532" t="s">
        <v>55</v>
      </c>
      <c r="C532">
        <v>3</v>
      </c>
      <c r="D532">
        <v>6</v>
      </c>
      <c r="E532">
        <v>10</v>
      </c>
      <c r="F532">
        <v>2</v>
      </c>
      <c r="G532">
        <v>3</v>
      </c>
    </row>
    <row r="533" spans="1:7" ht="12.75">
      <c r="A533">
        <v>1989</v>
      </c>
      <c r="B533" t="s">
        <v>55</v>
      </c>
      <c r="C533">
        <v>4</v>
      </c>
      <c r="D533">
        <v>8</v>
      </c>
      <c r="E533">
        <v>8</v>
      </c>
      <c r="F533">
        <v>5</v>
      </c>
      <c r="G533">
        <v>3</v>
      </c>
    </row>
    <row r="534" spans="1:7" ht="12.75">
      <c r="A534">
        <v>1990</v>
      </c>
      <c r="B534" t="s">
        <v>55</v>
      </c>
      <c r="C534">
        <v>4</v>
      </c>
      <c r="D534">
        <v>19</v>
      </c>
      <c r="E534">
        <v>4</v>
      </c>
      <c r="F534">
        <v>6</v>
      </c>
      <c r="G534" s="2">
        <v>2</v>
      </c>
    </row>
    <row r="535" spans="1:7" ht="12.75">
      <c r="A535">
        <v>1991</v>
      </c>
      <c r="B535" t="s">
        <v>55</v>
      </c>
      <c r="C535">
        <v>4</v>
      </c>
      <c r="D535">
        <v>4</v>
      </c>
      <c r="E535">
        <v>3</v>
      </c>
      <c r="F535">
        <v>5</v>
      </c>
      <c r="G535" s="2">
        <v>4</v>
      </c>
    </row>
    <row r="536" spans="1:7" ht="12.75">
      <c r="A536">
        <v>1992</v>
      </c>
      <c r="B536" t="s">
        <v>55</v>
      </c>
      <c r="C536">
        <v>4</v>
      </c>
      <c r="D536">
        <v>8</v>
      </c>
      <c r="E536">
        <v>4</v>
      </c>
      <c r="F536">
        <v>9</v>
      </c>
      <c r="G536" s="2">
        <v>8</v>
      </c>
    </row>
    <row r="537" spans="1:7" ht="12.75">
      <c r="A537">
        <v>1993</v>
      </c>
      <c r="B537" t="s">
        <v>55</v>
      </c>
      <c r="C537">
        <v>5</v>
      </c>
      <c r="D537">
        <v>7</v>
      </c>
      <c r="E537" s="2">
        <v>11</v>
      </c>
      <c r="F537">
        <v>3</v>
      </c>
      <c r="G537" s="2">
        <v>5</v>
      </c>
    </row>
    <row r="538" spans="1:7" ht="12.75">
      <c r="A538">
        <v>1994</v>
      </c>
      <c r="B538" t="s">
        <v>55</v>
      </c>
      <c r="C538">
        <v>6</v>
      </c>
      <c r="D538">
        <v>3</v>
      </c>
      <c r="E538" s="2">
        <v>13</v>
      </c>
      <c r="F538">
        <v>4</v>
      </c>
      <c r="G538" s="2">
        <v>9</v>
      </c>
    </row>
    <row r="539" spans="1:7" ht="12.75">
      <c r="A539">
        <v>1995</v>
      </c>
      <c r="B539" t="s">
        <v>55</v>
      </c>
      <c r="C539">
        <v>6</v>
      </c>
      <c r="D539">
        <v>10</v>
      </c>
      <c r="E539">
        <v>13</v>
      </c>
      <c r="F539">
        <v>8</v>
      </c>
      <c r="G539" s="2">
        <v>3</v>
      </c>
    </row>
    <row r="540" spans="1:7" ht="12.75">
      <c r="A540">
        <v>1996</v>
      </c>
      <c r="B540" t="s">
        <v>55</v>
      </c>
      <c r="C540">
        <v>4</v>
      </c>
      <c r="D540">
        <v>10</v>
      </c>
      <c r="E540">
        <v>14</v>
      </c>
      <c r="F540">
        <v>6</v>
      </c>
      <c r="G540">
        <v>3</v>
      </c>
    </row>
    <row r="541" spans="1:7" ht="12.75">
      <c r="A541">
        <v>1997</v>
      </c>
      <c r="B541" t="s">
        <v>55</v>
      </c>
      <c r="C541">
        <v>8</v>
      </c>
      <c r="D541">
        <v>11</v>
      </c>
      <c r="E541">
        <v>10</v>
      </c>
      <c r="F541">
        <v>10</v>
      </c>
      <c r="G541">
        <v>3</v>
      </c>
    </row>
    <row r="542" spans="1:7" ht="12.75">
      <c r="A542">
        <v>1998</v>
      </c>
      <c r="B542" t="s">
        <v>55</v>
      </c>
      <c r="C542">
        <v>9</v>
      </c>
      <c r="D542">
        <v>7</v>
      </c>
      <c r="E542">
        <v>23</v>
      </c>
      <c r="F542">
        <v>8</v>
      </c>
      <c r="G542">
        <v>9</v>
      </c>
    </row>
    <row r="543" spans="1:7" ht="12.75">
      <c r="A543">
        <v>1999</v>
      </c>
      <c r="B543" t="s">
        <v>55</v>
      </c>
      <c r="C543">
        <v>12</v>
      </c>
      <c r="D543">
        <v>5</v>
      </c>
      <c r="E543">
        <v>12</v>
      </c>
      <c r="F543">
        <v>13</v>
      </c>
      <c r="G543">
        <v>12</v>
      </c>
    </row>
    <row r="544" ht="12.75">
      <c r="B544" t="s">
        <v>55</v>
      </c>
    </row>
    <row r="545" spans="1:7" ht="12.75">
      <c r="A545" t="s">
        <v>129</v>
      </c>
      <c r="B545" t="s">
        <v>55</v>
      </c>
      <c r="C545">
        <v>77</v>
      </c>
      <c r="D545">
        <v>128</v>
      </c>
      <c r="E545">
        <v>154</v>
      </c>
      <c r="F545">
        <v>89</v>
      </c>
      <c r="G545">
        <v>73</v>
      </c>
    </row>
    <row r="546" spans="1:7" ht="12.75">
      <c r="A546" t="s">
        <v>156</v>
      </c>
      <c r="B546" t="s">
        <v>74</v>
      </c>
      <c r="C546" s="2" t="s">
        <v>154</v>
      </c>
      <c r="D546" s="2" t="s">
        <v>156</v>
      </c>
      <c r="E546" s="2" t="s">
        <v>156</v>
      </c>
      <c r="F546" s="2" t="s">
        <v>156</v>
      </c>
      <c r="G546" s="2" t="s">
        <v>156</v>
      </c>
    </row>
    <row r="547" spans="1:2" ht="12.75">
      <c r="A547" t="s">
        <v>50</v>
      </c>
      <c r="B547" t="s">
        <v>55</v>
      </c>
    </row>
    <row r="548" spans="1:2" ht="12.75">
      <c r="A548">
        <v>1983</v>
      </c>
      <c r="B548" t="s">
        <v>55</v>
      </c>
    </row>
    <row r="549" spans="1:2" ht="12.75">
      <c r="A549">
        <v>1984</v>
      </c>
      <c r="B549" t="s">
        <v>55</v>
      </c>
    </row>
    <row r="550" spans="1:7" ht="12.75">
      <c r="A550">
        <v>1985</v>
      </c>
      <c r="B550" t="s">
        <v>55</v>
      </c>
      <c r="D550">
        <v>2</v>
      </c>
      <c r="E550">
        <v>4</v>
      </c>
      <c r="F550">
        <v>1</v>
      </c>
      <c r="G550">
        <v>1</v>
      </c>
    </row>
    <row r="551" spans="1:2" ht="12.75">
      <c r="A551">
        <v>1986</v>
      </c>
      <c r="B551" t="s">
        <v>55</v>
      </c>
    </row>
    <row r="552" spans="1:2" ht="12.75">
      <c r="A552">
        <v>1987</v>
      </c>
      <c r="B552" t="s">
        <v>55</v>
      </c>
    </row>
    <row r="553" spans="1:2" ht="12.75">
      <c r="A553">
        <v>1988</v>
      </c>
      <c r="B553" t="s">
        <v>55</v>
      </c>
    </row>
    <row r="554" spans="1:2" ht="12.75">
      <c r="A554">
        <v>1989</v>
      </c>
      <c r="B554" t="s">
        <v>55</v>
      </c>
    </row>
    <row r="555" spans="1:2" ht="12.75">
      <c r="A555">
        <v>1990</v>
      </c>
      <c r="B555" t="s">
        <v>55</v>
      </c>
    </row>
    <row r="556" spans="1:2" ht="12.75">
      <c r="A556">
        <v>1991</v>
      </c>
      <c r="B556" t="s">
        <v>55</v>
      </c>
    </row>
    <row r="557" spans="1:2" ht="12.75">
      <c r="A557">
        <v>1992</v>
      </c>
      <c r="B557" t="s">
        <v>55</v>
      </c>
    </row>
    <row r="558" spans="1:2" ht="12.75">
      <c r="A558">
        <v>1993</v>
      </c>
      <c r="B558" t="s">
        <v>55</v>
      </c>
    </row>
    <row r="559" spans="1:2" ht="12.75">
      <c r="A559">
        <v>1994</v>
      </c>
      <c r="B559" t="s">
        <v>55</v>
      </c>
    </row>
    <row r="560" spans="1:2" ht="12.75">
      <c r="A560">
        <v>1995</v>
      </c>
      <c r="B560" t="s">
        <v>55</v>
      </c>
    </row>
    <row r="561" spans="1:2" ht="12.75">
      <c r="A561">
        <v>1996</v>
      </c>
      <c r="B561" t="s">
        <v>55</v>
      </c>
    </row>
    <row r="562" spans="1:2" ht="12.75">
      <c r="A562">
        <v>1997</v>
      </c>
      <c r="B562" t="s">
        <v>55</v>
      </c>
    </row>
    <row r="563" spans="1:2" ht="12.75">
      <c r="A563">
        <v>1998</v>
      </c>
      <c r="B563" t="s">
        <v>55</v>
      </c>
    </row>
    <row r="564" spans="1:2" ht="12.75">
      <c r="A564">
        <v>1999</v>
      </c>
      <c r="B564" t="s">
        <v>55</v>
      </c>
    </row>
    <row r="565" ht="12.75">
      <c r="B565" t="s">
        <v>55</v>
      </c>
    </row>
    <row r="566" spans="1:7" ht="12.75">
      <c r="A566" t="s">
        <v>129</v>
      </c>
      <c r="B566" t="s">
        <v>55</v>
      </c>
      <c r="D566">
        <v>2</v>
      </c>
      <c r="E566">
        <v>4</v>
      </c>
      <c r="F566">
        <v>1</v>
      </c>
      <c r="G566">
        <v>1</v>
      </c>
    </row>
    <row r="567" spans="1:7" ht="12.75">
      <c r="A567" t="s">
        <v>156</v>
      </c>
      <c r="B567" t="s">
        <v>74</v>
      </c>
      <c r="C567" t="s">
        <v>154</v>
      </c>
      <c r="D567" s="2" t="s">
        <v>156</v>
      </c>
      <c r="E567" t="s">
        <v>156</v>
      </c>
      <c r="F567" t="s">
        <v>156</v>
      </c>
      <c r="G567" t="s">
        <v>156</v>
      </c>
    </row>
    <row r="568" spans="1:2" ht="12.75">
      <c r="A568" t="s">
        <v>138</v>
      </c>
      <c r="B568" t="s">
        <v>55</v>
      </c>
    </row>
    <row r="569" spans="1:7" ht="12.75">
      <c r="A569">
        <v>1983</v>
      </c>
      <c r="B569" t="s">
        <v>55</v>
      </c>
      <c r="C569">
        <v>1</v>
      </c>
      <c r="D569">
        <v>1</v>
      </c>
      <c r="E569">
        <v>1</v>
      </c>
      <c r="F569">
        <v>1</v>
      </c>
      <c r="G569">
        <v>1</v>
      </c>
    </row>
    <row r="570" spans="1:7" ht="12.75">
      <c r="A570">
        <v>1984</v>
      </c>
      <c r="B570" t="s">
        <v>55</v>
      </c>
      <c r="C570">
        <v>5</v>
      </c>
      <c r="D570">
        <v>2</v>
      </c>
      <c r="E570">
        <v>2</v>
      </c>
      <c r="G570">
        <v>3</v>
      </c>
    </row>
    <row r="571" spans="1:7" ht="12.75">
      <c r="A571">
        <v>1985</v>
      </c>
      <c r="B571" t="s">
        <v>55</v>
      </c>
      <c r="C571">
        <v>3</v>
      </c>
      <c r="D571">
        <v>2</v>
      </c>
      <c r="E571">
        <v>7</v>
      </c>
      <c r="F571">
        <v>2</v>
      </c>
      <c r="G571">
        <v>2</v>
      </c>
    </row>
    <row r="572" spans="1:7" ht="12.75">
      <c r="A572">
        <v>1986</v>
      </c>
      <c r="B572" t="s">
        <v>55</v>
      </c>
      <c r="C572">
        <v>1</v>
      </c>
      <c r="D572">
        <v>2</v>
      </c>
      <c r="E572">
        <v>1</v>
      </c>
      <c r="F572">
        <v>3</v>
      </c>
      <c r="G572">
        <v>4</v>
      </c>
    </row>
    <row r="573" spans="1:7" ht="12.75">
      <c r="A573">
        <v>1987</v>
      </c>
      <c r="B573" t="s">
        <v>55</v>
      </c>
      <c r="C573">
        <v>4</v>
      </c>
      <c r="D573">
        <v>4</v>
      </c>
      <c r="E573">
        <v>1</v>
      </c>
      <c r="F573">
        <v>4</v>
      </c>
      <c r="G573">
        <v>1</v>
      </c>
    </row>
    <row r="574" spans="1:6" ht="12.75">
      <c r="A574">
        <v>1988</v>
      </c>
      <c r="B574" t="s">
        <v>55</v>
      </c>
      <c r="D574">
        <v>3</v>
      </c>
      <c r="E574">
        <v>1</v>
      </c>
      <c r="F574">
        <v>1</v>
      </c>
    </row>
    <row r="575" spans="1:7" ht="12.75">
      <c r="A575">
        <v>1989</v>
      </c>
      <c r="B575" t="s">
        <v>55</v>
      </c>
      <c r="C575">
        <v>6</v>
      </c>
      <c r="D575">
        <v>4</v>
      </c>
      <c r="F575">
        <v>2</v>
      </c>
      <c r="G575">
        <v>4</v>
      </c>
    </row>
    <row r="576" spans="1:6" ht="12.75">
      <c r="A576">
        <v>1990</v>
      </c>
      <c r="B576" t="s">
        <v>55</v>
      </c>
      <c r="C576">
        <v>4</v>
      </c>
      <c r="D576">
        <v>4</v>
      </c>
      <c r="E576">
        <v>4</v>
      </c>
      <c r="F576">
        <v>4</v>
      </c>
    </row>
    <row r="577" spans="1:7" ht="12.75">
      <c r="A577">
        <v>1991</v>
      </c>
      <c r="B577" t="s">
        <v>55</v>
      </c>
      <c r="C577">
        <v>4</v>
      </c>
      <c r="D577">
        <v>3</v>
      </c>
      <c r="E577">
        <v>3</v>
      </c>
      <c r="F577">
        <v>5</v>
      </c>
      <c r="G577">
        <v>3</v>
      </c>
    </row>
    <row r="578" spans="1:7" ht="12.75">
      <c r="A578">
        <v>1992</v>
      </c>
      <c r="B578" t="s">
        <v>55</v>
      </c>
      <c r="C578">
        <v>9</v>
      </c>
      <c r="D578">
        <v>9</v>
      </c>
      <c r="E578">
        <v>1</v>
      </c>
      <c r="F578">
        <v>2</v>
      </c>
      <c r="G578">
        <v>3</v>
      </c>
    </row>
    <row r="579" spans="1:7" ht="12.75">
      <c r="A579">
        <v>1993</v>
      </c>
      <c r="B579" t="s">
        <v>55</v>
      </c>
      <c r="C579">
        <v>8</v>
      </c>
      <c r="D579">
        <v>2</v>
      </c>
      <c r="E579">
        <v>1</v>
      </c>
      <c r="F579">
        <v>3</v>
      </c>
      <c r="G579">
        <v>2</v>
      </c>
    </row>
    <row r="580" spans="1:7" ht="12.75">
      <c r="A580">
        <v>1994</v>
      </c>
      <c r="B580" t="s">
        <v>55</v>
      </c>
      <c r="C580">
        <v>9</v>
      </c>
      <c r="D580">
        <v>3</v>
      </c>
      <c r="E580">
        <v>2</v>
      </c>
      <c r="F580">
        <v>2</v>
      </c>
      <c r="G580">
        <v>2</v>
      </c>
    </row>
    <row r="581" spans="1:7" ht="12.75">
      <c r="A581">
        <v>1995</v>
      </c>
      <c r="B581" t="s">
        <v>55</v>
      </c>
      <c r="C581">
        <v>2</v>
      </c>
      <c r="D581">
        <v>4</v>
      </c>
      <c r="F581">
        <v>1</v>
      </c>
      <c r="G581">
        <v>5</v>
      </c>
    </row>
    <row r="582" spans="1:7" ht="12.75">
      <c r="A582">
        <v>1996</v>
      </c>
      <c r="B582" t="s">
        <v>55</v>
      </c>
      <c r="C582">
        <v>6</v>
      </c>
      <c r="D582">
        <v>2</v>
      </c>
      <c r="E582">
        <v>1</v>
      </c>
      <c r="F582">
        <v>3</v>
      </c>
      <c r="G582">
        <v>5</v>
      </c>
    </row>
    <row r="583" spans="1:7" ht="12.75">
      <c r="A583">
        <v>1997</v>
      </c>
      <c r="B583" t="s">
        <v>55</v>
      </c>
      <c r="C583">
        <v>1</v>
      </c>
      <c r="D583">
        <v>1</v>
      </c>
      <c r="E583">
        <v>1</v>
      </c>
      <c r="F583">
        <v>1</v>
      </c>
      <c r="G583">
        <v>5</v>
      </c>
    </row>
    <row r="584" spans="1:4" ht="12.75">
      <c r="A584">
        <v>1998</v>
      </c>
      <c r="B584" t="s">
        <v>55</v>
      </c>
      <c r="C584">
        <v>4</v>
      </c>
      <c r="D584">
        <v>1</v>
      </c>
    </row>
    <row r="585" spans="1:7" ht="12.75">
      <c r="A585">
        <v>1999</v>
      </c>
      <c r="B585" t="s">
        <v>55</v>
      </c>
      <c r="C585">
        <v>3</v>
      </c>
      <c r="E585">
        <v>1</v>
      </c>
      <c r="F585">
        <v>3</v>
      </c>
      <c r="G585">
        <v>1</v>
      </c>
    </row>
    <row r="586" spans="2:7" ht="12.75">
      <c r="B586" t="s">
        <v>55</v>
      </c>
      <c r="C586" s="2"/>
      <c r="D586" s="2"/>
      <c r="E586" s="2"/>
      <c r="F586" s="2"/>
      <c r="G586" s="2"/>
    </row>
    <row r="587" spans="1:7" ht="12.75">
      <c r="A587" t="s">
        <v>129</v>
      </c>
      <c r="B587" t="s">
        <v>55</v>
      </c>
      <c r="C587" s="2">
        <v>70</v>
      </c>
      <c r="D587" s="2">
        <v>45</v>
      </c>
      <c r="E587" s="2">
        <v>23</v>
      </c>
      <c r="F587" s="2">
        <v>36</v>
      </c>
      <c r="G587" s="2">
        <v>40</v>
      </c>
    </row>
    <row r="588" spans="1:7" ht="12.75">
      <c r="A588" t="s">
        <v>156</v>
      </c>
      <c r="B588" t="s">
        <v>57</v>
      </c>
      <c r="C588" s="2" t="s">
        <v>154</v>
      </c>
      <c r="D588" s="2" t="s">
        <v>156</v>
      </c>
      <c r="E588" t="s">
        <v>156</v>
      </c>
      <c r="F588" s="2" t="s">
        <v>156</v>
      </c>
      <c r="G588" s="2" t="s">
        <v>156</v>
      </c>
    </row>
    <row r="589" spans="3:7" ht="12.75">
      <c r="C589" s="2"/>
      <c r="D589" s="2"/>
      <c r="E589" s="2"/>
      <c r="F589" s="2"/>
      <c r="G589" s="2"/>
    </row>
    <row r="590" spans="1:7" ht="12.75">
      <c r="A590" t="s">
        <v>156</v>
      </c>
      <c r="B590" t="s">
        <v>57</v>
      </c>
      <c r="C590" s="2" t="s">
        <v>154</v>
      </c>
      <c r="D590" s="2" t="s">
        <v>156</v>
      </c>
      <c r="E590" s="2" t="s">
        <v>156</v>
      </c>
      <c r="F590" s="2" t="s">
        <v>156</v>
      </c>
      <c r="G590" s="2" t="s">
        <v>156</v>
      </c>
    </row>
    <row r="591" spans="1:7" ht="12.75">
      <c r="A591" t="s">
        <v>111</v>
      </c>
      <c r="B591" t="s">
        <v>55</v>
      </c>
      <c r="C591" s="2"/>
      <c r="D591" s="2"/>
      <c r="E591" s="2"/>
      <c r="F591" s="2"/>
      <c r="G591" s="2"/>
    </row>
    <row r="592" spans="1:7" ht="12.75">
      <c r="A592" t="s">
        <v>112</v>
      </c>
      <c r="B592" t="s">
        <v>55</v>
      </c>
      <c r="C592" s="2" t="s">
        <v>95</v>
      </c>
      <c r="D592" s="2" t="s">
        <v>96</v>
      </c>
      <c r="E592" s="2" t="s">
        <v>97</v>
      </c>
      <c r="F592" s="2" t="s">
        <v>98</v>
      </c>
      <c r="G592" s="2" t="s">
        <v>113</v>
      </c>
    </row>
    <row r="593" spans="1:7" ht="12.75">
      <c r="A593" t="s">
        <v>114</v>
      </c>
      <c r="B593" t="s">
        <v>55</v>
      </c>
      <c r="C593" s="2" t="s">
        <v>153</v>
      </c>
      <c r="D593" s="2" t="s">
        <v>156</v>
      </c>
      <c r="E593" s="2" t="e">
        <f>--Black,NH</f>
        <v>#NAME?</v>
      </c>
      <c r="F593" s="2" t="s">
        <v>154</v>
      </c>
      <c r="G593" s="2" t="s">
        <v>156</v>
      </c>
    </row>
    <row r="594" spans="1:7" ht="12.75">
      <c r="A594" t="s">
        <v>115</v>
      </c>
      <c r="B594" t="s">
        <v>55</v>
      </c>
      <c r="C594" t="s">
        <v>116</v>
      </c>
      <c r="D594" t="s">
        <v>157</v>
      </c>
      <c r="E594" t="s">
        <v>158</v>
      </c>
      <c r="F594" t="s">
        <v>117</v>
      </c>
      <c r="G594" t="s">
        <v>159</v>
      </c>
    </row>
    <row r="595" spans="1:7" ht="12.75">
      <c r="A595" t="s">
        <v>156</v>
      </c>
      <c r="B595" t="s">
        <v>74</v>
      </c>
      <c r="C595" s="2" t="s">
        <v>154</v>
      </c>
      <c r="D595" s="2" t="s">
        <v>156</v>
      </c>
      <c r="E595" s="2" t="s">
        <v>156</v>
      </c>
      <c r="F595" s="2" t="s">
        <v>156</v>
      </c>
      <c r="G595" s="2" t="s">
        <v>156</v>
      </c>
    </row>
    <row r="596" spans="1:2" ht="12.75">
      <c r="A596" t="s">
        <v>140</v>
      </c>
      <c r="B596" t="s">
        <v>55</v>
      </c>
    </row>
    <row r="597" spans="1:6" ht="12.75">
      <c r="A597">
        <v>1983</v>
      </c>
      <c r="B597" t="s">
        <v>55</v>
      </c>
      <c r="C597">
        <v>2</v>
      </c>
      <c r="D597">
        <v>1</v>
      </c>
      <c r="E597">
        <v>3</v>
      </c>
      <c r="F597">
        <v>1</v>
      </c>
    </row>
    <row r="598" spans="1:7" ht="12.75">
      <c r="A598">
        <v>1984</v>
      </c>
      <c r="B598" t="s">
        <v>55</v>
      </c>
      <c r="E598">
        <v>1</v>
      </c>
      <c r="F598">
        <v>2</v>
      </c>
      <c r="G598">
        <v>1</v>
      </c>
    </row>
    <row r="599" spans="1:5" ht="12.75">
      <c r="A599">
        <v>1985</v>
      </c>
      <c r="B599" t="s">
        <v>55</v>
      </c>
      <c r="E599">
        <v>1</v>
      </c>
    </row>
    <row r="600" spans="1:7" ht="12.75">
      <c r="A600">
        <v>1986</v>
      </c>
      <c r="B600" t="s">
        <v>55</v>
      </c>
      <c r="C600">
        <v>1</v>
      </c>
      <c r="D600">
        <v>1</v>
      </c>
      <c r="G600">
        <v>2</v>
      </c>
    </row>
    <row r="601" spans="1:2" ht="12.75">
      <c r="A601">
        <v>1987</v>
      </c>
      <c r="B601" t="s">
        <v>55</v>
      </c>
    </row>
    <row r="602" spans="1:6" ht="12.75">
      <c r="A602">
        <v>1988</v>
      </c>
      <c r="B602" t="s">
        <v>55</v>
      </c>
      <c r="C602">
        <v>2</v>
      </c>
      <c r="D602">
        <v>2</v>
      </c>
      <c r="E602">
        <v>2</v>
      </c>
      <c r="F602">
        <v>1</v>
      </c>
    </row>
    <row r="603" spans="1:7" ht="12.75">
      <c r="A603">
        <v>1989</v>
      </c>
      <c r="B603" t="s">
        <v>55</v>
      </c>
      <c r="C603">
        <v>1</v>
      </c>
      <c r="D603">
        <v>3</v>
      </c>
      <c r="E603">
        <v>1</v>
      </c>
      <c r="G603">
        <v>2</v>
      </c>
    </row>
    <row r="604" spans="1:7" ht="12.75">
      <c r="A604">
        <v>1990</v>
      </c>
      <c r="B604" t="s">
        <v>55</v>
      </c>
      <c r="C604">
        <v>2</v>
      </c>
      <c r="D604">
        <v>1</v>
      </c>
      <c r="E604">
        <v>5</v>
      </c>
      <c r="G604">
        <v>1</v>
      </c>
    </row>
    <row r="605" spans="1:5" ht="12.75">
      <c r="A605">
        <v>1991</v>
      </c>
      <c r="B605" t="s">
        <v>55</v>
      </c>
      <c r="C605">
        <v>1</v>
      </c>
      <c r="E605">
        <v>2</v>
      </c>
    </row>
    <row r="606" spans="1:7" ht="12.75">
      <c r="A606">
        <v>1992</v>
      </c>
      <c r="B606" t="s">
        <v>55</v>
      </c>
      <c r="C606">
        <v>1</v>
      </c>
      <c r="D606">
        <v>1</v>
      </c>
      <c r="E606">
        <v>4</v>
      </c>
      <c r="G606">
        <v>2</v>
      </c>
    </row>
    <row r="607" spans="1:7" ht="12.75">
      <c r="A607">
        <v>1993</v>
      </c>
      <c r="B607" t="s">
        <v>55</v>
      </c>
      <c r="C607">
        <v>4</v>
      </c>
      <c r="D607" s="2">
        <v>2</v>
      </c>
      <c r="E607">
        <v>2</v>
      </c>
      <c r="F607">
        <v>1</v>
      </c>
      <c r="G607">
        <v>1</v>
      </c>
    </row>
    <row r="608" spans="1:7" ht="12.75">
      <c r="A608">
        <v>1994</v>
      </c>
      <c r="B608" t="s">
        <v>55</v>
      </c>
      <c r="C608">
        <v>6</v>
      </c>
      <c r="D608" s="2">
        <v>3</v>
      </c>
      <c r="E608">
        <v>5</v>
      </c>
      <c r="F608">
        <v>1</v>
      </c>
      <c r="G608">
        <v>1</v>
      </c>
    </row>
    <row r="609" spans="1:7" ht="12.75">
      <c r="A609">
        <v>1995</v>
      </c>
      <c r="B609" t="s">
        <v>55</v>
      </c>
      <c r="C609">
        <v>1</v>
      </c>
      <c r="D609" s="2">
        <v>1</v>
      </c>
      <c r="E609">
        <v>2</v>
      </c>
      <c r="F609" s="2"/>
      <c r="G609">
        <v>2</v>
      </c>
    </row>
    <row r="610" spans="1:7" ht="12.75">
      <c r="A610">
        <v>1996</v>
      </c>
      <c r="B610" t="s">
        <v>55</v>
      </c>
      <c r="C610">
        <v>1</v>
      </c>
      <c r="D610" s="2">
        <v>1</v>
      </c>
      <c r="E610">
        <v>5</v>
      </c>
      <c r="F610" s="2">
        <v>2</v>
      </c>
      <c r="G610">
        <v>1</v>
      </c>
    </row>
    <row r="611" spans="1:7" ht="12.75">
      <c r="A611">
        <v>1997</v>
      </c>
      <c r="B611" t="s">
        <v>55</v>
      </c>
      <c r="C611">
        <v>3</v>
      </c>
      <c r="E611">
        <v>3</v>
      </c>
      <c r="F611" s="2">
        <v>2</v>
      </c>
      <c r="G611">
        <v>3</v>
      </c>
    </row>
    <row r="612" spans="1:7" ht="12.75">
      <c r="A612">
        <v>1998</v>
      </c>
      <c r="B612" t="s">
        <v>55</v>
      </c>
      <c r="C612">
        <v>4</v>
      </c>
      <c r="D612">
        <v>2</v>
      </c>
      <c r="E612">
        <v>4</v>
      </c>
      <c r="F612">
        <v>3</v>
      </c>
      <c r="G612">
        <v>5</v>
      </c>
    </row>
    <row r="613" spans="1:7" ht="12.75">
      <c r="A613">
        <v>1999</v>
      </c>
      <c r="B613" t="s">
        <v>55</v>
      </c>
      <c r="C613">
        <v>3</v>
      </c>
      <c r="D613">
        <v>2</v>
      </c>
      <c r="E613">
        <v>1</v>
      </c>
      <c r="F613">
        <v>1</v>
      </c>
      <c r="G613">
        <v>6</v>
      </c>
    </row>
    <row r="614" ht="12.75">
      <c r="B614" t="s">
        <v>55</v>
      </c>
    </row>
    <row r="615" spans="1:7" ht="12.75">
      <c r="A615" t="s">
        <v>129</v>
      </c>
      <c r="B615" t="s">
        <v>55</v>
      </c>
      <c r="C615">
        <v>32</v>
      </c>
      <c r="D615">
        <v>20</v>
      </c>
      <c r="E615">
        <v>41</v>
      </c>
      <c r="F615">
        <v>14</v>
      </c>
      <c r="G615">
        <v>27</v>
      </c>
    </row>
    <row r="616" spans="1:7" ht="12.75">
      <c r="A616" t="s">
        <v>156</v>
      </c>
      <c r="B616" t="s">
        <v>74</v>
      </c>
      <c r="C616" s="2" t="s">
        <v>154</v>
      </c>
      <c r="D616" s="2" t="s">
        <v>156</v>
      </c>
      <c r="E616" s="2" t="s">
        <v>156</v>
      </c>
      <c r="F616" s="2" t="s">
        <v>156</v>
      </c>
      <c r="G616" s="2" t="s">
        <v>156</v>
      </c>
    </row>
    <row r="617" spans="1:2" ht="12.75">
      <c r="A617" t="s">
        <v>137</v>
      </c>
      <c r="B617" t="s">
        <v>55</v>
      </c>
    </row>
    <row r="618" spans="1:2" ht="12.75">
      <c r="A618">
        <v>1983</v>
      </c>
      <c r="B618" t="s">
        <v>55</v>
      </c>
    </row>
    <row r="619" spans="1:2" ht="12.75">
      <c r="A619">
        <v>1984</v>
      </c>
      <c r="B619" t="s">
        <v>55</v>
      </c>
    </row>
    <row r="620" spans="1:2" ht="12.75">
      <c r="A620">
        <v>1985</v>
      </c>
      <c r="B620" t="s">
        <v>55</v>
      </c>
    </row>
    <row r="621" spans="1:2" ht="12.75">
      <c r="A621">
        <v>1986</v>
      </c>
      <c r="B621" t="s">
        <v>55</v>
      </c>
    </row>
    <row r="622" spans="1:7" ht="12.75">
      <c r="A622">
        <v>1987</v>
      </c>
      <c r="B622" t="s">
        <v>55</v>
      </c>
      <c r="G622" s="2"/>
    </row>
    <row r="623" spans="1:2" ht="12.75">
      <c r="A623">
        <v>1988</v>
      </c>
      <c r="B623" t="s">
        <v>55</v>
      </c>
    </row>
    <row r="624" spans="1:7" ht="12.75">
      <c r="A624">
        <v>1989</v>
      </c>
      <c r="B624" t="s">
        <v>55</v>
      </c>
      <c r="G624" s="2"/>
    </row>
    <row r="625" spans="1:7" ht="12.75">
      <c r="A625">
        <v>1990</v>
      </c>
      <c r="B625" t="s">
        <v>55</v>
      </c>
      <c r="E625" s="2"/>
      <c r="G625" s="2"/>
    </row>
    <row r="626" spans="1:7" ht="12.75">
      <c r="A626">
        <v>1991</v>
      </c>
      <c r="B626" t="s">
        <v>55</v>
      </c>
      <c r="E626" s="2">
        <v>1</v>
      </c>
      <c r="G626" s="2"/>
    </row>
    <row r="627" spans="1:7" ht="12.75">
      <c r="A627">
        <v>1992</v>
      </c>
      <c r="B627" t="s">
        <v>55</v>
      </c>
      <c r="E627" s="2">
        <v>3</v>
      </c>
      <c r="F627" s="2"/>
      <c r="G627" s="2"/>
    </row>
    <row r="628" spans="1:7" ht="12.75">
      <c r="A628">
        <v>1993</v>
      </c>
      <c r="B628" t="s">
        <v>55</v>
      </c>
      <c r="D628">
        <v>1</v>
      </c>
      <c r="E628" s="2"/>
      <c r="F628" s="2"/>
      <c r="G628" s="2"/>
    </row>
    <row r="629" spans="1:7" ht="12.75">
      <c r="A629">
        <v>1994</v>
      </c>
      <c r="B629" t="s">
        <v>55</v>
      </c>
      <c r="E629" s="2"/>
      <c r="F629" s="2"/>
      <c r="G629" s="2"/>
    </row>
    <row r="630" spans="1:7" ht="12.75">
      <c r="A630">
        <v>1995</v>
      </c>
      <c r="B630" t="s">
        <v>55</v>
      </c>
      <c r="E630" s="2"/>
      <c r="F630" s="2">
        <v>1</v>
      </c>
      <c r="G630" s="2"/>
    </row>
    <row r="631" spans="1:2" ht="12.75">
      <c r="A631">
        <v>1996</v>
      </c>
      <c r="B631" t="s">
        <v>55</v>
      </c>
    </row>
    <row r="632" spans="1:5" ht="12.75">
      <c r="A632">
        <v>1997</v>
      </c>
      <c r="B632" t="s">
        <v>55</v>
      </c>
      <c r="E632">
        <v>1</v>
      </c>
    </row>
    <row r="633" spans="1:5" ht="12.75">
      <c r="A633">
        <v>1998</v>
      </c>
      <c r="B633" t="s">
        <v>55</v>
      </c>
      <c r="C633">
        <v>1</v>
      </c>
      <c r="D633">
        <v>1</v>
      </c>
      <c r="E633">
        <v>1</v>
      </c>
    </row>
    <row r="634" spans="1:5" ht="12.75">
      <c r="A634">
        <v>1999</v>
      </c>
      <c r="B634" t="s">
        <v>55</v>
      </c>
      <c r="E634">
        <v>1</v>
      </c>
    </row>
    <row r="635" ht="12.75">
      <c r="B635" t="s">
        <v>55</v>
      </c>
    </row>
    <row r="636" spans="1:6" ht="12.75">
      <c r="A636" t="s">
        <v>129</v>
      </c>
      <c r="B636" t="s">
        <v>55</v>
      </c>
      <c r="C636">
        <v>1</v>
      </c>
      <c r="D636">
        <v>2</v>
      </c>
      <c r="E636">
        <v>7</v>
      </c>
      <c r="F636">
        <v>1</v>
      </c>
    </row>
    <row r="637" spans="1:7" ht="12.75">
      <c r="A637" t="s">
        <v>156</v>
      </c>
      <c r="B637" t="s">
        <v>74</v>
      </c>
      <c r="C637" s="2" t="s">
        <v>154</v>
      </c>
      <c r="D637" s="2" t="s">
        <v>156</v>
      </c>
      <c r="E637" s="2" t="s">
        <v>156</v>
      </c>
      <c r="F637" s="2" t="s">
        <v>156</v>
      </c>
      <c r="G637" s="2" t="s">
        <v>156</v>
      </c>
    </row>
    <row r="638" spans="1:2" ht="12.75">
      <c r="A638" t="s">
        <v>118</v>
      </c>
      <c r="B638" t="s">
        <v>55</v>
      </c>
    </row>
    <row r="639" spans="1:2" ht="12.75">
      <c r="A639">
        <v>1983</v>
      </c>
      <c r="B639" t="s">
        <v>55</v>
      </c>
    </row>
    <row r="640" spans="1:2" ht="12.75">
      <c r="A640">
        <v>1984</v>
      </c>
      <c r="B640" t="s">
        <v>55</v>
      </c>
    </row>
    <row r="641" spans="1:2" ht="12.75">
      <c r="A641">
        <v>1985</v>
      </c>
      <c r="B641" t="s">
        <v>55</v>
      </c>
    </row>
    <row r="642" spans="1:2" ht="12.75">
      <c r="A642">
        <v>1986</v>
      </c>
      <c r="B642" t="s">
        <v>55</v>
      </c>
    </row>
    <row r="643" spans="1:7" ht="12.75">
      <c r="A643">
        <v>1987</v>
      </c>
      <c r="B643" t="s">
        <v>55</v>
      </c>
      <c r="G643">
        <v>2</v>
      </c>
    </row>
    <row r="644" spans="1:2" ht="12.75">
      <c r="A644">
        <v>1988</v>
      </c>
      <c r="B644" t="s">
        <v>55</v>
      </c>
    </row>
    <row r="645" spans="1:2" ht="12.75">
      <c r="A645">
        <v>1989</v>
      </c>
      <c r="B645" t="s">
        <v>55</v>
      </c>
    </row>
    <row r="646" spans="1:2" ht="12.75">
      <c r="A646">
        <v>1990</v>
      </c>
      <c r="B646" t="s">
        <v>55</v>
      </c>
    </row>
    <row r="647" spans="1:2" ht="12.75">
      <c r="A647">
        <v>1991</v>
      </c>
      <c r="B647" t="s">
        <v>55</v>
      </c>
    </row>
    <row r="648" spans="1:2" ht="12.75">
      <c r="A648">
        <v>1992</v>
      </c>
      <c r="B648" t="s">
        <v>55</v>
      </c>
    </row>
    <row r="649" spans="1:2" ht="12.75">
      <c r="A649">
        <v>1993</v>
      </c>
      <c r="B649" t="s">
        <v>55</v>
      </c>
    </row>
    <row r="650" spans="1:2" ht="12.75">
      <c r="A650">
        <v>1994</v>
      </c>
      <c r="B650" t="s">
        <v>55</v>
      </c>
    </row>
    <row r="651" spans="1:2" ht="12.75">
      <c r="A651">
        <v>1995</v>
      </c>
      <c r="B651" t="s">
        <v>55</v>
      </c>
    </row>
    <row r="652" spans="1:5" ht="12.75">
      <c r="A652">
        <v>1996</v>
      </c>
      <c r="B652" t="s">
        <v>55</v>
      </c>
      <c r="D652">
        <v>1</v>
      </c>
      <c r="E652">
        <v>1</v>
      </c>
    </row>
    <row r="653" spans="1:5" ht="12.75">
      <c r="A653">
        <v>1997</v>
      </c>
      <c r="B653" t="s">
        <v>55</v>
      </c>
      <c r="E653">
        <v>1</v>
      </c>
    </row>
    <row r="654" spans="1:5" ht="12.75">
      <c r="A654">
        <v>1998</v>
      </c>
      <c r="B654" t="s">
        <v>55</v>
      </c>
      <c r="E654">
        <v>1</v>
      </c>
    </row>
    <row r="655" spans="1:7" ht="12.75">
      <c r="A655">
        <v>1999</v>
      </c>
      <c r="B655" t="s">
        <v>55</v>
      </c>
      <c r="E655">
        <v>2</v>
      </c>
      <c r="G655">
        <v>2</v>
      </c>
    </row>
    <row r="656" ht="12.75">
      <c r="B656" t="s">
        <v>55</v>
      </c>
    </row>
    <row r="657" spans="1:7" ht="12.75">
      <c r="A657" t="s">
        <v>129</v>
      </c>
      <c r="B657" t="s">
        <v>55</v>
      </c>
      <c r="D657">
        <v>1</v>
      </c>
      <c r="E657">
        <v>5</v>
      </c>
      <c r="G657">
        <v>4</v>
      </c>
    </row>
    <row r="658" spans="1:7" ht="12.75">
      <c r="A658" t="s">
        <v>156</v>
      </c>
      <c r="B658" t="s">
        <v>74</v>
      </c>
      <c r="C658" t="s">
        <v>154</v>
      </c>
      <c r="D658" t="s">
        <v>156</v>
      </c>
      <c r="E658" t="s">
        <v>156</v>
      </c>
      <c r="F658" t="s">
        <v>156</v>
      </c>
      <c r="G658" t="s">
        <v>156</v>
      </c>
    </row>
    <row r="659" spans="1:2" ht="12.75">
      <c r="A659" t="s">
        <v>50</v>
      </c>
      <c r="B659" t="s">
        <v>55</v>
      </c>
    </row>
    <row r="660" spans="1:2" ht="12.75">
      <c r="A660">
        <v>1983</v>
      </c>
      <c r="B660" t="s">
        <v>55</v>
      </c>
    </row>
    <row r="661" spans="1:2" ht="12.75">
      <c r="A661">
        <v>1984</v>
      </c>
      <c r="B661" t="s">
        <v>55</v>
      </c>
    </row>
    <row r="662" spans="1:2" ht="12.75">
      <c r="A662">
        <v>1985</v>
      </c>
      <c r="B662" t="s">
        <v>55</v>
      </c>
    </row>
    <row r="663" spans="1:2" ht="12.75">
      <c r="A663">
        <v>1986</v>
      </c>
      <c r="B663" t="s">
        <v>55</v>
      </c>
    </row>
    <row r="664" spans="1:2" ht="12.75">
      <c r="A664">
        <v>1987</v>
      </c>
      <c r="B664" t="s">
        <v>55</v>
      </c>
    </row>
    <row r="665" spans="1:2" ht="12.75">
      <c r="A665">
        <v>1988</v>
      </c>
      <c r="B665" t="s">
        <v>55</v>
      </c>
    </row>
    <row r="666" spans="1:2" ht="12.75">
      <c r="A666">
        <v>1989</v>
      </c>
      <c r="B666" t="s">
        <v>55</v>
      </c>
    </row>
    <row r="667" spans="1:2" ht="12.75">
      <c r="A667">
        <v>1990</v>
      </c>
      <c r="B667" t="s">
        <v>55</v>
      </c>
    </row>
    <row r="668" spans="1:2" ht="12.75">
      <c r="A668">
        <v>1991</v>
      </c>
      <c r="B668" t="s">
        <v>55</v>
      </c>
    </row>
    <row r="669" spans="1:2" ht="12.75">
      <c r="A669">
        <v>1992</v>
      </c>
      <c r="B669" t="s">
        <v>55</v>
      </c>
    </row>
    <row r="670" spans="1:2" ht="12.75">
      <c r="A670">
        <v>1993</v>
      </c>
      <c r="B670" t="s">
        <v>55</v>
      </c>
    </row>
    <row r="671" spans="1:2" ht="12.75">
      <c r="A671">
        <v>1994</v>
      </c>
      <c r="B671" t="s">
        <v>55</v>
      </c>
    </row>
    <row r="672" spans="1:2" ht="12.75">
      <c r="A672">
        <v>1995</v>
      </c>
      <c r="B672" t="s">
        <v>55</v>
      </c>
    </row>
    <row r="673" spans="1:2" ht="12.75">
      <c r="A673">
        <v>1996</v>
      </c>
      <c r="B673" t="s">
        <v>55</v>
      </c>
    </row>
    <row r="674" spans="1:2" ht="12.75">
      <c r="A674">
        <v>1997</v>
      </c>
      <c r="B674" t="s">
        <v>55</v>
      </c>
    </row>
    <row r="675" spans="1:2" ht="12.75">
      <c r="A675">
        <v>1998</v>
      </c>
      <c r="B675" t="s">
        <v>55</v>
      </c>
    </row>
    <row r="676" spans="1:2" ht="12.75">
      <c r="A676">
        <v>1999</v>
      </c>
      <c r="B676" t="s">
        <v>55</v>
      </c>
    </row>
    <row r="677" ht="12.75">
      <c r="B677" t="s">
        <v>55</v>
      </c>
    </row>
    <row r="678" spans="1:2" ht="12.75">
      <c r="A678" t="s">
        <v>129</v>
      </c>
      <c r="B678" t="s">
        <v>55</v>
      </c>
    </row>
    <row r="679" spans="1:7" ht="12.75">
      <c r="A679" t="s">
        <v>156</v>
      </c>
      <c r="B679" t="s">
        <v>74</v>
      </c>
      <c r="C679" t="s">
        <v>154</v>
      </c>
      <c r="D679" t="s">
        <v>156</v>
      </c>
      <c r="E679" t="s">
        <v>156</v>
      </c>
      <c r="F679" t="s">
        <v>156</v>
      </c>
      <c r="G679" t="s">
        <v>156</v>
      </c>
    </row>
    <row r="680" spans="1:2" ht="12.75">
      <c r="A680" t="s">
        <v>138</v>
      </c>
      <c r="B680" t="s">
        <v>55</v>
      </c>
    </row>
    <row r="681" spans="1:2" ht="12.75">
      <c r="A681">
        <v>1983</v>
      </c>
      <c r="B681" t="s">
        <v>55</v>
      </c>
    </row>
    <row r="682" spans="1:2" ht="12.75">
      <c r="A682">
        <v>1984</v>
      </c>
      <c r="B682" t="s">
        <v>55</v>
      </c>
    </row>
    <row r="683" spans="1:2" ht="12.75">
      <c r="A683">
        <v>1985</v>
      </c>
      <c r="B683" t="s">
        <v>55</v>
      </c>
    </row>
    <row r="684" spans="1:2" ht="12.75">
      <c r="A684">
        <v>1986</v>
      </c>
      <c r="B684" t="s">
        <v>55</v>
      </c>
    </row>
    <row r="685" spans="1:6" ht="12.75">
      <c r="A685">
        <v>1987</v>
      </c>
      <c r="B685" t="s">
        <v>55</v>
      </c>
      <c r="D685">
        <v>1</v>
      </c>
      <c r="F685">
        <v>1</v>
      </c>
    </row>
    <row r="686" spans="1:7" ht="12.75">
      <c r="A686">
        <v>1988</v>
      </c>
      <c r="B686" t="s">
        <v>55</v>
      </c>
      <c r="D686" s="2"/>
      <c r="G686" s="2"/>
    </row>
    <row r="687" spans="1:6" ht="12.75">
      <c r="A687">
        <v>1989</v>
      </c>
      <c r="B687" t="s">
        <v>55</v>
      </c>
      <c r="C687">
        <v>1</v>
      </c>
      <c r="D687">
        <v>1</v>
      </c>
      <c r="E687">
        <v>1</v>
      </c>
      <c r="F687">
        <v>1</v>
      </c>
    </row>
    <row r="688" spans="1:5" ht="12.75">
      <c r="A688">
        <v>1990</v>
      </c>
      <c r="B688" t="s">
        <v>55</v>
      </c>
      <c r="D688">
        <v>1</v>
      </c>
      <c r="E688">
        <v>1</v>
      </c>
    </row>
    <row r="689" spans="1:4" ht="12.75">
      <c r="A689">
        <v>1991</v>
      </c>
      <c r="B689" t="s">
        <v>55</v>
      </c>
      <c r="C689">
        <v>2</v>
      </c>
      <c r="D689">
        <v>1</v>
      </c>
    </row>
    <row r="690" spans="1:7" ht="12.75">
      <c r="A690">
        <v>1992</v>
      </c>
      <c r="B690" t="s">
        <v>55</v>
      </c>
      <c r="C690">
        <v>1</v>
      </c>
      <c r="D690">
        <v>2</v>
      </c>
      <c r="G690">
        <v>1</v>
      </c>
    </row>
    <row r="691" spans="1:6" ht="12.75">
      <c r="A691">
        <v>1993</v>
      </c>
      <c r="B691" t="s">
        <v>55</v>
      </c>
      <c r="C691">
        <v>1</v>
      </c>
      <c r="F691">
        <v>1</v>
      </c>
    </row>
    <row r="692" spans="1:3" ht="12.75">
      <c r="A692">
        <v>1994</v>
      </c>
      <c r="B692" t="s">
        <v>55</v>
      </c>
      <c r="C692">
        <v>2</v>
      </c>
    </row>
    <row r="693" spans="1:7" ht="12.75">
      <c r="A693">
        <v>1995</v>
      </c>
      <c r="B693" t="s">
        <v>55</v>
      </c>
      <c r="C693">
        <v>1</v>
      </c>
      <c r="F693">
        <v>1</v>
      </c>
      <c r="G693">
        <v>1</v>
      </c>
    </row>
    <row r="694" spans="1:2" ht="12.75">
      <c r="A694">
        <v>1996</v>
      </c>
      <c r="B694" t="s">
        <v>55</v>
      </c>
    </row>
    <row r="695" spans="1:5" ht="12.75">
      <c r="A695">
        <v>1997</v>
      </c>
      <c r="B695" t="s">
        <v>55</v>
      </c>
      <c r="E695">
        <v>1</v>
      </c>
    </row>
    <row r="696" spans="1:2" ht="12.75">
      <c r="A696">
        <v>1998</v>
      </c>
      <c r="B696" t="s">
        <v>55</v>
      </c>
    </row>
    <row r="697" spans="1:5" ht="12.75">
      <c r="A697">
        <v>1999</v>
      </c>
      <c r="B697" t="s">
        <v>55</v>
      </c>
      <c r="D697">
        <v>1</v>
      </c>
      <c r="E697">
        <v>1</v>
      </c>
    </row>
    <row r="698" ht="12.75">
      <c r="B698" t="s">
        <v>55</v>
      </c>
    </row>
    <row r="699" spans="1:7" ht="12.75">
      <c r="A699" t="s">
        <v>129</v>
      </c>
      <c r="B699" t="s">
        <v>55</v>
      </c>
      <c r="C699">
        <v>8</v>
      </c>
      <c r="D699">
        <v>7</v>
      </c>
      <c r="E699">
        <v>4</v>
      </c>
      <c r="F699">
        <v>4</v>
      </c>
      <c r="G699">
        <v>2</v>
      </c>
    </row>
    <row r="700" spans="1:7" ht="12.75">
      <c r="A700" t="s">
        <v>156</v>
      </c>
      <c r="B700" t="s">
        <v>57</v>
      </c>
      <c r="C700" t="s">
        <v>154</v>
      </c>
      <c r="D700" t="s">
        <v>156</v>
      </c>
      <c r="E700" t="s">
        <v>156</v>
      </c>
      <c r="F700" t="s">
        <v>156</v>
      </c>
      <c r="G700" t="s">
        <v>156</v>
      </c>
    </row>
    <row r="702" spans="1:7" ht="12.75">
      <c r="A702" t="s">
        <v>156</v>
      </c>
      <c r="B702" t="s">
        <v>57</v>
      </c>
      <c r="C702" t="s">
        <v>154</v>
      </c>
      <c r="D702" t="s">
        <v>156</v>
      </c>
      <c r="E702" t="s">
        <v>156</v>
      </c>
      <c r="F702" t="s">
        <v>156</v>
      </c>
      <c r="G702" t="s">
        <v>156</v>
      </c>
    </row>
    <row r="703" spans="1:2" ht="12.75">
      <c r="A703" t="s">
        <v>111</v>
      </c>
      <c r="B703" t="s">
        <v>55</v>
      </c>
    </row>
    <row r="704" spans="1:7" ht="12.75">
      <c r="A704" t="s">
        <v>112</v>
      </c>
      <c r="B704" t="s">
        <v>55</v>
      </c>
      <c r="C704" t="s">
        <v>95</v>
      </c>
      <c r="D704" t="s">
        <v>96</v>
      </c>
      <c r="E704" t="s">
        <v>97</v>
      </c>
      <c r="F704" t="s">
        <v>98</v>
      </c>
      <c r="G704" t="s">
        <v>113</v>
      </c>
    </row>
    <row r="705" spans="1:7" ht="12.75">
      <c r="A705" t="s">
        <v>114</v>
      </c>
      <c r="B705" t="s">
        <v>55</v>
      </c>
      <c r="C705" t="s">
        <v>153</v>
      </c>
      <c r="D705" t="s">
        <v>156</v>
      </c>
      <c r="E705" t="e">
        <f>-Amerind,N</f>
        <v>#NAME?</v>
      </c>
      <c r="F705" t="s">
        <v>99</v>
      </c>
      <c r="G705" t="s">
        <v>156</v>
      </c>
    </row>
    <row r="706" spans="1:7" ht="12.75">
      <c r="A706" t="s">
        <v>115</v>
      </c>
      <c r="B706" t="s">
        <v>55</v>
      </c>
      <c r="C706" t="s">
        <v>116</v>
      </c>
      <c r="D706" t="s">
        <v>157</v>
      </c>
      <c r="E706" t="s">
        <v>158</v>
      </c>
      <c r="F706" t="s">
        <v>117</v>
      </c>
      <c r="G706" t="s">
        <v>159</v>
      </c>
    </row>
    <row r="707" spans="1:7" ht="12.75">
      <c r="A707" t="s">
        <v>156</v>
      </c>
      <c r="B707" t="s">
        <v>74</v>
      </c>
      <c r="C707" t="s">
        <v>154</v>
      </c>
      <c r="D707" t="s">
        <v>156</v>
      </c>
      <c r="E707" t="s">
        <v>156</v>
      </c>
      <c r="F707" t="s">
        <v>156</v>
      </c>
      <c r="G707" t="s">
        <v>156</v>
      </c>
    </row>
    <row r="708" spans="1:2" ht="12.75">
      <c r="A708" t="s">
        <v>140</v>
      </c>
      <c r="B708" t="s">
        <v>55</v>
      </c>
    </row>
    <row r="709" spans="1:7" ht="12.75">
      <c r="A709">
        <v>1983</v>
      </c>
      <c r="B709" t="s">
        <v>55</v>
      </c>
      <c r="C709">
        <v>7</v>
      </c>
      <c r="D709">
        <v>24</v>
      </c>
      <c r="E709">
        <v>18</v>
      </c>
      <c r="G709">
        <v>14</v>
      </c>
    </row>
    <row r="710" spans="1:7" ht="12.75">
      <c r="A710">
        <v>1984</v>
      </c>
      <c r="B710" t="s">
        <v>55</v>
      </c>
      <c r="C710">
        <v>6</v>
      </c>
      <c r="D710">
        <v>19</v>
      </c>
      <c r="E710">
        <v>9</v>
      </c>
      <c r="F710">
        <v>4</v>
      </c>
      <c r="G710">
        <v>13</v>
      </c>
    </row>
    <row r="711" spans="1:7" ht="12.75">
      <c r="A711">
        <v>1985</v>
      </c>
      <c r="B711" t="s">
        <v>55</v>
      </c>
      <c r="C711">
        <v>9</v>
      </c>
      <c r="D711">
        <v>13</v>
      </c>
      <c r="E711">
        <v>18</v>
      </c>
      <c r="F711">
        <v>3</v>
      </c>
      <c r="G711">
        <v>16</v>
      </c>
    </row>
    <row r="712" spans="1:7" ht="12.75">
      <c r="A712">
        <v>1986</v>
      </c>
      <c r="B712" t="s">
        <v>55</v>
      </c>
      <c r="C712">
        <v>12</v>
      </c>
      <c r="D712">
        <v>13</v>
      </c>
      <c r="E712">
        <v>13</v>
      </c>
      <c r="F712">
        <v>4</v>
      </c>
      <c r="G712">
        <v>14</v>
      </c>
    </row>
    <row r="713" spans="1:7" ht="12.75">
      <c r="A713">
        <v>1987</v>
      </c>
      <c r="B713" t="s">
        <v>55</v>
      </c>
      <c r="C713">
        <v>10</v>
      </c>
      <c r="D713">
        <v>23</v>
      </c>
      <c r="E713">
        <v>12</v>
      </c>
      <c r="F713">
        <v>7</v>
      </c>
      <c r="G713">
        <v>21</v>
      </c>
    </row>
    <row r="714" spans="1:7" ht="12.75">
      <c r="A714">
        <v>1988</v>
      </c>
      <c r="B714" t="s">
        <v>55</v>
      </c>
      <c r="C714">
        <v>19</v>
      </c>
      <c r="D714">
        <v>19</v>
      </c>
      <c r="E714">
        <v>11</v>
      </c>
      <c r="F714">
        <v>1</v>
      </c>
      <c r="G714">
        <v>25</v>
      </c>
    </row>
    <row r="715" spans="1:7" ht="12.75">
      <c r="A715">
        <v>1989</v>
      </c>
      <c r="B715" t="s">
        <v>55</v>
      </c>
      <c r="C715">
        <v>9</v>
      </c>
      <c r="D715">
        <v>11</v>
      </c>
      <c r="E715">
        <v>14</v>
      </c>
      <c r="F715">
        <v>6</v>
      </c>
      <c r="G715">
        <v>17</v>
      </c>
    </row>
    <row r="716" spans="1:7" ht="12.75">
      <c r="A716">
        <v>1990</v>
      </c>
      <c r="B716" t="s">
        <v>55</v>
      </c>
      <c r="C716">
        <v>23</v>
      </c>
      <c r="D716">
        <v>25</v>
      </c>
      <c r="E716">
        <v>16</v>
      </c>
      <c r="F716">
        <v>2</v>
      </c>
      <c r="G716">
        <v>16</v>
      </c>
    </row>
    <row r="717" spans="1:7" ht="12.75">
      <c r="A717">
        <v>1991</v>
      </c>
      <c r="B717" t="s">
        <v>55</v>
      </c>
      <c r="C717">
        <v>11</v>
      </c>
      <c r="D717">
        <v>22</v>
      </c>
      <c r="E717">
        <v>20</v>
      </c>
      <c r="G717">
        <v>19</v>
      </c>
    </row>
    <row r="718" spans="1:7" ht="12.75">
      <c r="A718">
        <v>1992</v>
      </c>
      <c r="B718" t="s">
        <v>55</v>
      </c>
      <c r="C718">
        <v>17</v>
      </c>
      <c r="D718">
        <v>15</v>
      </c>
      <c r="E718">
        <v>14</v>
      </c>
      <c r="F718">
        <v>7</v>
      </c>
      <c r="G718">
        <v>24</v>
      </c>
    </row>
    <row r="719" spans="1:7" ht="12.75">
      <c r="A719">
        <v>1993</v>
      </c>
      <c r="B719" t="s">
        <v>55</v>
      </c>
      <c r="C719">
        <v>18</v>
      </c>
      <c r="D719">
        <v>14</v>
      </c>
      <c r="E719">
        <v>12</v>
      </c>
      <c r="F719">
        <v>2</v>
      </c>
      <c r="G719">
        <v>23</v>
      </c>
    </row>
    <row r="720" spans="1:7" ht="12.75">
      <c r="A720">
        <v>1994</v>
      </c>
      <c r="B720" t="s">
        <v>55</v>
      </c>
      <c r="C720">
        <v>19</v>
      </c>
      <c r="D720">
        <v>9</v>
      </c>
      <c r="E720">
        <v>9</v>
      </c>
      <c r="F720">
        <v>5</v>
      </c>
      <c r="G720">
        <v>42</v>
      </c>
    </row>
    <row r="721" spans="1:7" ht="12.75">
      <c r="A721">
        <v>1995</v>
      </c>
      <c r="B721" t="s">
        <v>55</v>
      </c>
      <c r="C721">
        <v>15</v>
      </c>
      <c r="D721">
        <v>17</v>
      </c>
      <c r="E721">
        <v>9</v>
      </c>
      <c r="F721">
        <v>7</v>
      </c>
      <c r="G721">
        <v>37</v>
      </c>
    </row>
    <row r="722" spans="1:7" ht="12.75">
      <c r="A722">
        <v>1996</v>
      </c>
      <c r="B722" t="s">
        <v>55</v>
      </c>
      <c r="C722">
        <v>34</v>
      </c>
      <c r="D722">
        <v>25</v>
      </c>
      <c r="E722">
        <v>19</v>
      </c>
      <c r="F722">
        <v>12</v>
      </c>
      <c r="G722">
        <v>35</v>
      </c>
    </row>
    <row r="723" spans="1:7" ht="12.75">
      <c r="A723">
        <v>1997</v>
      </c>
      <c r="B723" t="s">
        <v>55</v>
      </c>
      <c r="C723">
        <v>19</v>
      </c>
      <c r="D723">
        <v>17</v>
      </c>
      <c r="E723">
        <v>10</v>
      </c>
      <c r="F723">
        <v>15</v>
      </c>
      <c r="G723">
        <v>37</v>
      </c>
    </row>
    <row r="724" spans="1:7" ht="12.75">
      <c r="A724">
        <v>1998</v>
      </c>
      <c r="B724" t="s">
        <v>55</v>
      </c>
      <c r="C724">
        <v>19</v>
      </c>
      <c r="D724">
        <v>14</v>
      </c>
      <c r="E724">
        <v>19</v>
      </c>
      <c r="F724">
        <v>14</v>
      </c>
      <c r="G724">
        <v>35</v>
      </c>
    </row>
    <row r="725" spans="1:7" ht="12.75">
      <c r="A725">
        <v>1999</v>
      </c>
      <c r="B725" t="s">
        <v>55</v>
      </c>
      <c r="C725">
        <v>24</v>
      </c>
      <c r="D725">
        <v>7</v>
      </c>
      <c r="E725">
        <v>25</v>
      </c>
      <c r="F725">
        <v>14</v>
      </c>
      <c r="G725">
        <v>31</v>
      </c>
    </row>
    <row r="726" ht="12.75">
      <c r="B726" t="s">
        <v>55</v>
      </c>
    </row>
    <row r="727" spans="1:7" ht="12.75">
      <c r="A727" t="s">
        <v>129</v>
      </c>
      <c r="B727" t="s">
        <v>55</v>
      </c>
      <c r="C727">
        <v>271</v>
      </c>
      <c r="D727">
        <v>287</v>
      </c>
      <c r="E727">
        <v>248</v>
      </c>
      <c r="F727">
        <v>103</v>
      </c>
      <c r="G727">
        <v>419</v>
      </c>
    </row>
    <row r="728" spans="1:7" ht="12.75">
      <c r="A728" t="s">
        <v>156</v>
      </c>
      <c r="B728" t="s">
        <v>74</v>
      </c>
      <c r="C728" t="s">
        <v>154</v>
      </c>
      <c r="D728" t="s">
        <v>156</v>
      </c>
      <c r="E728" t="s">
        <v>156</v>
      </c>
      <c r="F728" t="s">
        <v>156</v>
      </c>
      <c r="G728" t="s">
        <v>156</v>
      </c>
    </row>
    <row r="729" spans="1:2" ht="12.75">
      <c r="A729" t="s">
        <v>137</v>
      </c>
      <c r="B729" t="s">
        <v>55</v>
      </c>
    </row>
    <row r="730" spans="1:5" ht="12.75">
      <c r="A730">
        <v>1983</v>
      </c>
      <c r="B730" t="s">
        <v>55</v>
      </c>
      <c r="C730">
        <v>1</v>
      </c>
      <c r="E730">
        <v>1</v>
      </c>
    </row>
    <row r="731" spans="1:2" ht="12.75">
      <c r="A731">
        <v>1984</v>
      </c>
      <c r="B731" t="s">
        <v>55</v>
      </c>
    </row>
    <row r="732" spans="1:7" ht="12.75">
      <c r="A732">
        <v>1985</v>
      </c>
      <c r="B732" t="s">
        <v>55</v>
      </c>
      <c r="G732">
        <v>1</v>
      </c>
    </row>
    <row r="733" spans="1:7" ht="12.75">
      <c r="A733">
        <v>1986</v>
      </c>
      <c r="B733" t="s">
        <v>55</v>
      </c>
      <c r="D733">
        <v>4</v>
      </c>
      <c r="G733">
        <v>1</v>
      </c>
    </row>
    <row r="734" spans="1:4" ht="12.75">
      <c r="A734">
        <v>1987</v>
      </c>
      <c r="B734" t="s">
        <v>55</v>
      </c>
      <c r="C734">
        <v>1</v>
      </c>
      <c r="D734">
        <v>1</v>
      </c>
    </row>
    <row r="735" spans="1:4" ht="12.75">
      <c r="A735">
        <v>1988</v>
      </c>
      <c r="B735" t="s">
        <v>55</v>
      </c>
      <c r="D735">
        <v>1</v>
      </c>
    </row>
    <row r="736" spans="1:4" ht="12.75">
      <c r="A736">
        <v>1989</v>
      </c>
      <c r="B736" t="s">
        <v>55</v>
      </c>
      <c r="C736">
        <v>1</v>
      </c>
      <c r="D736">
        <v>1</v>
      </c>
    </row>
    <row r="737" spans="1:6" ht="12.75">
      <c r="A737">
        <v>1990</v>
      </c>
      <c r="B737" t="s">
        <v>55</v>
      </c>
      <c r="D737">
        <v>2</v>
      </c>
      <c r="F737">
        <v>2</v>
      </c>
    </row>
    <row r="738" spans="1:5" ht="12.75">
      <c r="A738">
        <v>1991</v>
      </c>
      <c r="B738" t="s">
        <v>55</v>
      </c>
      <c r="C738">
        <v>2</v>
      </c>
      <c r="D738">
        <v>2</v>
      </c>
      <c r="E738">
        <v>2</v>
      </c>
    </row>
    <row r="739" spans="1:6" ht="12.75">
      <c r="A739">
        <v>1992</v>
      </c>
      <c r="B739" t="s">
        <v>55</v>
      </c>
      <c r="C739">
        <v>1</v>
      </c>
      <c r="D739">
        <v>3</v>
      </c>
      <c r="E739">
        <v>1</v>
      </c>
      <c r="F739">
        <v>1</v>
      </c>
    </row>
    <row r="740" spans="1:6" ht="12.75">
      <c r="A740">
        <v>1993</v>
      </c>
      <c r="B740" t="s">
        <v>55</v>
      </c>
      <c r="C740">
        <v>2</v>
      </c>
      <c r="D740">
        <v>6</v>
      </c>
      <c r="F740">
        <v>1</v>
      </c>
    </row>
    <row r="741" spans="1:7" ht="12.75">
      <c r="A741">
        <v>1994</v>
      </c>
      <c r="B741" t="s">
        <v>55</v>
      </c>
      <c r="D741">
        <v>2</v>
      </c>
      <c r="E741">
        <v>2</v>
      </c>
      <c r="F741">
        <v>1</v>
      </c>
      <c r="G741">
        <v>3</v>
      </c>
    </row>
    <row r="742" spans="1:5" ht="12.75">
      <c r="A742">
        <v>1995</v>
      </c>
      <c r="B742" t="s">
        <v>55</v>
      </c>
      <c r="C742">
        <v>3</v>
      </c>
      <c r="E742">
        <v>2</v>
      </c>
    </row>
    <row r="743" spans="1:7" ht="12.75">
      <c r="A743">
        <v>1996</v>
      </c>
      <c r="B743" t="s">
        <v>55</v>
      </c>
      <c r="C743">
        <v>3</v>
      </c>
      <c r="D743">
        <v>7</v>
      </c>
      <c r="E743">
        <v>2</v>
      </c>
      <c r="F743">
        <v>1</v>
      </c>
      <c r="G743">
        <v>3</v>
      </c>
    </row>
    <row r="744" spans="1:7" ht="12.75">
      <c r="A744">
        <v>1997</v>
      </c>
      <c r="B744" t="s">
        <v>55</v>
      </c>
      <c r="E744">
        <v>1</v>
      </c>
      <c r="G744">
        <v>5</v>
      </c>
    </row>
    <row r="745" spans="1:7" ht="12.75">
      <c r="A745">
        <v>1998</v>
      </c>
      <c r="B745" t="s">
        <v>55</v>
      </c>
      <c r="C745">
        <v>2</v>
      </c>
      <c r="D745">
        <v>7</v>
      </c>
      <c r="E745">
        <v>6</v>
      </c>
      <c r="F745">
        <v>2</v>
      </c>
      <c r="G745">
        <v>7</v>
      </c>
    </row>
    <row r="746" spans="1:7" ht="12.75">
      <c r="A746">
        <v>1999</v>
      </c>
      <c r="B746" t="s">
        <v>55</v>
      </c>
      <c r="C746">
        <v>1</v>
      </c>
      <c r="D746">
        <v>2</v>
      </c>
      <c r="E746">
        <v>2</v>
      </c>
      <c r="F746">
        <v>5</v>
      </c>
      <c r="G746">
        <v>5</v>
      </c>
    </row>
    <row r="747" ht="12.75">
      <c r="B747" t="s">
        <v>55</v>
      </c>
    </row>
    <row r="748" spans="1:7" ht="12.75">
      <c r="A748" t="s">
        <v>129</v>
      </c>
      <c r="B748" t="s">
        <v>55</v>
      </c>
      <c r="C748">
        <v>17</v>
      </c>
      <c r="D748">
        <v>38</v>
      </c>
      <c r="E748">
        <v>19</v>
      </c>
      <c r="F748">
        <v>13</v>
      </c>
      <c r="G748">
        <v>25</v>
      </c>
    </row>
    <row r="749" spans="1:7" ht="12.75">
      <c r="A749" t="s">
        <v>156</v>
      </c>
      <c r="B749" t="s">
        <v>74</v>
      </c>
      <c r="C749" t="s">
        <v>154</v>
      </c>
      <c r="D749" t="s">
        <v>156</v>
      </c>
      <c r="E749" t="s">
        <v>156</v>
      </c>
      <c r="F749" t="s">
        <v>156</v>
      </c>
      <c r="G749" t="s">
        <v>156</v>
      </c>
    </row>
    <row r="750" spans="1:2" ht="12.75">
      <c r="A750" t="s">
        <v>118</v>
      </c>
      <c r="B750" t="s">
        <v>55</v>
      </c>
    </row>
    <row r="751" spans="1:7" ht="12.75">
      <c r="A751">
        <v>1983</v>
      </c>
      <c r="B751" t="s">
        <v>55</v>
      </c>
      <c r="D751">
        <v>4</v>
      </c>
      <c r="E751">
        <v>3</v>
      </c>
      <c r="G751">
        <v>1</v>
      </c>
    </row>
    <row r="752" spans="1:4" ht="12.75">
      <c r="A752">
        <v>1984</v>
      </c>
      <c r="B752" t="s">
        <v>55</v>
      </c>
      <c r="C752">
        <v>1</v>
      </c>
      <c r="D752">
        <v>3</v>
      </c>
    </row>
    <row r="753" spans="1:6" ht="12.75">
      <c r="A753">
        <v>1985</v>
      </c>
      <c r="B753" t="s">
        <v>55</v>
      </c>
      <c r="C753">
        <v>1</v>
      </c>
      <c r="D753">
        <v>1</v>
      </c>
      <c r="F753">
        <v>1</v>
      </c>
    </row>
    <row r="754" spans="1:7" ht="12.75">
      <c r="A754">
        <v>1986</v>
      </c>
      <c r="B754" t="s">
        <v>55</v>
      </c>
      <c r="C754">
        <v>1</v>
      </c>
      <c r="D754">
        <v>6</v>
      </c>
      <c r="E754">
        <v>2</v>
      </c>
      <c r="G754">
        <v>2</v>
      </c>
    </row>
    <row r="755" spans="1:7" ht="12.75">
      <c r="A755">
        <v>1987</v>
      </c>
      <c r="B755" t="s">
        <v>55</v>
      </c>
      <c r="D755">
        <v>2</v>
      </c>
      <c r="G755">
        <v>2</v>
      </c>
    </row>
    <row r="756" spans="1:7" ht="12.75">
      <c r="A756">
        <v>1988</v>
      </c>
      <c r="B756" t="s">
        <v>55</v>
      </c>
      <c r="C756">
        <v>4</v>
      </c>
      <c r="D756">
        <v>3</v>
      </c>
      <c r="E756">
        <v>1</v>
      </c>
      <c r="F756">
        <v>1</v>
      </c>
      <c r="G756">
        <v>1</v>
      </c>
    </row>
    <row r="757" spans="1:6" ht="12.75">
      <c r="A757">
        <v>1989</v>
      </c>
      <c r="B757" t="s">
        <v>55</v>
      </c>
      <c r="C757">
        <v>2</v>
      </c>
      <c r="D757">
        <v>4</v>
      </c>
      <c r="E757">
        <v>3</v>
      </c>
      <c r="F757">
        <v>1</v>
      </c>
    </row>
    <row r="758" spans="1:5" ht="12.75">
      <c r="A758">
        <v>1990</v>
      </c>
      <c r="B758" t="s">
        <v>55</v>
      </c>
      <c r="C758">
        <v>5</v>
      </c>
      <c r="D758">
        <v>3</v>
      </c>
      <c r="E758">
        <v>2</v>
      </c>
    </row>
    <row r="759" spans="1:7" ht="12.75">
      <c r="A759">
        <v>1991</v>
      </c>
      <c r="B759" t="s">
        <v>55</v>
      </c>
      <c r="D759">
        <v>2</v>
      </c>
      <c r="E759">
        <v>2</v>
      </c>
      <c r="F759">
        <v>1</v>
      </c>
      <c r="G759">
        <v>1</v>
      </c>
    </row>
    <row r="760" spans="1:7" ht="12.75">
      <c r="A760">
        <v>1992</v>
      </c>
      <c r="B760" t="s">
        <v>55</v>
      </c>
      <c r="C760">
        <v>3</v>
      </c>
      <c r="D760">
        <v>6</v>
      </c>
      <c r="E760">
        <v>3</v>
      </c>
      <c r="G760">
        <v>2</v>
      </c>
    </row>
    <row r="761" spans="1:7" ht="12.75">
      <c r="A761">
        <v>1993</v>
      </c>
      <c r="B761" t="s">
        <v>55</v>
      </c>
      <c r="C761">
        <v>6</v>
      </c>
      <c r="D761">
        <v>2</v>
      </c>
      <c r="E761">
        <v>2</v>
      </c>
      <c r="F761">
        <v>1</v>
      </c>
      <c r="G761">
        <v>1</v>
      </c>
    </row>
    <row r="762" spans="1:7" ht="12.75">
      <c r="A762">
        <v>1994</v>
      </c>
      <c r="B762" t="s">
        <v>55</v>
      </c>
      <c r="C762">
        <v>2</v>
      </c>
      <c r="D762">
        <v>6</v>
      </c>
      <c r="E762">
        <v>4</v>
      </c>
      <c r="F762">
        <v>1</v>
      </c>
      <c r="G762">
        <v>2</v>
      </c>
    </row>
    <row r="763" spans="1:7" ht="12.75">
      <c r="A763">
        <v>1995</v>
      </c>
      <c r="B763" t="s">
        <v>55</v>
      </c>
      <c r="C763">
        <v>2</v>
      </c>
      <c r="D763">
        <v>3</v>
      </c>
      <c r="E763">
        <v>1</v>
      </c>
      <c r="F763">
        <v>1</v>
      </c>
      <c r="G763">
        <v>1</v>
      </c>
    </row>
    <row r="764" spans="1:7" ht="12.75">
      <c r="A764">
        <v>1996</v>
      </c>
      <c r="B764" t="s">
        <v>55</v>
      </c>
      <c r="C764">
        <v>5</v>
      </c>
      <c r="D764">
        <v>2</v>
      </c>
      <c r="E764">
        <v>4</v>
      </c>
      <c r="G764">
        <v>3</v>
      </c>
    </row>
    <row r="765" spans="1:7" ht="12.75">
      <c r="A765">
        <v>1997</v>
      </c>
      <c r="B765" t="s">
        <v>55</v>
      </c>
      <c r="C765">
        <v>4</v>
      </c>
      <c r="D765">
        <v>8</v>
      </c>
      <c r="E765">
        <v>3</v>
      </c>
      <c r="F765">
        <v>2</v>
      </c>
      <c r="G765">
        <v>3</v>
      </c>
    </row>
    <row r="766" spans="1:7" ht="12.75">
      <c r="A766">
        <v>1998</v>
      </c>
      <c r="B766" t="s">
        <v>55</v>
      </c>
      <c r="C766">
        <v>8</v>
      </c>
      <c r="D766">
        <v>6</v>
      </c>
      <c r="E766">
        <v>4</v>
      </c>
      <c r="F766">
        <v>5</v>
      </c>
      <c r="G766">
        <v>6</v>
      </c>
    </row>
    <row r="767" spans="1:7" ht="12.75">
      <c r="A767">
        <v>1999</v>
      </c>
      <c r="B767" t="s">
        <v>55</v>
      </c>
      <c r="C767">
        <v>5</v>
      </c>
      <c r="D767">
        <v>5</v>
      </c>
      <c r="G767">
        <v>8</v>
      </c>
    </row>
    <row r="768" ht="12.75">
      <c r="B768" t="s">
        <v>55</v>
      </c>
    </row>
    <row r="769" spans="1:7" ht="12.75">
      <c r="A769" t="s">
        <v>129</v>
      </c>
      <c r="B769" t="s">
        <v>55</v>
      </c>
      <c r="C769">
        <v>49</v>
      </c>
      <c r="D769">
        <v>66</v>
      </c>
      <c r="E769">
        <v>34</v>
      </c>
      <c r="F769">
        <v>14</v>
      </c>
      <c r="G769">
        <v>33</v>
      </c>
    </row>
    <row r="770" spans="1:7" ht="12.75">
      <c r="A770" t="s">
        <v>156</v>
      </c>
      <c r="B770" t="s">
        <v>74</v>
      </c>
      <c r="C770" t="s">
        <v>154</v>
      </c>
      <c r="D770" t="s">
        <v>156</v>
      </c>
      <c r="E770" t="s">
        <v>156</v>
      </c>
      <c r="F770" t="s">
        <v>156</v>
      </c>
      <c r="G770" t="s">
        <v>156</v>
      </c>
    </row>
    <row r="771" spans="1:2" ht="12.75">
      <c r="A771" t="s">
        <v>50</v>
      </c>
      <c r="B771" t="s">
        <v>55</v>
      </c>
    </row>
    <row r="772" spans="1:2" ht="12.75">
      <c r="A772">
        <v>1983</v>
      </c>
      <c r="B772" t="s">
        <v>55</v>
      </c>
    </row>
    <row r="773" spans="1:2" ht="12.75">
      <c r="A773">
        <v>1984</v>
      </c>
      <c r="B773" t="s">
        <v>55</v>
      </c>
    </row>
    <row r="774" spans="1:4" ht="12.75">
      <c r="A774">
        <v>1985</v>
      </c>
      <c r="B774" t="s">
        <v>55</v>
      </c>
      <c r="C774">
        <v>1</v>
      </c>
      <c r="D774">
        <v>1</v>
      </c>
    </row>
    <row r="775" spans="1:2" ht="12.75">
      <c r="A775">
        <v>1986</v>
      </c>
      <c r="B775" t="s">
        <v>55</v>
      </c>
    </row>
    <row r="776" spans="1:2" ht="12.75">
      <c r="A776">
        <v>1987</v>
      </c>
      <c r="B776" t="s">
        <v>55</v>
      </c>
    </row>
    <row r="777" spans="1:2" ht="12.75">
      <c r="A777">
        <v>1988</v>
      </c>
      <c r="B777" t="s">
        <v>55</v>
      </c>
    </row>
    <row r="778" spans="1:2" ht="12.75">
      <c r="A778">
        <v>1989</v>
      </c>
      <c r="B778" t="s">
        <v>55</v>
      </c>
    </row>
    <row r="779" spans="1:2" ht="12.75">
      <c r="A779">
        <v>1990</v>
      </c>
      <c r="B779" t="s">
        <v>55</v>
      </c>
    </row>
    <row r="780" spans="1:2" ht="12.75">
      <c r="A780">
        <v>1991</v>
      </c>
      <c r="B780" t="s">
        <v>55</v>
      </c>
    </row>
    <row r="781" spans="1:2" ht="12.75">
      <c r="A781">
        <v>1992</v>
      </c>
      <c r="B781" t="s">
        <v>55</v>
      </c>
    </row>
    <row r="782" spans="1:2" ht="12.75">
      <c r="A782">
        <v>1993</v>
      </c>
      <c r="B782" t="s">
        <v>55</v>
      </c>
    </row>
    <row r="783" spans="1:2" ht="12.75">
      <c r="A783">
        <v>1994</v>
      </c>
      <c r="B783" t="s">
        <v>55</v>
      </c>
    </row>
    <row r="784" spans="1:2" ht="12.75">
      <c r="A784">
        <v>1995</v>
      </c>
      <c r="B784" t="s">
        <v>55</v>
      </c>
    </row>
    <row r="785" spans="1:2" ht="12.75">
      <c r="A785">
        <v>1996</v>
      </c>
      <c r="B785" t="s">
        <v>55</v>
      </c>
    </row>
    <row r="786" spans="1:2" ht="12.75">
      <c r="A786">
        <v>1997</v>
      </c>
      <c r="B786" t="s">
        <v>55</v>
      </c>
    </row>
    <row r="787" spans="1:2" ht="12.75">
      <c r="A787">
        <v>1998</v>
      </c>
      <c r="B787" t="s">
        <v>55</v>
      </c>
    </row>
    <row r="788" spans="1:2" ht="12.75">
      <c r="A788">
        <v>1999</v>
      </c>
      <c r="B788" t="s">
        <v>55</v>
      </c>
    </row>
    <row r="789" ht="12.75">
      <c r="B789" t="s">
        <v>55</v>
      </c>
    </row>
    <row r="790" spans="1:4" ht="12.75">
      <c r="A790" t="s">
        <v>129</v>
      </c>
      <c r="B790" t="s">
        <v>55</v>
      </c>
      <c r="C790">
        <v>1</v>
      </c>
      <c r="D790">
        <v>1</v>
      </c>
    </row>
    <row r="791" spans="1:7" ht="12.75">
      <c r="A791" t="s">
        <v>156</v>
      </c>
      <c r="B791" t="s">
        <v>74</v>
      </c>
      <c r="C791" t="s">
        <v>154</v>
      </c>
      <c r="D791" t="s">
        <v>156</v>
      </c>
      <c r="E791" t="s">
        <v>156</v>
      </c>
      <c r="F791" t="s">
        <v>156</v>
      </c>
      <c r="G791" t="s">
        <v>156</v>
      </c>
    </row>
    <row r="792" spans="1:2" ht="12.75">
      <c r="A792" t="s">
        <v>138</v>
      </c>
      <c r="B792" t="s">
        <v>55</v>
      </c>
    </row>
    <row r="793" spans="1:7" ht="12.75">
      <c r="A793">
        <v>1983</v>
      </c>
      <c r="B793" t="s">
        <v>55</v>
      </c>
      <c r="C793">
        <v>1</v>
      </c>
      <c r="D793">
        <v>1</v>
      </c>
      <c r="G793">
        <v>1</v>
      </c>
    </row>
    <row r="794" spans="1:7" ht="12.75">
      <c r="A794">
        <v>1984</v>
      </c>
      <c r="B794" t="s">
        <v>55</v>
      </c>
      <c r="D794">
        <v>1</v>
      </c>
      <c r="E794">
        <v>1</v>
      </c>
      <c r="G794">
        <v>2</v>
      </c>
    </row>
    <row r="795" spans="1:7" ht="12.75">
      <c r="A795">
        <v>1985</v>
      </c>
      <c r="B795" t="s">
        <v>55</v>
      </c>
      <c r="C795">
        <v>6</v>
      </c>
      <c r="D795">
        <v>1</v>
      </c>
      <c r="E795">
        <v>1</v>
      </c>
      <c r="G795">
        <v>3</v>
      </c>
    </row>
    <row r="796" spans="1:7" ht="12.75">
      <c r="A796">
        <v>1986</v>
      </c>
      <c r="B796" t="s">
        <v>55</v>
      </c>
      <c r="C796">
        <v>3</v>
      </c>
      <c r="G796">
        <v>1</v>
      </c>
    </row>
    <row r="797" spans="1:7" ht="12.75">
      <c r="A797">
        <v>1987</v>
      </c>
      <c r="B797" t="s">
        <v>55</v>
      </c>
      <c r="C797">
        <v>11</v>
      </c>
      <c r="D797">
        <v>2</v>
      </c>
      <c r="F797">
        <v>1</v>
      </c>
      <c r="G797">
        <v>5</v>
      </c>
    </row>
    <row r="798" spans="1:7" ht="12.75">
      <c r="A798">
        <v>1988</v>
      </c>
      <c r="B798" t="s">
        <v>55</v>
      </c>
      <c r="C798">
        <v>3</v>
      </c>
      <c r="D798">
        <v>1</v>
      </c>
      <c r="E798">
        <v>2</v>
      </c>
      <c r="F798">
        <v>1</v>
      </c>
      <c r="G798">
        <v>1</v>
      </c>
    </row>
    <row r="799" spans="1:5" ht="12.75">
      <c r="A799">
        <v>1989</v>
      </c>
      <c r="B799" t="s">
        <v>55</v>
      </c>
      <c r="C799">
        <v>13</v>
      </c>
      <c r="D799">
        <v>1</v>
      </c>
      <c r="E799">
        <v>2</v>
      </c>
    </row>
    <row r="800" spans="1:5" ht="12.75">
      <c r="A800">
        <v>1990</v>
      </c>
      <c r="B800" t="s">
        <v>55</v>
      </c>
      <c r="C800">
        <v>11</v>
      </c>
      <c r="E800">
        <v>1</v>
      </c>
    </row>
    <row r="801" spans="1:5" ht="12.75">
      <c r="A801">
        <v>1991</v>
      </c>
      <c r="B801" t="s">
        <v>55</v>
      </c>
      <c r="C801">
        <v>12</v>
      </c>
      <c r="D801">
        <v>2</v>
      </c>
      <c r="E801">
        <v>1</v>
      </c>
    </row>
    <row r="802" spans="1:7" ht="12.75">
      <c r="A802">
        <v>1992</v>
      </c>
      <c r="B802" t="s">
        <v>55</v>
      </c>
      <c r="C802">
        <v>14</v>
      </c>
      <c r="D802">
        <v>1</v>
      </c>
      <c r="F802">
        <v>1</v>
      </c>
      <c r="G802">
        <v>5</v>
      </c>
    </row>
    <row r="803" spans="1:7" ht="12.75">
      <c r="A803">
        <v>1993</v>
      </c>
      <c r="B803" t="s">
        <v>55</v>
      </c>
      <c r="C803">
        <v>11</v>
      </c>
      <c r="G803">
        <v>1</v>
      </c>
    </row>
    <row r="804" spans="1:6" ht="12.75">
      <c r="A804">
        <v>1994</v>
      </c>
      <c r="B804" t="s">
        <v>55</v>
      </c>
      <c r="C804">
        <v>7</v>
      </c>
      <c r="D804">
        <v>1</v>
      </c>
      <c r="F804">
        <v>1</v>
      </c>
    </row>
    <row r="805" spans="1:7" ht="12.75">
      <c r="A805">
        <v>1995</v>
      </c>
      <c r="B805" t="s">
        <v>55</v>
      </c>
      <c r="C805">
        <v>6</v>
      </c>
      <c r="D805">
        <v>1</v>
      </c>
      <c r="G805">
        <v>1</v>
      </c>
    </row>
    <row r="806" spans="1:7" ht="12.75">
      <c r="A806">
        <v>1996</v>
      </c>
      <c r="B806" t="s">
        <v>55</v>
      </c>
      <c r="C806">
        <v>6</v>
      </c>
      <c r="G806">
        <v>2</v>
      </c>
    </row>
    <row r="807" spans="1:4" ht="12.75">
      <c r="A807">
        <v>1997</v>
      </c>
      <c r="B807" t="s">
        <v>55</v>
      </c>
      <c r="C807">
        <v>1</v>
      </c>
      <c r="D807">
        <v>2</v>
      </c>
    </row>
    <row r="808" spans="1:4" ht="12.75">
      <c r="A808">
        <v>1998</v>
      </c>
      <c r="B808" t="s">
        <v>55</v>
      </c>
      <c r="C808">
        <v>2</v>
      </c>
      <c r="D808">
        <v>2</v>
      </c>
    </row>
    <row r="809" spans="1:7" ht="12.75">
      <c r="A809">
        <v>1999</v>
      </c>
      <c r="B809" t="s">
        <v>55</v>
      </c>
      <c r="C809">
        <v>1</v>
      </c>
      <c r="D809">
        <v>1</v>
      </c>
      <c r="E809">
        <v>1</v>
      </c>
      <c r="G809">
        <v>2</v>
      </c>
    </row>
    <row r="810" ht="12.75">
      <c r="B810" t="s">
        <v>55</v>
      </c>
    </row>
    <row r="811" spans="1:7" ht="12.75">
      <c r="A811" t="s">
        <v>129</v>
      </c>
      <c r="B811" t="s">
        <v>55</v>
      </c>
      <c r="C811">
        <v>107</v>
      </c>
      <c r="D811">
        <v>16</v>
      </c>
      <c r="E811">
        <v>9</v>
      </c>
      <c r="F811">
        <v>4</v>
      </c>
      <c r="G811">
        <v>24</v>
      </c>
    </row>
    <row r="812" spans="1:7" ht="12.75">
      <c r="A812" t="s">
        <v>156</v>
      </c>
      <c r="B812" t="s">
        <v>57</v>
      </c>
      <c r="C812" t="s">
        <v>154</v>
      </c>
      <c r="D812" t="s">
        <v>156</v>
      </c>
      <c r="E812" t="s">
        <v>156</v>
      </c>
      <c r="F812" t="s">
        <v>156</v>
      </c>
      <c r="G812" t="s">
        <v>156</v>
      </c>
    </row>
    <row r="814" spans="1:7" ht="12.75">
      <c r="A814" t="s">
        <v>156</v>
      </c>
      <c r="B814" t="s">
        <v>57</v>
      </c>
      <c r="C814" t="s">
        <v>154</v>
      </c>
      <c r="D814" t="s">
        <v>156</v>
      </c>
      <c r="E814" t="s">
        <v>156</v>
      </c>
      <c r="F814" t="s">
        <v>156</v>
      </c>
      <c r="G814" t="s">
        <v>156</v>
      </c>
    </row>
    <row r="815" spans="1:2" ht="12.75">
      <c r="A815" t="s">
        <v>111</v>
      </c>
      <c r="B815" t="s">
        <v>55</v>
      </c>
    </row>
    <row r="816" spans="1:7" ht="12.75">
      <c r="A816" t="s">
        <v>112</v>
      </c>
      <c r="B816" t="s">
        <v>55</v>
      </c>
      <c r="C816" t="s">
        <v>95</v>
      </c>
      <c r="D816" t="s">
        <v>96</v>
      </c>
      <c r="E816" t="s">
        <v>97</v>
      </c>
      <c r="F816" t="s">
        <v>98</v>
      </c>
      <c r="G816" t="s">
        <v>113</v>
      </c>
    </row>
    <row r="817" spans="1:7" ht="12.75">
      <c r="A817" t="s">
        <v>114</v>
      </c>
      <c r="B817" t="s">
        <v>55</v>
      </c>
      <c r="C817" t="s">
        <v>153</v>
      </c>
      <c r="D817" t="s">
        <v>156</v>
      </c>
      <c r="E817" t="s">
        <v>100</v>
      </c>
      <c r="F817" t="s">
        <v>99</v>
      </c>
      <c r="G817" t="s">
        <v>156</v>
      </c>
    </row>
    <row r="818" spans="1:7" ht="12.75">
      <c r="A818" t="s">
        <v>115</v>
      </c>
      <c r="B818" t="s">
        <v>55</v>
      </c>
      <c r="C818" t="s">
        <v>116</v>
      </c>
      <c r="D818" t="s">
        <v>157</v>
      </c>
      <c r="E818" t="s">
        <v>158</v>
      </c>
      <c r="F818" t="s">
        <v>117</v>
      </c>
      <c r="G818" t="s">
        <v>159</v>
      </c>
    </row>
    <row r="819" spans="1:7" ht="12.75">
      <c r="A819" t="s">
        <v>156</v>
      </c>
      <c r="B819" t="s">
        <v>74</v>
      </c>
      <c r="C819" t="s">
        <v>154</v>
      </c>
      <c r="D819" t="s">
        <v>156</v>
      </c>
      <c r="E819" t="s">
        <v>156</v>
      </c>
      <c r="F819" t="s">
        <v>156</v>
      </c>
      <c r="G819" t="s">
        <v>156</v>
      </c>
    </row>
    <row r="820" spans="1:2" ht="12.75">
      <c r="A820" t="s">
        <v>140</v>
      </c>
      <c r="B820" t="s">
        <v>55</v>
      </c>
    </row>
    <row r="821" spans="1:2" ht="12.75">
      <c r="A821">
        <v>1983</v>
      </c>
      <c r="B821" t="s">
        <v>55</v>
      </c>
    </row>
    <row r="822" spans="1:2" ht="12.75">
      <c r="A822">
        <v>1984</v>
      </c>
      <c r="B822" t="s">
        <v>55</v>
      </c>
    </row>
    <row r="823" spans="1:5" ht="12.75">
      <c r="A823">
        <v>1985</v>
      </c>
      <c r="B823" t="s">
        <v>55</v>
      </c>
      <c r="E823">
        <v>2</v>
      </c>
    </row>
    <row r="824" spans="1:5" ht="12.75">
      <c r="A824">
        <v>1986</v>
      </c>
      <c r="B824" t="s">
        <v>55</v>
      </c>
      <c r="E824">
        <v>1</v>
      </c>
    </row>
    <row r="825" spans="1:4" ht="12.75">
      <c r="A825">
        <v>1987</v>
      </c>
      <c r="B825" t="s">
        <v>55</v>
      </c>
      <c r="D825">
        <v>1</v>
      </c>
    </row>
    <row r="826" spans="1:5" ht="12.75">
      <c r="A826">
        <v>1988</v>
      </c>
      <c r="B826" t="s">
        <v>55</v>
      </c>
      <c r="E826">
        <v>2</v>
      </c>
    </row>
    <row r="827" spans="1:5" ht="12.75">
      <c r="A827">
        <v>1989</v>
      </c>
      <c r="B827" t="s">
        <v>55</v>
      </c>
      <c r="D827">
        <v>1</v>
      </c>
      <c r="E827">
        <v>1</v>
      </c>
    </row>
    <row r="828" spans="1:4" ht="12.75">
      <c r="A828">
        <v>1990</v>
      </c>
      <c r="B828" t="s">
        <v>55</v>
      </c>
      <c r="D828">
        <v>1</v>
      </c>
    </row>
    <row r="829" spans="1:6" ht="12.75">
      <c r="A829">
        <v>1991</v>
      </c>
      <c r="B829" t="s">
        <v>55</v>
      </c>
      <c r="E829">
        <v>1</v>
      </c>
      <c r="F829">
        <v>1</v>
      </c>
    </row>
    <row r="830" spans="1:2" ht="12.75">
      <c r="A830">
        <v>1992</v>
      </c>
      <c r="B830" t="s">
        <v>55</v>
      </c>
    </row>
    <row r="831" spans="1:7" ht="12.75">
      <c r="A831">
        <v>1993</v>
      </c>
      <c r="B831" t="s">
        <v>55</v>
      </c>
      <c r="E831">
        <v>1</v>
      </c>
      <c r="F831">
        <v>1</v>
      </c>
      <c r="G831">
        <v>1</v>
      </c>
    </row>
    <row r="832" spans="1:3" ht="12.75">
      <c r="A832">
        <v>1994</v>
      </c>
      <c r="B832" t="s">
        <v>55</v>
      </c>
      <c r="C832">
        <v>1</v>
      </c>
    </row>
    <row r="833" spans="1:5" ht="12.75">
      <c r="A833">
        <v>1995</v>
      </c>
      <c r="B833" t="s">
        <v>55</v>
      </c>
      <c r="E833">
        <v>1</v>
      </c>
    </row>
    <row r="834" spans="1:7" ht="12.75">
      <c r="A834">
        <v>1996</v>
      </c>
      <c r="B834" t="s">
        <v>55</v>
      </c>
      <c r="C834">
        <v>2</v>
      </c>
      <c r="D834">
        <v>1</v>
      </c>
      <c r="E834">
        <v>1</v>
      </c>
      <c r="G834">
        <v>1</v>
      </c>
    </row>
    <row r="835" spans="1:6" ht="12.75">
      <c r="A835">
        <v>1997</v>
      </c>
      <c r="B835" t="s">
        <v>55</v>
      </c>
      <c r="C835">
        <v>1</v>
      </c>
      <c r="F835">
        <v>1</v>
      </c>
    </row>
    <row r="836" spans="1:7" ht="12.75">
      <c r="A836">
        <v>1998</v>
      </c>
      <c r="B836" t="s">
        <v>55</v>
      </c>
      <c r="C836">
        <v>3</v>
      </c>
      <c r="D836">
        <v>1</v>
      </c>
      <c r="E836">
        <v>2</v>
      </c>
      <c r="F836">
        <v>1</v>
      </c>
      <c r="G836">
        <v>1</v>
      </c>
    </row>
    <row r="837" spans="1:5" ht="12.75">
      <c r="A837">
        <v>1999</v>
      </c>
      <c r="B837" t="s">
        <v>55</v>
      </c>
      <c r="E837">
        <v>1</v>
      </c>
    </row>
    <row r="838" ht="12.75">
      <c r="B838" t="s">
        <v>55</v>
      </c>
    </row>
    <row r="839" spans="1:7" ht="12.75">
      <c r="A839" t="s">
        <v>129</v>
      </c>
      <c r="B839" t="s">
        <v>55</v>
      </c>
      <c r="C839">
        <v>7</v>
      </c>
      <c r="D839">
        <v>5</v>
      </c>
      <c r="E839">
        <v>13</v>
      </c>
      <c r="F839">
        <v>4</v>
      </c>
      <c r="G839">
        <v>3</v>
      </c>
    </row>
    <row r="840" spans="1:7" ht="12.75">
      <c r="A840" t="s">
        <v>156</v>
      </c>
      <c r="B840" t="s">
        <v>74</v>
      </c>
      <c r="C840" t="s">
        <v>154</v>
      </c>
      <c r="D840" t="s">
        <v>156</v>
      </c>
      <c r="E840" t="s">
        <v>156</v>
      </c>
      <c r="F840" t="s">
        <v>156</v>
      </c>
      <c r="G840" t="s">
        <v>156</v>
      </c>
    </row>
    <row r="841" spans="1:2" ht="12.75">
      <c r="A841" t="s">
        <v>137</v>
      </c>
      <c r="B841" t="s">
        <v>55</v>
      </c>
    </row>
    <row r="842" spans="1:2" ht="12.75">
      <c r="A842">
        <v>1983</v>
      </c>
      <c r="B842" t="s">
        <v>55</v>
      </c>
    </row>
    <row r="843" spans="1:2" ht="12.75">
      <c r="A843">
        <v>1984</v>
      </c>
      <c r="B843" t="s">
        <v>55</v>
      </c>
    </row>
    <row r="844" spans="1:2" ht="12.75">
      <c r="A844">
        <v>1985</v>
      </c>
      <c r="B844" t="s">
        <v>55</v>
      </c>
    </row>
    <row r="845" spans="1:2" ht="12.75">
      <c r="A845">
        <v>1986</v>
      </c>
      <c r="B845" t="s">
        <v>55</v>
      </c>
    </row>
    <row r="846" spans="1:2" ht="12.75">
      <c r="A846">
        <v>1987</v>
      </c>
      <c r="B846" t="s">
        <v>55</v>
      </c>
    </row>
    <row r="847" spans="1:2" ht="12.75">
      <c r="A847">
        <v>1988</v>
      </c>
      <c r="B847" t="s">
        <v>55</v>
      </c>
    </row>
    <row r="848" spans="1:2" ht="12.75">
      <c r="A848">
        <v>1989</v>
      </c>
      <c r="B848" t="s">
        <v>55</v>
      </c>
    </row>
    <row r="849" spans="1:2" ht="12.75">
      <c r="A849">
        <v>1990</v>
      </c>
      <c r="B849" t="s">
        <v>55</v>
      </c>
    </row>
    <row r="850" spans="1:2" ht="12.75">
      <c r="A850">
        <v>1991</v>
      </c>
      <c r="B850" t="s">
        <v>55</v>
      </c>
    </row>
    <row r="851" spans="1:2" ht="12.75">
      <c r="A851">
        <v>1992</v>
      </c>
      <c r="B851" t="s">
        <v>55</v>
      </c>
    </row>
    <row r="852" spans="1:2" ht="12.75">
      <c r="A852">
        <v>1993</v>
      </c>
      <c r="B852" t="s">
        <v>55</v>
      </c>
    </row>
    <row r="853" spans="1:2" ht="12.75">
      <c r="A853">
        <v>1994</v>
      </c>
      <c r="B853" t="s">
        <v>55</v>
      </c>
    </row>
    <row r="854" spans="1:2" ht="12.75">
      <c r="A854">
        <v>1995</v>
      </c>
      <c r="B854" t="s">
        <v>55</v>
      </c>
    </row>
    <row r="855" spans="1:2" ht="12.75">
      <c r="A855">
        <v>1996</v>
      </c>
      <c r="B855" t="s">
        <v>55</v>
      </c>
    </row>
    <row r="856" spans="1:2" ht="12.75">
      <c r="A856">
        <v>1997</v>
      </c>
      <c r="B856" t="s">
        <v>55</v>
      </c>
    </row>
    <row r="857" spans="1:4" ht="12.75">
      <c r="A857">
        <v>1998</v>
      </c>
      <c r="B857" t="s">
        <v>55</v>
      </c>
      <c r="D857">
        <v>1</v>
      </c>
    </row>
    <row r="858" spans="1:5" ht="12.75">
      <c r="A858">
        <v>1999</v>
      </c>
      <c r="B858" t="s">
        <v>55</v>
      </c>
      <c r="E858">
        <v>1</v>
      </c>
    </row>
    <row r="859" ht="12.75">
      <c r="B859" t="s">
        <v>55</v>
      </c>
    </row>
    <row r="860" spans="1:5" ht="12.75">
      <c r="A860" t="s">
        <v>129</v>
      </c>
      <c r="B860" t="s">
        <v>55</v>
      </c>
      <c r="D860">
        <v>1</v>
      </c>
      <c r="E860">
        <v>1</v>
      </c>
    </row>
    <row r="861" spans="1:7" ht="12.75">
      <c r="A861" t="s">
        <v>156</v>
      </c>
      <c r="B861" t="s">
        <v>74</v>
      </c>
      <c r="C861" t="s">
        <v>154</v>
      </c>
      <c r="D861" t="s">
        <v>156</v>
      </c>
      <c r="E861" t="s">
        <v>156</v>
      </c>
      <c r="F861" t="s">
        <v>156</v>
      </c>
      <c r="G861" t="s">
        <v>156</v>
      </c>
    </row>
    <row r="862" spans="1:2" ht="12.75">
      <c r="A862" t="s">
        <v>118</v>
      </c>
      <c r="B862" t="s">
        <v>55</v>
      </c>
    </row>
    <row r="863" spans="1:2" ht="12.75">
      <c r="A863">
        <v>1983</v>
      </c>
      <c r="B863" t="s">
        <v>55</v>
      </c>
    </row>
    <row r="864" spans="1:2" ht="12.75">
      <c r="A864">
        <v>1984</v>
      </c>
      <c r="B864" t="s">
        <v>55</v>
      </c>
    </row>
    <row r="865" spans="1:2" ht="12.75">
      <c r="A865">
        <v>1985</v>
      </c>
      <c r="B865" t="s">
        <v>55</v>
      </c>
    </row>
    <row r="866" spans="1:2" ht="12.75">
      <c r="A866">
        <v>1986</v>
      </c>
      <c r="B866" t="s">
        <v>55</v>
      </c>
    </row>
    <row r="867" spans="1:2" ht="12.75">
      <c r="A867">
        <v>1987</v>
      </c>
      <c r="B867" t="s">
        <v>55</v>
      </c>
    </row>
    <row r="868" spans="1:2" ht="12.75">
      <c r="A868">
        <v>1988</v>
      </c>
      <c r="B868" t="s">
        <v>55</v>
      </c>
    </row>
    <row r="869" spans="1:2" ht="12.75">
      <c r="A869">
        <v>1989</v>
      </c>
      <c r="B869" t="s">
        <v>55</v>
      </c>
    </row>
    <row r="870" spans="1:2" ht="12.75">
      <c r="A870">
        <v>1990</v>
      </c>
      <c r="B870" t="s">
        <v>55</v>
      </c>
    </row>
    <row r="871" spans="1:2" ht="12.75">
      <c r="A871">
        <v>1991</v>
      </c>
      <c r="B871" t="s">
        <v>55</v>
      </c>
    </row>
    <row r="872" spans="1:2" ht="12.75">
      <c r="A872">
        <v>1992</v>
      </c>
      <c r="B872" t="s">
        <v>55</v>
      </c>
    </row>
    <row r="873" spans="1:2" ht="12.75">
      <c r="A873">
        <v>1993</v>
      </c>
      <c r="B873" t="s">
        <v>55</v>
      </c>
    </row>
    <row r="874" spans="1:2" ht="12.75">
      <c r="A874">
        <v>1994</v>
      </c>
      <c r="B874" t="s">
        <v>55</v>
      </c>
    </row>
    <row r="875" spans="1:2" ht="12.75">
      <c r="A875">
        <v>1995</v>
      </c>
      <c r="B875" t="s">
        <v>55</v>
      </c>
    </row>
    <row r="876" spans="1:2" ht="12.75">
      <c r="A876">
        <v>1996</v>
      </c>
      <c r="B876" t="s">
        <v>55</v>
      </c>
    </row>
    <row r="877" spans="1:2" ht="12.75">
      <c r="A877">
        <v>1997</v>
      </c>
      <c r="B877" t="s">
        <v>55</v>
      </c>
    </row>
    <row r="878" spans="1:2" ht="12.75">
      <c r="A878">
        <v>1998</v>
      </c>
      <c r="B878" t="s">
        <v>55</v>
      </c>
    </row>
    <row r="879" spans="1:2" ht="12.75">
      <c r="A879">
        <v>1999</v>
      </c>
      <c r="B879" t="s">
        <v>55</v>
      </c>
    </row>
    <row r="880" ht="12.75">
      <c r="B880" t="s">
        <v>55</v>
      </c>
    </row>
    <row r="881" spans="1:2" ht="12.75">
      <c r="A881" t="s">
        <v>129</v>
      </c>
      <c r="B881" t="s">
        <v>55</v>
      </c>
    </row>
    <row r="882" spans="1:7" ht="12.75">
      <c r="A882" t="s">
        <v>156</v>
      </c>
      <c r="B882" t="s">
        <v>74</v>
      </c>
      <c r="C882" t="s">
        <v>154</v>
      </c>
      <c r="D882" t="s">
        <v>156</v>
      </c>
      <c r="E882" t="s">
        <v>156</v>
      </c>
      <c r="F882" t="s">
        <v>156</v>
      </c>
      <c r="G882" t="s">
        <v>156</v>
      </c>
    </row>
    <row r="883" spans="1:2" ht="12.75">
      <c r="A883" t="s">
        <v>50</v>
      </c>
      <c r="B883" t="s">
        <v>55</v>
      </c>
    </row>
    <row r="884" spans="1:2" ht="12.75">
      <c r="A884">
        <v>1983</v>
      </c>
      <c r="B884" t="s">
        <v>55</v>
      </c>
    </row>
    <row r="885" spans="1:2" ht="12.75">
      <c r="A885">
        <v>1984</v>
      </c>
      <c r="B885" t="s">
        <v>55</v>
      </c>
    </row>
    <row r="886" spans="1:2" ht="12.75">
      <c r="A886">
        <v>1985</v>
      </c>
      <c r="B886" t="s">
        <v>55</v>
      </c>
    </row>
    <row r="887" spans="1:2" ht="12.75">
      <c r="A887">
        <v>1986</v>
      </c>
      <c r="B887" t="s">
        <v>55</v>
      </c>
    </row>
    <row r="888" spans="1:2" ht="12.75">
      <c r="A888">
        <v>1987</v>
      </c>
      <c r="B888" t="s">
        <v>55</v>
      </c>
    </row>
    <row r="889" spans="1:2" ht="12.75">
      <c r="A889">
        <v>1988</v>
      </c>
      <c r="B889" t="s">
        <v>55</v>
      </c>
    </row>
    <row r="890" spans="1:2" ht="12.75">
      <c r="A890">
        <v>1989</v>
      </c>
      <c r="B890" t="s">
        <v>55</v>
      </c>
    </row>
    <row r="891" spans="1:2" ht="12.75">
      <c r="A891">
        <v>1990</v>
      </c>
      <c r="B891" t="s">
        <v>55</v>
      </c>
    </row>
    <row r="892" spans="1:2" ht="12.75">
      <c r="A892">
        <v>1991</v>
      </c>
      <c r="B892" t="s">
        <v>55</v>
      </c>
    </row>
    <row r="893" spans="1:2" ht="12.75">
      <c r="A893">
        <v>1992</v>
      </c>
      <c r="B893" t="s">
        <v>55</v>
      </c>
    </row>
    <row r="894" spans="1:2" ht="12.75">
      <c r="A894">
        <v>1993</v>
      </c>
      <c r="B894" t="s">
        <v>55</v>
      </c>
    </row>
    <row r="895" spans="1:2" ht="12.75">
      <c r="A895">
        <v>1994</v>
      </c>
      <c r="B895" t="s">
        <v>55</v>
      </c>
    </row>
    <row r="896" spans="1:2" ht="12.75">
      <c r="A896">
        <v>1995</v>
      </c>
      <c r="B896" t="s">
        <v>55</v>
      </c>
    </row>
    <row r="897" spans="1:2" ht="12.75">
      <c r="A897">
        <v>1996</v>
      </c>
      <c r="B897" t="s">
        <v>55</v>
      </c>
    </row>
    <row r="898" spans="1:2" ht="12.75">
      <c r="A898">
        <v>1997</v>
      </c>
      <c r="B898" t="s">
        <v>55</v>
      </c>
    </row>
    <row r="899" spans="1:2" ht="12.75">
      <c r="A899">
        <v>1998</v>
      </c>
      <c r="B899" t="s">
        <v>55</v>
      </c>
    </row>
    <row r="900" spans="1:2" ht="12.75">
      <c r="A900">
        <v>1999</v>
      </c>
      <c r="B900" t="s">
        <v>55</v>
      </c>
    </row>
    <row r="901" ht="12.75">
      <c r="B901" t="s">
        <v>55</v>
      </c>
    </row>
    <row r="902" spans="1:2" ht="12.75">
      <c r="A902" t="s">
        <v>129</v>
      </c>
      <c r="B902" t="s">
        <v>55</v>
      </c>
    </row>
    <row r="903" spans="1:7" ht="12.75">
      <c r="A903" t="s">
        <v>156</v>
      </c>
      <c r="B903" t="s">
        <v>74</v>
      </c>
      <c r="C903" t="s">
        <v>154</v>
      </c>
      <c r="D903" t="s">
        <v>156</v>
      </c>
      <c r="E903" t="s">
        <v>156</v>
      </c>
      <c r="F903" t="s">
        <v>156</v>
      </c>
      <c r="G903" t="s">
        <v>156</v>
      </c>
    </row>
    <row r="904" spans="1:2" ht="12.75">
      <c r="A904" t="s">
        <v>138</v>
      </c>
      <c r="B904" t="s">
        <v>55</v>
      </c>
    </row>
    <row r="905" spans="1:2" ht="12.75">
      <c r="A905">
        <v>1983</v>
      </c>
      <c r="B905" t="s">
        <v>55</v>
      </c>
    </row>
    <row r="906" spans="1:2" ht="12.75">
      <c r="A906">
        <v>1984</v>
      </c>
      <c r="B906" t="s">
        <v>55</v>
      </c>
    </row>
    <row r="907" spans="1:5" ht="12.75">
      <c r="A907">
        <v>1985</v>
      </c>
      <c r="B907" t="s">
        <v>55</v>
      </c>
      <c r="E907">
        <v>1</v>
      </c>
    </row>
    <row r="908" spans="1:2" ht="12.75">
      <c r="A908">
        <v>1986</v>
      </c>
      <c r="B908" t="s">
        <v>55</v>
      </c>
    </row>
    <row r="909" spans="1:2" ht="12.75">
      <c r="A909">
        <v>1987</v>
      </c>
      <c r="B909" t="s">
        <v>55</v>
      </c>
    </row>
    <row r="910" spans="1:2" ht="12.75">
      <c r="A910">
        <v>1988</v>
      </c>
      <c r="B910" t="s">
        <v>55</v>
      </c>
    </row>
    <row r="911" spans="1:2" ht="12.75">
      <c r="A911">
        <v>1989</v>
      </c>
      <c r="B911" t="s">
        <v>55</v>
      </c>
    </row>
    <row r="912" spans="1:2" ht="12.75">
      <c r="A912">
        <v>1990</v>
      </c>
      <c r="B912" t="s">
        <v>55</v>
      </c>
    </row>
    <row r="913" spans="1:6" ht="12.75">
      <c r="A913">
        <v>1991</v>
      </c>
      <c r="B913" t="s">
        <v>55</v>
      </c>
      <c r="F913">
        <v>1</v>
      </c>
    </row>
    <row r="914" spans="1:2" ht="12.75">
      <c r="A914">
        <v>1992</v>
      </c>
      <c r="B914" t="s">
        <v>55</v>
      </c>
    </row>
    <row r="915" spans="1:2" ht="12.75">
      <c r="A915">
        <v>1993</v>
      </c>
      <c r="B915" t="s">
        <v>55</v>
      </c>
    </row>
    <row r="916" spans="1:6" ht="12.75">
      <c r="A916">
        <v>1994</v>
      </c>
      <c r="B916" t="s">
        <v>55</v>
      </c>
      <c r="F916">
        <v>3</v>
      </c>
    </row>
    <row r="917" spans="1:2" ht="12.75">
      <c r="A917">
        <v>1995</v>
      </c>
      <c r="B917" t="s">
        <v>55</v>
      </c>
    </row>
    <row r="918" spans="1:2" ht="12.75">
      <c r="A918">
        <v>1996</v>
      </c>
      <c r="B918" t="s">
        <v>55</v>
      </c>
    </row>
    <row r="919" spans="1:2" ht="12.75">
      <c r="A919">
        <v>1997</v>
      </c>
      <c r="B919" t="s">
        <v>55</v>
      </c>
    </row>
    <row r="920" spans="1:2" ht="12.75">
      <c r="A920">
        <v>1998</v>
      </c>
      <c r="B920" t="s">
        <v>55</v>
      </c>
    </row>
    <row r="921" spans="1:2" ht="12.75">
      <c r="A921">
        <v>1999</v>
      </c>
      <c r="B921" t="s">
        <v>55</v>
      </c>
    </row>
    <row r="922" ht="12.75">
      <c r="B922" t="s">
        <v>55</v>
      </c>
    </row>
    <row r="923" spans="1:6" ht="12.75">
      <c r="A923" t="s">
        <v>129</v>
      </c>
      <c r="B923" t="s">
        <v>55</v>
      </c>
      <c r="E923">
        <v>1</v>
      </c>
      <c r="F923">
        <v>4</v>
      </c>
    </row>
    <row r="924" spans="1:7" ht="12.75">
      <c r="A924" t="s">
        <v>156</v>
      </c>
      <c r="B924" t="s">
        <v>57</v>
      </c>
      <c r="C924" t="s">
        <v>154</v>
      </c>
      <c r="D924" t="s">
        <v>156</v>
      </c>
      <c r="E924" t="s">
        <v>156</v>
      </c>
      <c r="F924" t="s">
        <v>156</v>
      </c>
      <c r="G924" t="s">
        <v>156</v>
      </c>
    </row>
    <row r="926" spans="1:7" ht="12.75">
      <c r="A926" t="s">
        <v>156</v>
      </c>
      <c r="B926" t="s">
        <v>57</v>
      </c>
      <c r="C926" t="s">
        <v>154</v>
      </c>
      <c r="D926" t="s">
        <v>156</v>
      </c>
      <c r="E926" t="s">
        <v>156</v>
      </c>
      <c r="F926" t="s">
        <v>156</v>
      </c>
      <c r="G926" t="s">
        <v>156</v>
      </c>
    </row>
    <row r="927" spans="1:2" ht="12.75">
      <c r="A927" t="s">
        <v>111</v>
      </c>
      <c r="B927" t="s">
        <v>55</v>
      </c>
    </row>
    <row r="928" spans="1:7" ht="12.75">
      <c r="A928" t="s">
        <v>112</v>
      </c>
      <c r="B928" t="s">
        <v>55</v>
      </c>
      <c r="C928" t="s">
        <v>95</v>
      </c>
      <c r="D928" t="s">
        <v>96</v>
      </c>
      <c r="E928" t="s">
        <v>97</v>
      </c>
      <c r="F928" t="s">
        <v>98</v>
      </c>
      <c r="G928" t="s">
        <v>113</v>
      </c>
    </row>
    <row r="929" spans="1:7" ht="12.75">
      <c r="A929" t="s">
        <v>114</v>
      </c>
      <c r="B929" t="s">
        <v>55</v>
      </c>
      <c r="C929" t="s">
        <v>153</v>
      </c>
      <c r="D929" t="s">
        <v>156</v>
      </c>
      <c r="E929" t="e">
        <f>--Hisp,All</f>
        <v>#NAME?</v>
      </c>
      <c r="F929" t="s">
        <v>154</v>
      </c>
      <c r="G929" t="s">
        <v>156</v>
      </c>
    </row>
    <row r="930" spans="1:7" ht="12.75">
      <c r="A930" t="s">
        <v>115</v>
      </c>
      <c r="B930" t="s">
        <v>55</v>
      </c>
      <c r="C930" t="s">
        <v>116</v>
      </c>
      <c r="D930" t="s">
        <v>157</v>
      </c>
      <c r="E930" t="s">
        <v>158</v>
      </c>
      <c r="F930" t="s">
        <v>117</v>
      </c>
      <c r="G930" t="s">
        <v>159</v>
      </c>
    </row>
    <row r="931" spans="1:7" ht="12.75">
      <c r="A931" t="s">
        <v>156</v>
      </c>
      <c r="B931" t="s">
        <v>74</v>
      </c>
      <c r="C931" t="s">
        <v>154</v>
      </c>
      <c r="D931" t="s">
        <v>156</v>
      </c>
      <c r="E931" t="s">
        <v>156</v>
      </c>
      <c r="F931" t="s">
        <v>156</v>
      </c>
      <c r="G931" t="s">
        <v>156</v>
      </c>
    </row>
    <row r="932" spans="1:2" ht="12.75">
      <c r="A932" t="s">
        <v>140</v>
      </c>
      <c r="B932" t="s">
        <v>55</v>
      </c>
    </row>
    <row r="933" spans="1:7" ht="12.75">
      <c r="A933">
        <v>1983</v>
      </c>
      <c r="B933" t="s">
        <v>55</v>
      </c>
      <c r="C933">
        <v>1</v>
      </c>
      <c r="F933">
        <v>6</v>
      </c>
      <c r="G933">
        <v>1</v>
      </c>
    </row>
    <row r="934" spans="1:6" ht="12.75">
      <c r="A934">
        <v>1984</v>
      </c>
      <c r="B934" t="s">
        <v>55</v>
      </c>
      <c r="C934">
        <v>1</v>
      </c>
      <c r="F934">
        <v>3</v>
      </c>
    </row>
    <row r="935" spans="1:7" ht="12.75">
      <c r="A935">
        <v>1985</v>
      </c>
      <c r="B935" t="s">
        <v>55</v>
      </c>
      <c r="E935">
        <v>2</v>
      </c>
      <c r="F935">
        <v>1</v>
      </c>
      <c r="G935">
        <v>1</v>
      </c>
    </row>
    <row r="936" spans="1:5" ht="12.75">
      <c r="A936">
        <v>1986</v>
      </c>
      <c r="B936" t="s">
        <v>55</v>
      </c>
      <c r="C936">
        <v>2</v>
      </c>
      <c r="E936">
        <v>1</v>
      </c>
    </row>
    <row r="937" spans="1:6" ht="12.75">
      <c r="A937">
        <v>1987</v>
      </c>
      <c r="B937" t="s">
        <v>55</v>
      </c>
      <c r="C937">
        <v>2</v>
      </c>
      <c r="D937">
        <v>1</v>
      </c>
      <c r="E937">
        <v>2</v>
      </c>
      <c r="F937">
        <v>2</v>
      </c>
    </row>
    <row r="938" spans="1:7" ht="12.75">
      <c r="A938">
        <v>1988</v>
      </c>
      <c r="B938" t="s">
        <v>55</v>
      </c>
      <c r="C938">
        <v>2</v>
      </c>
      <c r="E938">
        <v>1</v>
      </c>
      <c r="G938">
        <v>1</v>
      </c>
    </row>
    <row r="939" spans="1:7" ht="12.75">
      <c r="A939">
        <v>1989</v>
      </c>
      <c r="B939" t="s">
        <v>55</v>
      </c>
      <c r="D939">
        <v>1</v>
      </c>
      <c r="F939">
        <v>2</v>
      </c>
      <c r="G939">
        <v>1</v>
      </c>
    </row>
    <row r="940" spans="1:7" ht="12.75">
      <c r="A940">
        <v>1990</v>
      </c>
      <c r="B940" t="s">
        <v>55</v>
      </c>
      <c r="D940">
        <v>1</v>
      </c>
      <c r="F940">
        <v>2</v>
      </c>
      <c r="G940">
        <v>3</v>
      </c>
    </row>
    <row r="941" spans="1:7" ht="12.75">
      <c r="A941">
        <v>1991</v>
      </c>
      <c r="B941" t="s">
        <v>55</v>
      </c>
      <c r="C941">
        <v>2</v>
      </c>
      <c r="D941">
        <v>2</v>
      </c>
      <c r="E941">
        <v>2</v>
      </c>
      <c r="F941">
        <v>4</v>
      </c>
      <c r="G941">
        <v>1</v>
      </c>
    </row>
    <row r="942" spans="1:7" ht="12.75">
      <c r="A942">
        <v>1992</v>
      </c>
      <c r="B942" t="s">
        <v>55</v>
      </c>
      <c r="C942">
        <v>3</v>
      </c>
      <c r="E942">
        <v>1</v>
      </c>
      <c r="F942">
        <v>1</v>
      </c>
      <c r="G942">
        <v>2</v>
      </c>
    </row>
    <row r="943" spans="1:7" ht="12.75">
      <c r="A943">
        <v>1993</v>
      </c>
      <c r="B943" t="s">
        <v>55</v>
      </c>
      <c r="C943">
        <v>3</v>
      </c>
      <c r="D943">
        <v>3</v>
      </c>
      <c r="E943">
        <v>2</v>
      </c>
      <c r="F943">
        <v>2</v>
      </c>
      <c r="G943">
        <v>4</v>
      </c>
    </row>
    <row r="944" spans="1:7" ht="12.75">
      <c r="A944">
        <v>1994</v>
      </c>
      <c r="B944" t="s">
        <v>55</v>
      </c>
      <c r="C944">
        <v>4</v>
      </c>
      <c r="D944">
        <v>1</v>
      </c>
      <c r="E944">
        <v>1</v>
      </c>
      <c r="F944">
        <v>2</v>
      </c>
      <c r="G944">
        <v>1</v>
      </c>
    </row>
    <row r="945" spans="1:7" ht="12.75">
      <c r="A945">
        <v>1995</v>
      </c>
      <c r="B945" t="s">
        <v>55</v>
      </c>
      <c r="C945">
        <v>3</v>
      </c>
      <c r="E945">
        <v>4</v>
      </c>
      <c r="F945">
        <v>8</v>
      </c>
      <c r="G945">
        <v>3</v>
      </c>
    </row>
    <row r="946" spans="1:7" ht="12.75">
      <c r="A946">
        <v>1996</v>
      </c>
      <c r="B946" t="s">
        <v>55</v>
      </c>
      <c r="C946">
        <v>7</v>
      </c>
      <c r="D946">
        <v>2</v>
      </c>
      <c r="E946">
        <v>2</v>
      </c>
      <c r="F946">
        <v>13</v>
      </c>
      <c r="G946">
        <v>4</v>
      </c>
    </row>
    <row r="947" spans="1:7" ht="12.75">
      <c r="A947">
        <v>1997</v>
      </c>
      <c r="B947" t="s">
        <v>55</v>
      </c>
      <c r="D947">
        <v>6</v>
      </c>
      <c r="F947">
        <v>12</v>
      </c>
      <c r="G947">
        <v>7</v>
      </c>
    </row>
    <row r="948" spans="1:7" ht="12.75">
      <c r="A948">
        <v>1998</v>
      </c>
      <c r="B948" t="s">
        <v>55</v>
      </c>
      <c r="C948">
        <v>5</v>
      </c>
      <c r="D948">
        <v>3</v>
      </c>
      <c r="E948">
        <v>5</v>
      </c>
      <c r="F948">
        <v>17</v>
      </c>
      <c r="G948">
        <v>6</v>
      </c>
    </row>
    <row r="949" spans="1:7" ht="12.75">
      <c r="A949">
        <v>1999</v>
      </c>
      <c r="B949" t="s">
        <v>55</v>
      </c>
      <c r="C949">
        <v>2</v>
      </c>
      <c r="E949">
        <v>1</v>
      </c>
      <c r="F949">
        <v>16</v>
      </c>
      <c r="G949">
        <v>7</v>
      </c>
    </row>
    <row r="950" ht="12.75">
      <c r="B950" t="s">
        <v>55</v>
      </c>
    </row>
    <row r="951" spans="1:7" ht="12.75">
      <c r="A951" t="s">
        <v>129</v>
      </c>
      <c r="B951" t="s">
        <v>55</v>
      </c>
      <c r="C951">
        <v>37</v>
      </c>
      <c r="D951">
        <v>20</v>
      </c>
      <c r="E951">
        <v>24</v>
      </c>
      <c r="F951">
        <v>91</v>
      </c>
      <c r="G951">
        <v>42</v>
      </c>
    </row>
    <row r="952" spans="1:7" ht="12.75">
      <c r="A952" t="s">
        <v>156</v>
      </c>
      <c r="B952" t="s">
        <v>74</v>
      </c>
      <c r="C952" t="s">
        <v>154</v>
      </c>
      <c r="D952" t="s">
        <v>156</v>
      </c>
      <c r="E952" t="s">
        <v>156</v>
      </c>
      <c r="F952" t="s">
        <v>156</v>
      </c>
      <c r="G952" t="s">
        <v>156</v>
      </c>
    </row>
    <row r="953" spans="1:2" ht="12.75">
      <c r="A953" t="s">
        <v>137</v>
      </c>
      <c r="B953" t="s">
        <v>55</v>
      </c>
    </row>
    <row r="954" spans="1:2" ht="12.75">
      <c r="A954">
        <v>1983</v>
      </c>
      <c r="B954" t="s">
        <v>55</v>
      </c>
    </row>
    <row r="955" spans="1:2" ht="12.75">
      <c r="A955">
        <v>1984</v>
      </c>
      <c r="B955" t="s">
        <v>55</v>
      </c>
    </row>
    <row r="956" spans="1:2" ht="12.75">
      <c r="A956">
        <v>1985</v>
      </c>
      <c r="B956" t="s">
        <v>55</v>
      </c>
    </row>
    <row r="957" spans="1:6" ht="12.75">
      <c r="A957">
        <v>1986</v>
      </c>
      <c r="B957" t="s">
        <v>55</v>
      </c>
      <c r="F957">
        <v>1</v>
      </c>
    </row>
    <row r="958" spans="1:2" ht="12.75">
      <c r="A958">
        <v>1987</v>
      </c>
      <c r="B958" t="s">
        <v>55</v>
      </c>
    </row>
    <row r="959" spans="1:2" ht="12.75">
      <c r="A959">
        <v>1988</v>
      </c>
      <c r="B959" t="s">
        <v>55</v>
      </c>
    </row>
    <row r="960" spans="1:2" ht="12.75">
      <c r="A960">
        <v>1989</v>
      </c>
      <c r="B960" t="s">
        <v>55</v>
      </c>
    </row>
    <row r="961" spans="1:2" ht="12.75">
      <c r="A961">
        <v>1990</v>
      </c>
      <c r="B961" t="s">
        <v>55</v>
      </c>
    </row>
    <row r="962" spans="1:2" ht="12.75">
      <c r="A962">
        <v>1991</v>
      </c>
      <c r="B962" t="s">
        <v>55</v>
      </c>
    </row>
    <row r="963" spans="1:2" ht="12.75">
      <c r="A963">
        <v>1992</v>
      </c>
      <c r="B963" t="s">
        <v>55</v>
      </c>
    </row>
    <row r="964" spans="1:3" ht="12.75">
      <c r="A964">
        <v>1993</v>
      </c>
      <c r="B964" t="s">
        <v>55</v>
      </c>
      <c r="C964">
        <v>1</v>
      </c>
    </row>
    <row r="965" spans="1:6" ht="12.75">
      <c r="A965">
        <v>1994</v>
      </c>
      <c r="B965" t="s">
        <v>55</v>
      </c>
      <c r="F965">
        <v>1</v>
      </c>
    </row>
    <row r="966" spans="1:7" ht="12.75">
      <c r="A966">
        <v>1995</v>
      </c>
      <c r="B966" t="s">
        <v>55</v>
      </c>
      <c r="G966">
        <v>1</v>
      </c>
    </row>
    <row r="967" spans="1:2" ht="12.75">
      <c r="A967">
        <v>1996</v>
      </c>
      <c r="B967" t="s">
        <v>55</v>
      </c>
    </row>
    <row r="968" spans="1:6" ht="12.75">
      <c r="A968">
        <v>1997</v>
      </c>
      <c r="B968" t="s">
        <v>55</v>
      </c>
      <c r="F968">
        <v>1</v>
      </c>
    </row>
    <row r="969" spans="1:6" ht="12.75">
      <c r="A969">
        <v>1998</v>
      </c>
      <c r="B969" t="s">
        <v>55</v>
      </c>
      <c r="F969">
        <v>1</v>
      </c>
    </row>
    <row r="970" spans="1:6" ht="12.75">
      <c r="A970">
        <v>1999</v>
      </c>
      <c r="B970" t="s">
        <v>55</v>
      </c>
      <c r="C970">
        <v>1</v>
      </c>
      <c r="D970">
        <v>1</v>
      </c>
      <c r="F970">
        <v>1</v>
      </c>
    </row>
    <row r="971" ht="12.75">
      <c r="B971" t="s">
        <v>55</v>
      </c>
    </row>
    <row r="972" spans="1:7" ht="12.75">
      <c r="A972" t="s">
        <v>129</v>
      </c>
      <c r="B972" t="s">
        <v>55</v>
      </c>
      <c r="C972">
        <v>2</v>
      </c>
      <c r="D972">
        <v>1</v>
      </c>
      <c r="F972">
        <v>5</v>
      </c>
      <c r="G972">
        <v>1</v>
      </c>
    </row>
    <row r="973" spans="1:7" ht="12.75">
      <c r="A973" t="s">
        <v>156</v>
      </c>
      <c r="B973" t="s">
        <v>74</v>
      </c>
      <c r="C973" t="s">
        <v>154</v>
      </c>
      <c r="D973" t="s">
        <v>156</v>
      </c>
      <c r="E973" t="s">
        <v>156</v>
      </c>
      <c r="F973" t="s">
        <v>156</v>
      </c>
      <c r="G973" t="s">
        <v>156</v>
      </c>
    </row>
    <row r="974" spans="1:2" ht="12.75">
      <c r="A974" t="s">
        <v>118</v>
      </c>
      <c r="B974" t="s">
        <v>55</v>
      </c>
    </row>
    <row r="975" spans="1:2" ht="12.75">
      <c r="A975">
        <v>1983</v>
      </c>
      <c r="B975" t="s">
        <v>55</v>
      </c>
    </row>
    <row r="976" spans="1:2" ht="12.75">
      <c r="A976">
        <v>1984</v>
      </c>
      <c r="B976" t="s">
        <v>55</v>
      </c>
    </row>
    <row r="977" spans="1:2" ht="12.75">
      <c r="A977">
        <v>1985</v>
      </c>
      <c r="B977" t="s">
        <v>55</v>
      </c>
    </row>
    <row r="978" spans="1:2" ht="12.75">
      <c r="A978">
        <v>1986</v>
      </c>
      <c r="B978" t="s">
        <v>55</v>
      </c>
    </row>
    <row r="979" spans="1:2" ht="12.75">
      <c r="A979">
        <v>1987</v>
      </c>
      <c r="B979" t="s">
        <v>55</v>
      </c>
    </row>
    <row r="980" spans="1:2" ht="12.75">
      <c r="A980">
        <v>1988</v>
      </c>
      <c r="B980" t="s">
        <v>55</v>
      </c>
    </row>
    <row r="981" spans="1:2" ht="12.75">
      <c r="A981">
        <v>1989</v>
      </c>
      <c r="B981" t="s">
        <v>55</v>
      </c>
    </row>
    <row r="982" spans="1:2" ht="12.75">
      <c r="A982">
        <v>1990</v>
      </c>
      <c r="B982" t="s">
        <v>55</v>
      </c>
    </row>
    <row r="983" spans="1:3" ht="12.75">
      <c r="A983">
        <v>1991</v>
      </c>
      <c r="B983" t="s">
        <v>55</v>
      </c>
      <c r="C983">
        <v>1</v>
      </c>
    </row>
    <row r="984" spans="1:2" ht="12.75">
      <c r="A984">
        <v>1992</v>
      </c>
      <c r="B984" t="s">
        <v>55</v>
      </c>
    </row>
    <row r="985" spans="1:5" ht="12.75">
      <c r="A985">
        <v>1993</v>
      </c>
      <c r="B985" t="s">
        <v>55</v>
      </c>
      <c r="E985">
        <v>1</v>
      </c>
    </row>
    <row r="986" spans="1:5" ht="12.75">
      <c r="A986">
        <v>1994</v>
      </c>
      <c r="B986" t="s">
        <v>55</v>
      </c>
      <c r="E986">
        <v>1</v>
      </c>
    </row>
    <row r="987" spans="1:6" ht="12.75">
      <c r="A987">
        <v>1995</v>
      </c>
      <c r="B987" t="s">
        <v>55</v>
      </c>
      <c r="F987">
        <v>1</v>
      </c>
    </row>
    <row r="988" spans="1:7" ht="12.75">
      <c r="A988">
        <v>1996</v>
      </c>
      <c r="B988" t="s">
        <v>55</v>
      </c>
      <c r="C988">
        <v>2</v>
      </c>
      <c r="G988">
        <v>1</v>
      </c>
    </row>
    <row r="989" spans="1:3" ht="12.75">
      <c r="A989">
        <v>1997</v>
      </c>
      <c r="B989" t="s">
        <v>55</v>
      </c>
      <c r="C989">
        <v>1</v>
      </c>
    </row>
    <row r="990" spans="1:3" ht="12.75">
      <c r="A990">
        <v>1998</v>
      </c>
      <c r="B990" t="s">
        <v>55</v>
      </c>
      <c r="C990">
        <v>3</v>
      </c>
    </row>
    <row r="991" spans="1:6" ht="12.75">
      <c r="A991">
        <v>1999</v>
      </c>
      <c r="B991" t="s">
        <v>55</v>
      </c>
      <c r="F991">
        <v>1</v>
      </c>
    </row>
    <row r="992" ht="12.75">
      <c r="B992" t="s">
        <v>55</v>
      </c>
    </row>
    <row r="993" spans="1:7" ht="12.75">
      <c r="A993" t="s">
        <v>129</v>
      </c>
      <c r="B993" t="s">
        <v>55</v>
      </c>
      <c r="C993">
        <v>7</v>
      </c>
      <c r="E993">
        <v>2</v>
      </c>
      <c r="F993">
        <v>2</v>
      </c>
      <c r="G993">
        <v>1</v>
      </c>
    </row>
    <row r="994" spans="1:7" ht="12.75">
      <c r="A994" t="s">
        <v>156</v>
      </c>
      <c r="B994" t="s">
        <v>74</v>
      </c>
      <c r="C994" t="s">
        <v>154</v>
      </c>
      <c r="D994" t="s">
        <v>156</v>
      </c>
      <c r="E994" t="s">
        <v>156</v>
      </c>
      <c r="F994" t="s">
        <v>156</v>
      </c>
      <c r="G994" t="s">
        <v>156</v>
      </c>
    </row>
    <row r="995" spans="1:2" ht="12.75">
      <c r="A995" t="s">
        <v>50</v>
      </c>
      <c r="B995" t="s">
        <v>55</v>
      </c>
    </row>
    <row r="996" spans="1:2" ht="12.75">
      <c r="A996">
        <v>1983</v>
      </c>
      <c r="B996" t="s">
        <v>55</v>
      </c>
    </row>
    <row r="997" spans="1:2" ht="12.75">
      <c r="A997">
        <v>1984</v>
      </c>
      <c r="B997" t="s">
        <v>55</v>
      </c>
    </row>
    <row r="998" spans="1:2" ht="12.75">
      <c r="A998">
        <v>1985</v>
      </c>
      <c r="B998" t="s">
        <v>55</v>
      </c>
    </row>
    <row r="999" spans="1:2" ht="12.75">
      <c r="A999">
        <v>1986</v>
      </c>
      <c r="B999" t="s">
        <v>55</v>
      </c>
    </row>
    <row r="1000" spans="1:2" ht="12.75">
      <c r="A1000">
        <v>1987</v>
      </c>
      <c r="B1000" t="s">
        <v>55</v>
      </c>
    </row>
    <row r="1001" spans="1:2" ht="12.75">
      <c r="A1001">
        <v>1988</v>
      </c>
      <c r="B1001" t="s">
        <v>55</v>
      </c>
    </row>
    <row r="1002" spans="1:2" ht="12.75">
      <c r="A1002">
        <v>1989</v>
      </c>
      <c r="B1002" t="s">
        <v>55</v>
      </c>
    </row>
    <row r="1003" spans="1:2" ht="12.75">
      <c r="A1003">
        <v>1990</v>
      </c>
      <c r="B1003" t="s">
        <v>55</v>
      </c>
    </row>
    <row r="1004" spans="1:2" ht="12.75">
      <c r="A1004">
        <v>1991</v>
      </c>
      <c r="B1004" t="s">
        <v>55</v>
      </c>
    </row>
    <row r="1005" spans="1:2" ht="12.75">
      <c r="A1005">
        <v>1992</v>
      </c>
      <c r="B1005" t="s">
        <v>55</v>
      </c>
    </row>
    <row r="1006" spans="1:2" ht="12.75">
      <c r="A1006">
        <v>1993</v>
      </c>
      <c r="B1006" t="s">
        <v>55</v>
      </c>
    </row>
    <row r="1007" spans="1:2" ht="12.75">
      <c r="A1007">
        <v>1994</v>
      </c>
      <c r="B1007" t="s">
        <v>55</v>
      </c>
    </row>
    <row r="1008" spans="1:2" ht="12.75">
      <c r="A1008">
        <v>1995</v>
      </c>
      <c r="B1008" t="s">
        <v>55</v>
      </c>
    </row>
    <row r="1009" spans="1:2" ht="12.75">
      <c r="A1009">
        <v>1996</v>
      </c>
      <c r="B1009" t="s">
        <v>55</v>
      </c>
    </row>
    <row r="1010" spans="1:2" ht="12.75">
      <c r="A1010">
        <v>1997</v>
      </c>
      <c r="B1010" t="s">
        <v>55</v>
      </c>
    </row>
    <row r="1011" spans="1:2" ht="12.75">
      <c r="A1011">
        <v>1998</v>
      </c>
      <c r="B1011" t="s">
        <v>55</v>
      </c>
    </row>
    <row r="1012" spans="1:2" ht="12.75">
      <c r="A1012">
        <v>1999</v>
      </c>
      <c r="B1012" t="s">
        <v>55</v>
      </c>
    </row>
    <row r="1013" ht="12.75">
      <c r="B1013" t="s">
        <v>55</v>
      </c>
    </row>
    <row r="1014" spans="1:2" ht="12.75">
      <c r="A1014" t="s">
        <v>129</v>
      </c>
      <c r="B1014" t="s">
        <v>55</v>
      </c>
    </row>
    <row r="1015" spans="1:7" ht="12.75">
      <c r="A1015" t="s">
        <v>156</v>
      </c>
      <c r="B1015" t="s">
        <v>74</v>
      </c>
      <c r="C1015" t="s">
        <v>154</v>
      </c>
      <c r="D1015" t="s">
        <v>156</v>
      </c>
      <c r="E1015" t="s">
        <v>156</v>
      </c>
      <c r="F1015" t="s">
        <v>156</v>
      </c>
      <c r="G1015" t="s">
        <v>156</v>
      </c>
    </row>
    <row r="1016" spans="1:2" ht="12.75">
      <c r="A1016" t="s">
        <v>138</v>
      </c>
      <c r="B1016" t="s">
        <v>55</v>
      </c>
    </row>
    <row r="1017" spans="1:2" ht="12.75">
      <c r="A1017">
        <v>1983</v>
      </c>
      <c r="B1017" t="s">
        <v>55</v>
      </c>
    </row>
    <row r="1018" spans="1:5" ht="12.75">
      <c r="A1018">
        <v>1984</v>
      </c>
      <c r="B1018" t="s">
        <v>55</v>
      </c>
      <c r="E1018">
        <v>1</v>
      </c>
    </row>
    <row r="1019" spans="1:2" ht="12.75">
      <c r="A1019">
        <v>1985</v>
      </c>
      <c r="B1019" t="s">
        <v>55</v>
      </c>
    </row>
    <row r="1020" spans="1:2" ht="12.75">
      <c r="A1020">
        <v>1986</v>
      </c>
      <c r="B1020" t="s">
        <v>55</v>
      </c>
    </row>
    <row r="1021" spans="1:6" ht="12.75">
      <c r="A1021">
        <v>1987</v>
      </c>
      <c r="B1021" t="s">
        <v>55</v>
      </c>
      <c r="D1021">
        <v>2</v>
      </c>
      <c r="F1021">
        <v>1</v>
      </c>
    </row>
    <row r="1022" spans="1:6" ht="12.75">
      <c r="A1022">
        <v>1988</v>
      </c>
      <c r="B1022" t="s">
        <v>55</v>
      </c>
      <c r="F1022">
        <v>1</v>
      </c>
    </row>
    <row r="1023" spans="1:6" ht="12.75">
      <c r="A1023">
        <v>1989</v>
      </c>
      <c r="B1023" t="s">
        <v>55</v>
      </c>
      <c r="F1023">
        <v>1</v>
      </c>
    </row>
    <row r="1024" spans="1:3" ht="12.75">
      <c r="A1024">
        <v>1990</v>
      </c>
      <c r="B1024" t="s">
        <v>55</v>
      </c>
      <c r="C1024">
        <v>1</v>
      </c>
    </row>
    <row r="1025" spans="1:6" ht="12.75">
      <c r="A1025">
        <v>1991</v>
      </c>
      <c r="B1025" t="s">
        <v>55</v>
      </c>
      <c r="C1025">
        <v>1</v>
      </c>
      <c r="F1025">
        <v>1</v>
      </c>
    </row>
    <row r="1026" spans="1:7" ht="12.75">
      <c r="A1026">
        <v>1992</v>
      </c>
      <c r="B1026" t="s">
        <v>55</v>
      </c>
      <c r="D1026">
        <v>2</v>
      </c>
      <c r="E1026">
        <v>1</v>
      </c>
      <c r="G1026">
        <v>1</v>
      </c>
    </row>
    <row r="1027" spans="1:7" ht="12.75">
      <c r="A1027">
        <v>1993</v>
      </c>
      <c r="B1027" t="s">
        <v>55</v>
      </c>
      <c r="G1027">
        <v>1</v>
      </c>
    </row>
    <row r="1028" spans="1:7" ht="12.75">
      <c r="A1028">
        <v>1994</v>
      </c>
      <c r="B1028" t="s">
        <v>55</v>
      </c>
      <c r="F1028">
        <v>2</v>
      </c>
      <c r="G1028">
        <v>1</v>
      </c>
    </row>
    <row r="1029" spans="1:7" ht="12.75">
      <c r="A1029">
        <v>1995</v>
      </c>
      <c r="B1029" t="s">
        <v>55</v>
      </c>
      <c r="D1029">
        <v>1</v>
      </c>
      <c r="F1029">
        <v>1</v>
      </c>
      <c r="G1029">
        <v>1</v>
      </c>
    </row>
    <row r="1030" spans="1:3" ht="12.75">
      <c r="A1030">
        <v>1996</v>
      </c>
      <c r="B1030" t="s">
        <v>55</v>
      </c>
      <c r="C1030">
        <v>1</v>
      </c>
    </row>
    <row r="1031" spans="1:2" ht="12.75">
      <c r="A1031">
        <v>1997</v>
      </c>
      <c r="B1031" t="s">
        <v>55</v>
      </c>
    </row>
    <row r="1032" spans="1:2" ht="12.75">
      <c r="A1032">
        <v>1998</v>
      </c>
      <c r="B1032" t="s">
        <v>55</v>
      </c>
    </row>
    <row r="1033" spans="1:3" ht="12.75">
      <c r="A1033">
        <v>1999</v>
      </c>
      <c r="B1033" t="s">
        <v>55</v>
      </c>
      <c r="C1033">
        <v>1</v>
      </c>
    </row>
    <row r="1034" ht="12.75">
      <c r="B1034" t="s">
        <v>55</v>
      </c>
    </row>
    <row r="1035" spans="1:7" ht="12.75">
      <c r="A1035" t="s">
        <v>129</v>
      </c>
      <c r="B1035" t="s">
        <v>55</v>
      </c>
      <c r="C1035">
        <v>4</v>
      </c>
      <c r="D1035">
        <v>5</v>
      </c>
      <c r="E1035">
        <v>2</v>
      </c>
      <c r="F1035">
        <v>7</v>
      </c>
      <c r="G1035">
        <v>4</v>
      </c>
    </row>
    <row r="1036" spans="1:7" ht="12.75">
      <c r="A1036" t="s">
        <v>156</v>
      </c>
      <c r="B1036" t="s">
        <v>57</v>
      </c>
      <c r="C1036" t="s">
        <v>154</v>
      </c>
      <c r="D1036" t="s">
        <v>156</v>
      </c>
      <c r="E1036" t="s">
        <v>156</v>
      </c>
      <c r="F1036" t="s">
        <v>156</v>
      </c>
      <c r="G1036" t="s">
        <v>156</v>
      </c>
    </row>
    <row r="1038" spans="1:7" ht="12.75">
      <c r="A1038" t="s">
        <v>156</v>
      </c>
      <c r="B1038" t="s">
        <v>57</v>
      </c>
      <c r="C1038" t="s">
        <v>154</v>
      </c>
      <c r="D1038" t="s">
        <v>156</v>
      </c>
      <c r="E1038" t="s">
        <v>156</v>
      </c>
      <c r="F1038" t="s">
        <v>156</v>
      </c>
      <c r="G1038" t="s">
        <v>156</v>
      </c>
    </row>
    <row r="1039" spans="1:2" ht="12.75">
      <c r="A1039" t="s">
        <v>111</v>
      </c>
      <c r="B1039" t="s">
        <v>55</v>
      </c>
    </row>
    <row r="1040" spans="1:7" ht="12.75">
      <c r="A1040" t="s">
        <v>112</v>
      </c>
      <c r="B1040" t="s">
        <v>55</v>
      </c>
      <c r="C1040" t="s">
        <v>95</v>
      </c>
      <c r="D1040" t="s">
        <v>96</v>
      </c>
      <c r="E1040" t="s">
        <v>97</v>
      </c>
      <c r="F1040" t="s">
        <v>98</v>
      </c>
      <c r="G1040" t="s">
        <v>113</v>
      </c>
    </row>
    <row r="1041" spans="1:7" ht="12.75">
      <c r="A1041" t="s">
        <v>114</v>
      </c>
      <c r="B1041" t="s">
        <v>55</v>
      </c>
      <c r="C1041" t="s">
        <v>153</v>
      </c>
      <c r="D1041" t="s">
        <v>156</v>
      </c>
      <c r="E1041" t="s">
        <v>101</v>
      </c>
      <c r="F1041" t="s">
        <v>102</v>
      </c>
      <c r="G1041" t="s">
        <v>156</v>
      </c>
    </row>
    <row r="1042" spans="1:7" ht="12.75">
      <c r="A1042" t="s">
        <v>115</v>
      </c>
      <c r="B1042" t="s">
        <v>55</v>
      </c>
      <c r="C1042" t="s">
        <v>116</v>
      </c>
      <c r="D1042" t="s">
        <v>157</v>
      </c>
      <c r="E1042" t="s">
        <v>158</v>
      </c>
      <c r="F1042" t="s">
        <v>117</v>
      </c>
      <c r="G1042" t="s">
        <v>159</v>
      </c>
    </row>
    <row r="1043" spans="1:7" ht="12.75">
      <c r="A1043" t="s">
        <v>156</v>
      </c>
      <c r="B1043" t="s">
        <v>74</v>
      </c>
      <c r="C1043" t="s">
        <v>154</v>
      </c>
      <c r="D1043" t="s">
        <v>156</v>
      </c>
      <c r="E1043" t="s">
        <v>156</v>
      </c>
      <c r="F1043" t="s">
        <v>156</v>
      </c>
      <c r="G1043" t="s">
        <v>156</v>
      </c>
    </row>
    <row r="1044" spans="1:2" ht="12.75">
      <c r="A1044" t="s">
        <v>140</v>
      </c>
      <c r="B1044" t="s">
        <v>55</v>
      </c>
    </row>
    <row r="1045" spans="1:2" ht="12.75">
      <c r="A1045">
        <v>1983</v>
      </c>
      <c r="B1045" t="s">
        <v>55</v>
      </c>
    </row>
    <row r="1046" spans="1:2" ht="12.75">
      <c r="A1046">
        <v>1984</v>
      </c>
      <c r="B1046" t="s">
        <v>55</v>
      </c>
    </row>
    <row r="1047" spans="1:2" ht="12.75">
      <c r="A1047">
        <v>1985</v>
      </c>
      <c r="B1047" t="s">
        <v>55</v>
      </c>
    </row>
    <row r="1048" spans="1:2" ht="12.75">
      <c r="A1048">
        <v>1986</v>
      </c>
      <c r="B1048" t="s">
        <v>55</v>
      </c>
    </row>
    <row r="1049" spans="1:2" ht="12.75">
      <c r="A1049">
        <v>1987</v>
      </c>
      <c r="B1049" t="s">
        <v>55</v>
      </c>
    </row>
    <row r="1050" spans="1:2" ht="12.75">
      <c r="A1050">
        <v>1988</v>
      </c>
      <c r="B1050" t="s">
        <v>55</v>
      </c>
    </row>
    <row r="1051" spans="1:2" ht="12.75">
      <c r="A1051">
        <v>1989</v>
      </c>
      <c r="B1051" t="s">
        <v>55</v>
      </c>
    </row>
    <row r="1052" spans="1:4" ht="12.75">
      <c r="A1052">
        <v>1990</v>
      </c>
      <c r="B1052" t="s">
        <v>55</v>
      </c>
      <c r="D1052">
        <v>1</v>
      </c>
    </row>
    <row r="1053" spans="1:2" ht="12.75">
      <c r="A1053">
        <v>1991</v>
      </c>
      <c r="B1053" t="s">
        <v>55</v>
      </c>
    </row>
    <row r="1054" spans="1:7" ht="12.75">
      <c r="A1054">
        <v>1992</v>
      </c>
      <c r="B1054" t="s">
        <v>55</v>
      </c>
      <c r="C1054">
        <v>1</v>
      </c>
      <c r="G1054">
        <v>1</v>
      </c>
    </row>
    <row r="1055" spans="1:2" ht="12.75">
      <c r="A1055">
        <v>1993</v>
      </c>
      <c r="B1055" t="s">
        <v>55</v>
      </c>
    </row>
    <row r="1056" spans="1:2" ht="12.75">
      <c r="A1056">
        <v>1994</v>
      </c>
      <c r="B1056" t="s">
        <v>55</v>
      </c>
    </row>
    <row r="1057" spans="1:2" ht="12.75">
      <c r="A1057">
        <v>1995</v>
      </c>
      <c r="B1057" t="s">
        <v>55</v>
      </c>
    </row>
    <row r="1058" spans="1:2" ht="12.75">
      <c r="A1058">
        <v>1996</v>
      </c>
      <c r="B1058" t="s">
        <v>55</v>
      </c>
    </row>
    <row r="1059" spans="1:2" ht="12.75">
      <c r="A1059">
        <v>1997</v>
      </c>
      <c r="B1059" t="s">
        <v>55</v>
      </c>
    </row>
    <row r="1060" spans="1:2" ht="12.75">
      <c r="A1060">
        <v>1998</v>
      </c>
      <c r="B1060" t="s">
        <v>55</v>
      </c>
    </row>
    <row r="1061" spans="1:2" ht="12.75">
      <c r="A1061">
        <v>1999</v>
      </c>
      <c r="B1061" t="s">
        <v>55</v>
      </c>
    </row>
    <row r="1062" ht="12.75">
      <c r="B1062" t="s">
        <v>55</v>
      </c>
    </row>
    <row r="1063" spans="1:7" ht="12.75">
      <c r="A1063" t="s">
        <v>129</v>
      </c>
      <c r="B1063" t="s">
        <v>55</v>
      </c>
      <c r="C1063">
        <v>1</v>
      </c>
      <c r="D1063">
        <v>1</v>
      </c>
      <c r="G1063">
        <v>1</v>
      </c>
    </row>
    <row r="1064" spans="1:7" ht="12.75">
      <c r="A1064" t="s">
        <v>156</v>
      </c>
      <c r="B1064" t="s">
        <v>74</v>
      </c>
      <c r="C1064" t="s">
        <v>154</v>
      </c>
      <c r="D1064" t="s">
        <v>156</v>
      </c>
      <c r="E1064" t="s">
        <v>156</v>
      </c>
      <c r="F1064" t="s">
        <v>156</v>
      </c>
      <c r="G1064" t="s">
        <v>156</v>
      </c>
    </row>
    <row r="1065" spans="1:2" ht="12.75">
      <c r="A1065" t="s">
        <v>137</v>
      </c>
      <c r="B1065" t="s">
        <v>55</v>
      </c>
    </row>
    <row r="1066" spans="1:2" ht="12.75">
      <c r="A1066">
        <v>1983</v>
      </c>
      <c r="B1066" t="s">
        <v>55</v>
      </c>
    </row>
    <row r="1067" spans="1:2" ht="12.75">
      <c r="A1067">
        <v>1984</v>
      </c>
      <c r="B1067" t="s">
        <v>55</v>
      </c>
    </row>
    <row r="1068" spans="1:2" ht="12.75">
      <c r="A1068">
        <v>1985</v>
      </c>
      <c r="B1068" t="s">
        <v>55</v>
      </c>
    </row>
    <row r="1069" spans="1:2" ht="12.75">
      <c r="A1069">
        <v>1986</v>
      </c>
      <c r="B1069" t="s">
        <v>55</v>
      </c>
    </row>
    <row r="1070" spans="1:2" ht="12.75">
      <c r="A1070">
        <v>1987</v>
      </c>
      <c r="B1070" t="s">
        <v>55</v>
      </c>
    </row>
    <row r="1071" spans="1:2" ht="12.75">
      <c r="A1071">
        <v>1988</v>
      </c>
      <c r="B1071" t="s">
        <v>55</v>
      </c>
    </row>
    <row r="1072" spans="1:2" ht="12.75">
      <c r="A1072">
        <v>1989</v>
      </c>
      <c r="B1072" t="s">
        <v>55</v>
      </c>
    </row>
    <row r="1073" spans="1:2" ht="12.75">
      <c r="A1073">
        <v>1990</v>
      </c>
      <c r="B1073" t="s">
        <v>55</v>
      </c>
    </row>
    <row r="1074" spans="1:2" ht="12.75">
      <c r="A1074">
        <v>1991</v>
      </c>
      <c r="B1074" t="s">
        <v>55</v>
      </c>
    </row>
    <row r="1075" spans="1:2" ht="12.75">
      <c r="A1075">
        <v>1992</v>
      </c>
      <c r="B1075" t="s">
        <v>55</v>
      </c>
    </row>
    <row r="1076" spans="1:2" ht="12.75">
      <c r="A1076">
        <v>1993</v>
      </c>
      <c r="B1076" t="s">
        <v>55</v>
      </c>
    </row>
    <row r="1077" spans="1:2" ht="12.75">
      <c r="A1077">
        <v>1994</v>
      </c>
      <c r="B1077" t="s">
        <v>55</v>
      </c>
    </row>
    <row r="1078" spans="1:2" ht="12.75">
      <c r="A1078">
        <v>1995</v>
      </c>
      <c r="B1078" t="s">
        <v>55</v>
      </c>
    </row>
    <row r="1079" spans="1:2" ht="12.75">
      <c r="A1079">
        <v>1996</v>
      </c>
      <c r="B1079" t="s">
        <v>55</v>
      </c>
    </row>
    <row r="1080" spans="1:2" ht="12.75">
      <c r="A1080">
        <v>1997</v>
      </c>
      <c r="B1080" t="s">
        <v>55</v>
      </c>
    </row>
    <row r="1081" spans="1:2" ht="12.75">
      <c r="A1081">
        <v>1998</v>
      </c>
      <c r="B1081" t="s">
        <v>55</v>
      </c>
    </row>
    <row r="1082" spans="1:2" ht="12.75">
      <c r="A1082">
        <v>1999</v>
      </c>
      <c r="B1082" t="s">
        <v>55</v>
      </c>
    </row>
    <row r="1083" ht="12.75">
      <c r="B1083" t="s">
        <v>55</v>
      </c>
    </row>
    <row r="1084" spans="1:2" ht="12.75">
      <c r="A1084" t="s">
        <v>129</v>
      </c>
      <c r="B1084" t="s">
        <v>55</v>
      </c>
    </row>
    <row r="1085" spans="1:7" ht="12.75">
      <c r="A1085" t="s">
        <v>156</v>
      </c>
      <c r="B1085" t="s">
        <v>74</v>
      </c>
      <c r="C1085" t="s">
        <v>154</v>
      </c>
      <c r="D1085" t="s">
        <v>156</v>
      </c>
      <c r="E1085" t="s">
        <v>156</v>
      </c>
      <c r="F1085" t="s">
        <v>156</v>
      </c>
      <c r="G1085" t="s">
        <v>156</v>
      </c>
    </row>
    <row r="1086" spans="1:2" ht="12.75">
      <c r="A1086" t="s">
        <v>118</v>
      </c>
      <c r="B1086" t="s">
        <v>55</v>
      </c>
    </row>
    <row r="1087" spans="1:2" ht="12.75">
      <c r="A1087">
        <v>1983</v>
      </c>
      <c r="B1087" t="s">
        <v>55</v>
      </c>
    </row>
    <row r="1088" spans="1:2" ht="12.75">
      <c r="A1088">
        <v>1984</v>
      </c>
      <c r="B1088" t="s">
        <v>55</v>
      </c>
    </row>
    <row r="1089" spans="1:2" ht="12.75">
      <c r="A1089">
        <v>1985</v>
      </c>
      <c r="B1089" t="s">
        <v>55</v>
      </c>
    </row>
    <row r="1090" spans="1:2" ht="12.75">
      <c r="A1090">
        <v>1986</v>
      </c>
      <c r="B1090" t="s">
        <v>55</v>
      </c>
    </row>
    <row r="1091" spans="1:2" ht="12.75">
      <c r="A1091">
        <v>1987</v>
      </c>
      <c r="B1091" t="s">
        <v>55</v>
      </c>
    </row>
    <row r="1092" spans="1:2" ht="12.75">
      <c r="A1092">
        <v>1988</v>
      </c>
      <c r="B1092" t="s">
        <v>55</v>
      </c>
    </row>
    <row r="1093" spans="1:2" ht="12.75">
      <c r="A1093">
        <v>1989</v>
      </c>
      <c r="B1093" t="s">
        <v>55</v>
      </c>
    </row>
    <row r="1094" spans="1:2" ht="12.75">
      <c r="A1094">
        <v>1990</v>
      </c>
      <c r="B1094" t="s">
        <v>55</v>
      </c>
    </row>
    <row r="1095" spans="1:2" ht="12.75">
      <c r="A1095">
        <v>1991</v>
      </c>
      <c r="B1095" t="s">
        <v>55</v>
      </c>
    </row>
    <row r="1096" spans="1:2" ht="12.75">
      <c r="A1096">
        <v>1992</v>
      </c>
      <c r="B1096" t="s">
        <v>55</v>
      </c>
    </row>
    <row r="1097" spans="1:2" ht="12.75">
      <c r="A1097">
        <v>1993</v>
      </c>
      <c r="B1097" t="s">
        <v>55</v>
      </c>
    </row>
    <row r="1098" spans="1:2" ht="12.75">
      <c r="A1098">
        <v>1994</v>
      </c>
      <c r="B1098" t="s">
        <v>55</v>
      </c>
    </row>
    <row r="1099" spans="1:2" ht="12.75">
      <c r="A1099">
        <v>1995</v>
      </c>
      <c r="B1099" t="s">
        <v>55</v>
      </c>
    </row>
    <row r="1100" spans="1:2" ht="12.75">
      <c r="A1100">
        <v>1996</v>
      </c>
      <c r="B1100" t="s">
        <v>55</v>
      </c>
    </row>
    <row r="1101" spans="1:2" ht="12.75">
      <c r="A1101">
        <v>1997</v>
      </c>
      <c r="B1101" t="s">
        <v>55</v>
      </c>
    </row>
    <row r="1102" spans="1:2" ht="12.75">
      <c r="A1102">
        <v>1998</v>
      </c>
      <c r="B1102" t="s">
        <v>55</v>
      </c>
    </row>
    <row r="1103" spans="1:2" ht="12.75">
      <c r="A1103">
        <v>1999</v>
      </c>
      <c r="B1103" t="s">
        <v>55</v>
      </c>
    </row>
    <row r="1104" ht="12.75">
      <c r="B1104" t="s">
        <v>55</v>
      </c>
    </row>
    <row r="1105" spans="1:2" ht="12.75">
      <c r="A1105" t="s">
        <v>129</v>
      </c>
      <c r="B1105" t="s">
        <v>55</v>
      </c>
    </row>
    <row r="1106" spans="1:7" ht="12.75">
      <c r="A1106" t="s">
        <v>156</v>
      </c>
      <c r="B1106" t="s">
        <v>74</v>
      </c>
      <c r="C1106" t="s">
        <v>154</v>
      </c>
      <c r="D1106" t="s">
        <v>156</v>
      </c>
      <c r="E1106" t="s">
        <v>156</v>
      </c>
      <c r="F1106" t="s">
        <v>156</v>
      </c>
      <c r="G1106" t="s">
        <v>156</v>
      </c>
    </row>
    <row r="1107" spans="1:2" ht="12.75">
      <c r="A1107" t="s">
        <v>50</v>
      </c>
      <c r="B1107" t="s">
        <v>55</v>
      </c>
    </row>
    <row r="1108" spans="1:2" ht="12.75">
      <c r="A1108">
        <v>1983</v>
      </c>
      <c r="B1108" t="s">
        <v>55</v>
      </c>
    </row>
    <row r="1109" spans="1:2" ht="12.75">
      <c r="A1109">
        <v>1984</v>
      </c>
      <c r="B1109" t="s">
        <v>55</v>
      </c>
    </row>
    <row r="1110" spans="1:2" ht="12.75">
      <c r="A1110">
        <v>1985</v>
      </c>
      <c r="B1110" t="s">
        <v>55</v>
      </c>
    </row>
    <row r="1111" spans="1:2" ht="12.75">
      <c r="A1111">
        <v>1986</v>
      </c>
      <c r="B1111" t="s">
        <v>55</v>
      </c>
    </row>
    <row r="1112" spans="1:2" ht="12.75">
      <c r="A1112">
        <v>1987</v>
      </c>
      <c r="B1112" t="s">
        <v>55</v>
      </c>
    </row>
    <row r="1113" spans="1:2" ht="12.75">
      <c r="A1113">
        <v>1988</v>
      </c>
      <c r="B1113" t="s">
        <v>55</v>
      </c>
    </row>
    <row r="1114" spans="1:2" ht="12.75">
      <c r="A1114">
        <v>1989</v>
      </c>
      <c r="B1114" t="s">
        <v>55</v>
      </c>
    </row>
    <row r="1115" spans="1:2" ht="12.75">
      <c r="A1115">
        <v>1990</v>
      </c>
      <c r="B1115" t="s">
        <v>55</v>
      </c>
    </row>
    <row r="1116" spans="1:2" ht="12.75">
      <c r="A1116">
        <v>1991</v>
      </c>
      <c r="B1116" t="s">
        <v>55</v>
      </c>
    </row>
    <row r="1117" spans="1:2" ht="12.75">
      <c r="A1117">
        <v>1992</v>
      </c>
      <c r="B1117" t="s">
        <v>55</v>
      </c>
    </row>
    <row r="1118" spans="1:2" ht="12.75">
      <c r="A1118">
        <v>1993</v>
      </c>
      <c r="B1118" t="s">
        <v>55</v>
      </c>
    </row>
    <row r="1119" spans="1:2" ht="12.75">
      <c r="A1119">
        <v>1994</v>
      </c>
      <c r="B1119" t="s">
        <v>55</v>
      </c>
    </row>
    <row r="1120" spans="1:2" ht="12.75">
      <c r="A1120">
        <v>1995</v>
      </c>
      <c r="B1120" t="s">
        <v>55</v>
      </c>
    </row>
    <row r="1121" spans="1:2" ht="12.75">
      <c r="A1121">
        <v>1996</v>
      </c>
      <c r="B1121" t="s">
        <v>55</v>
      </c>
    </row>
    <row r="1122" spans="1:2" ht="12.75">
      <c r="A1122">
        <v>1997</v>
      </c>
      <c r="B1122" t="s">
        <v>55</v>
      </c>
    </row>
    <row r="1123" spans="1:2" ht="12.75">
      <c r="A1123">
        <v>1998</v>
      </c>
      <c r="B1123" t="s">
        <v>55</v>
      </c>
    </row>
    <row r="1124" spans="1:2" ht="12.75">
      <c r="A1124">
        <v>1999</v>
      </c>
      <c r="B1124" t="s">
        <v>55</v>
      </c>
    </row>
    <row r="1125" ht="12.75">
      <c r="B1125" t="s">
        <v>55</v>
      </c>
    </row>
    <row r="1126" spans="1:2" ht="12.75">
      <c r="A1126" t="s">
        <v>129</v>
      </c>
      <c r="B1126" t="s">
        <v>55</v>
      </c>
    </row>
    <row r="1127" spans="1:7" ht="12.75">
      <c r="A1127" t="s">
        <v>156</v>
      </c>
      <c r="B1127" t="s">
        <v>74</v>
      </c>
      <c r="C1127" t="s">
        <v>154</v>
      </c>
      <c r="D1127" t="s">
        <v>156</v>
      </c>
      <c r="E1127" t="s">
        <v>156</v>
      </c>
      <c r="F1127" t="s">
        <v>156</v>
      </c>
      <c r="G1127" t="s">
        <v>156</v>
      </c>
    </row>
    <row r="1128" spans="1:2" ht="12.75">
      <c r="A1128" t="s">
        <v>138</v>
      </c>
      <c r="B1128" t="s">
        <v>55</v>
      </c>
    </row>
    <row r="1129" spans="1:2" ht="12.75">
      <c r="A1129">
        <v>1983</v>
      </c>
      <c r="B1129" t="s">
        <v>55</v>
      </c>
    </row>
    <row r="1130" spans="1:2" ht="12.75">
      <c r="A1130">
        <v>1984</v>
      </c>
      <c r="B1130" t="s">
        <v>55</v>
      </c>
    </row>
    <row r="1131" spans="1:2" ht="12.75">
      <c r="A1131">
        <v>1985</v>
      </c>
      <c r="B1131" t="s">
        <v>55</v>
      </c>
    </row>
    <row r="1132" spans="1:2" ht="12.75">
      <c r="A1132">
        <v>1986</v>
      </c>
      <c r="B1132" t="s">
        <v>55</v>
      </c>
    </row>
    <row r="1133" spans="1:2" ht="12.75">
      <c r="A1133">
        <v>1987</v>
      </c>
      <c r="B1133" t="s">
        <v>55</v>
      </c>
    </row>
    <row r="1134" spans="1:2" ht="12.75">
      <c r="A1134">
        <v>1988</v>
      </c>
      <c r="B1134" t="s">
        <v>55</v>
      </c>
    </row>
    <row r="1135" spans="1:2" ht="12.75">
      <c r="A1135">
        <v>1989</v>
      </c>
      <c r="B1135" t="s">
        <v>55</v>
      </c>
    </row>
    <row r="1136" spans="1:2" ht="12.75">
      <c r="A1136">
        <v>1990</v>
      </c>
      <c r="B1136" t="s">
        <v>55</v>
      </c>
    </row>
    <row r="1137" spans="1:2" ht="12.75">
      <c r="A1137">
        <v>1991</v>
      </c>
      <c r="B1137" t="s">
        <v>55</v>
      </c>
    </row>
    <row r="1138" spans="1:2" ht="12.75">
      <c r="A1138">
        <v>1992</v>
      </c>
      <c r="B1138" t="s">
        <v>55</v>
      </c>
    </row>
    <row r="1139" spans="1:2" ht="12.75">
      <c r="A1139">
        <v>1993</v>
      </c>
      <c r="B1139" t="s">
        <v>55</v>
      </c>
    </row>
    <row r="1140" spans="1:2" ht="12.75">
      <c r="A1140">
        <v>1994</v>
      </c>
      <c r="B1140" t="s">
        <v>55</v>
      </c>
    </row>
    <row r="1141" spans="1:2" ht="12.75">
      <c r="A1141">
        <v>1995</v>
      </c>
      <c r="B1141" t="s">
        <v>55</v>
      </c>
    </row>
    <row r="1142" spans="1:2" ht="12.75">
      <c r="A1142">
        <v>1996</v>
      </c>
      <c r="B1142" t="s">
        <v>55</v>
      </c>
    </row>
    <row r="1143" spans="1:2" ht="12.75">
      <c r="A1143">
        <v>1997</v>
      </c>
      <c r="B1143" t="s">
        <v>55</v>
      </c>
    </row>
    <row r="1144" spans="1:2" ht="12.75">
      <c r="A1144">
        <v>1998</v>
      </c>
      <c r="B1144" t="s">
        <v>55</v>
      </c>
    </row>
    <row r="1145" spans="1:2" ht="12.75">
      <c r="A1145">
        <v>1999</v>
      </c>
      <c r="B1145" t="s">
        <v>55</v>
      </c>
    </row>
    <row r="1146" ht="12.75">
      <c r="A1146" t="s">
        <v>192</v>
      </c>
    </row>
    <row r="1147" ht="12.75">
      <c r="A1147" t="s">
        <v>54</v>
      </c>
    </row>
    <row r="1148" ht="12.75">
      <c r="A1148" t="s">
        <v>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2003-05-20T15:35:35Z</dcterms:modified>
  <cp:category/>
  <cp:version/>
  <cp:contentType/>
  <cp:contentStatus/>
</cp:coreProperties>
</file>